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<sst xmlns="http://schemas.openxmlformats.org/spreadsheetml/2006/main" count="855" uniqueCount="302">
  <si>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Lukhanji(EC134)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</si>
  <si>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</si>
  <si>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</si>
  <si>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</si>
  <si>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</si>
  <si>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</si>
  <si>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</si>
  <si>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</si>
  <si>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</si>
  <si>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</si>
  <si>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</si>
  <si>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</si>
  <si>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</si>
  <si>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</si>
  <si>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</si>
  <si>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</si>
  <si>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</si>
  <si>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</si>
  <si>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</si>
  <si>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</si>
  <si>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</si>
  <si>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</si>
  <si>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</si>
  <si>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</si>
  <si>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</si>
  <si>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</si>
  <si>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</si>
  <si>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</si>
  <si>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</si>
  <si>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</si>
  <si>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</si>
  <si>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</si>
  <si>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</si>
  <si>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</si>
  <si>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</si>
  <si>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</si>
  <si>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</si>
  <si>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</si>
  <si>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</si>
  <si>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</si>
  <si>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</si>
  <si>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</si>
  <si>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</si>
  <si>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</si>
  <si>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</si>
  <si>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</si>
  <si>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</si>
  <si>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</si>
  <si>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</si>
  <si>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</si>
  <si>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</si>
  <si>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</si>
  <si>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</si>
  <si>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</si>
  <si>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</si>
  <si>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</si>
  <si>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</si>
  <si>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</si>
  <si>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</si>
  <si>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</si>
  <si>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</si>
  <si>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</si>
  <si>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</si>
  <si>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</si>
  <si>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</si>
  <si>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</si>
  <si>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</si>
  <si>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</si>
  <si>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</si>
  <si>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</si>
  <si>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Lukhanji(EC134)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</si>
  <si>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</si>
  <si>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</si>
  <si>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</si>
  <si>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</si>
  <si>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</si>
  <si>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</si>
  <si>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</si>
  <si>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</si>
  <si>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</si>
  <si>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</si>
  <si>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</si>
  <si>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</si>
  <si>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</si>
  <si>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</si>
  <si>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</si>
  <si>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</si>
  <si>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</si>
  <si>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</si>
  <si>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</si>
  <si>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</si>
  <si>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</si>
  <si>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</si>
  <si>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</si>
  <si>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</si>
  <si>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</si>
  <si>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</si>
  <si>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</si>
  <si>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</si>
  <si>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</si>
  <si>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Lukhanji(EC134)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</si>
  <si>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</si>
  <si>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</si>
  <si>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</si>
  <si>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</si>
  <si>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</si>
  <si>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</si>
  <si>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</si>
  <si>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</si>
  <si>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</si>
  <si>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</si>
  <si>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</si>
  <si>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</si>
  <si>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</si>
  <si>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</si>
  <si>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</si>
  <si>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</si>
  <si>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</si>
  <si>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</si>
  <si>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</si>
  <si>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</si>
  <si>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</si>
  <si>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</si>
  <si>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</si>
  <si>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</si>
  <si>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</si>
  <si>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</si>
  <si>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</si>
  <si>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</si>
  <si>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Lukhanji(EC134)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</si>
  <si>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</si>
  <si>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</si>
  <si>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</si>
  <si>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</si>
  <si>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</si>
  <si>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</si>
  <si>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</si>
  <si>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</si>
  <si>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</si>
  <si>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</si>
  <si>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Lukhanji(EC134)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</si>
  <si>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</si>
  <si>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</si>
  <si>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</si>
  <si>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</si>
  <si>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</si>
  <si>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</si>
  <si>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</si>
  <si>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</si>
  <si>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</si>
  <si>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</si>
  <si>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</si>
  <si>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</si>
  <si>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</si>
  <si>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</si>
  <si>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</si>
  <si>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</si>
  <si>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</si>
  <si>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</si>
  <si>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</si>
  <si>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</si>
  <si>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</si>
  <si>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</si>
  <si>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</si>
  <si>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</si>
  <si>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</si>
  <si>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</si>
  <si>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</si>
  <si>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</si>
  <si>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</si>
  <si>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</si>
  <si>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</si>
  <si>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</si>
  <si>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</si>
  <si>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Lukhanji(EC134)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</si>
  <si>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</si>
  <si>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</si>
  <si>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</si>
  <si>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</si>
  <si>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</si>
  <si>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</si>
  <si>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</si>
  <si>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</si>
  <si>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</si>
  <si>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</si>
  <si>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</si>
  <si>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</si>
  <si>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</si>
  <si>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</si>
  <si>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</si>
  <si>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</si>
  <si>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</si>
  <si>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</si>
  <si>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</si>
  <si>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</si>
  <si>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</si>
  <si>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</si>
  <si>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</si>
  <si>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</si>
  <si>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</si>
  <si>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</si>
  <si>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Lukhanji(EC134)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</si>
  <si>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</si>
  <si>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</si>
  <si>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</si>
  <si>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</si>
  <si>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</si>
  <si>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</si>
  <si>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</si>
  <si>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</si>
  <si>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</si>
  <si>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</si>
  <si>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</si>
  <si>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</si>
  <si>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</si>
  <si>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</si>
  <si>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</si>
  <si>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</si>
  <si>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</si>
  <si>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</si>
  <si>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</si>
  <si>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</si>
  <si>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</si>
  <si>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</si>
  <si>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</si>
  <si>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</si>
  <si>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Lukhanji(EC134)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</si>
  <si>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</si>
  <si>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</si>
  <si>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</si>
  <si>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</si>
  <si>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</si>
  <si>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</si>
  <si>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</si>
  <si>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</si>
  <si>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</si>
  <si>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</si>
  <si>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</si>
  <si>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</si>
  <si>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</si>
  <si>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</si>
  <si>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</si>
  <si>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</si>
  <si>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</si>
  <si>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</si>
  <si>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</si>
  <si>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</si>
  <si>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</si>
  <si>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</si>
  <si>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</si>
  <si>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</si>
  <si>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</si>
  <si>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</si>
  <si>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</si>
  <si>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</si>
  <si>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</si>
  <si>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</si>
  <si>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</si>
  <si>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</si>
  <si>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</si>
  <si>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</si>
  <si>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</si>
  <si>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Lukhanji(EC134)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</si>
  <si>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</si>
  <si>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</si>
  <si>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Lukhanji(EC134)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</si>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</sst>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74214768</v>
      </c>
      <c r="C5" s="19">
        <v>0</v>
      </c>
      <c r="D5" s="59">
        <v>75161501</v>
      </c>
      <c r="E5" s="60">
        <v>75161501</v>
      </c>
      <c r="F5" s="60">
        <v>91202342</v>
      </c>
      <c r="G5" s="60">
        <v>456527</v>
      </c>
      <c r="H5" s="60">
        <v>-151</v>
      </c>
      <c r="I5" s="60">
        <v>91658718</v>
      </c>
      <c r="J5" s="60">
        <v>-3964577</v>
      </c>
      <c r="K5" s="60">
        <v>0</v>
      </c>
      <c r="L5" s="60">
        <v>4</v>
      </c>
      <c r="M5" s="60">
        <v>-3964573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87694145</v>
      </c>
      <c r="W5" s="60">
        <v>43767620</v>
      </c>
      <c r="X5" s="60">
        <v>43926525</v>
      </c>
      <c r="Y5" s="61">
        <v>100.36</v>
      </c>
      <c r="Z5" s="62">
        <v>75161501</v>
      </c>
    </row>
    <row r="6" spans="1:26" ht="13.5">
      <c r="A6" s="58" t="s">
        <v>32</v>
      </c>
      <c r="B6" s="19">
        <v>246996147</v>
      </c>
      <c r="C6" s="19">
        <v>0</v>
      </c>
      <c r="D6" s="59">
        <v>209436284</v>
      </c>
      <c r="E6" s="60">
        <v>209436284</v>
      </c>
      <c r="F6" s="60">
        <v>23488442</v>
      </c>
      <c r="G6" s="60">
        <v>14394964</v>
      </c>
      <c r="H6" s="60">
        <v>17771304</v>
      </c>
      <c r="I6" s="60">
        <v>55654710</v>
      </c>
      <c r="J6" s="60">
        <v>17030351</v>
      </c>
      <c r="K6" s="60">
        <v>0</v>
      </c>
      <c r="L6" s="60">
        <v>15971485</v>
      </c>
      <c r="M6" s="60">
        <v>33001836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88656546</v>
      </c>
      <c r="W6" s="60">
        <v>92749353</v>
      </c>
      <c r="X6" s="60">
        <v>-4092807</v>
      </c>
      <c r="Y6" s="61">
        <v>-4.41</v>
      </c>
      <c r="Z6" s="62">
        <v>209436284</v>
      </c>
    </row>
    <row r="7" spans="1:26" ht="13.5">
      <c r="A7" s="58" t="s">
        <v>33</v>
      </c>
      <c r="B7" s="19">
        <v>8056980</v>
      </c>
      <c r="C7" s="19">
        <v>0</v>
      </c>
      <c r="D7" s="59">
        <v>8200000</v>
      </c>
      <c r="E7" s="60">
        <v>8200000</v>
      </c>
      <c r="F7" s="60">
        <v>0</v>
      </c>
      <c r="G7" s="60">
        <v>0</v>
      </c>
      <c r="H7" s="60">
        <v>391521</v>
      </c>
      <c r="I7" s="60">
        <v>391521</v>
      </c>
      <c r="J7" s="60">
        <v>2222834</v>
      </c>
      <c r="K7" s="60">
        <v>0</v>
      </c>
      <c r="L7" s="60">
        <v>566640</v>
      </c>
      <c r="M7" s="60">
        <v>2789474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3180995</v>
      </c>
      <c r="W7" s="60">
        <v>4099998</v>
      </c>
      <c r="X7" s="60">
        <v>-919003</v>
      </c>
      <c r="Y7" s="61">
        <v>-22.41</v>
      </c>
      <c r="Z7" s="62">
        <v>8200000</v>
      </c>
    </row>
    <row r="8" spans="1:26" ht="13.5">
      <c r="A8" s="58" t="s">
        <v>34</v>
      </c>
      <c r="B8" s="19">
        <v>156448042</v>
      </c>
      <c r="C8" s="19">
        <v>0</v>
      </c>
      <c r="D8" s="59">
        <v>128899000</v>
      </c>
      <c r="E8" s="60">
        <v>128899000</v>
      </c>
      <c r="F8" s="60">
        <v>14423</v>
      </c>
      <c r="G8" s="60">
        <v>14423</v>
      </c>
      <c r="H8" s="60">
        <v>46991421</v>
      </c>
      <c r="I8" s="60">
        <v>47020267</v>
      </c>
      <c r="J8" s="60">
        <v>4164458</v>
      </c>
      <c r="K8" s="60">
        <v>0</v>
      </c>
      <c r="L8" s="60">
        <v>-603600</v>
      </c>
      <c r="M8" s="60">
        <v>3560858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50581125</v>
      </c>
      <c r="W8" s="60">
        <v>95517000</v>
      </c>
      <c r="X8" s="60">
        <v>-44935875</v>
      </c>
      <c r="Y8" s="61">
        <v>-47.04</v>
      </c>
      <c r="Z8" s="62">
        <v>128899000</v>
      </c>
    </row>
    <row r="9" spans="1:26" ht="13.5">
      <c r="A9" s="58" t="s">
        <v>35</v>
      </c>
      <c r="B9" s="19">
        <v>52496060</v>
      </c>
      <c r="C9" s="19">
        <v>0</v>
      </c>
      <c r="D9" s="59">
        <v>34515858</v>
      </c>
      <c r="E9" s="60">
        <v>34515858</v>
      </c>
      <c r="F9" s="60">
        <v>2691217</v>
      </c>
      <c r="G9" s="60">
        <v>446369</v>
      </c>
      <c r="H9" s="60">
        <v>407337</v>
      </c>
      <c r="I9" s="60">
        <v>3544923</v>
      </c>
      <c r="J9" s="60">
        <v>6546635</v>
      </c>
      <c r="K9" s="60">
        <v>0</v>
      </c>
      <c r="L9" s="60">
        <v>3004065</v>
      </c>
      <c r="M9" s="60">
        <v>9550700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13095623</v>
      </c>
      <c r="W9" s="60">
        <v>17189904</v>
      </c>
      <c r="X9" s="60">
        <v>-4094281</v>
      </c>
      <c r="Y9" s="61">
        <v>-23.82</v>
      </c>
      <c r="Z9" s="62">
        <v>34515858</v>
      </c>
    </row>
    <row r="10" spans="1:26" ht="25.5">
      <c r="A10" s="63" t="s">
        <v>277</v>
      </c>
      <c r="B10" s="64">
        <f>SUM(B5:B9)</f>
        <v>538211997</v>
      </c>
      <c r="C10" s="64">
        <f>SUM(C5:C9)</f>
        <v>0</v>
      </c>
      <c r="D10" s="65">
        <f aca="true" t="shared" si="0" ref="D10:Z10">SUM(D5:D9)</f>
        <v>456212643</v>
      </c>
      <c r="E10" s="66">
        <f t="shared" si="0"/>
        <v>456212643</v>
      </c>
      <c r="F10" s="66">
        <f t="shared" si="0"/>
        <v>117396424</v>
      </c>
      <c r="G10" s="66">
        <f t="shared" si="0"/>
        <v>15312283</v>
      </c>
      <c r="H10" s="66">
        <f t="shared" si="0"/>
        <v>65561432</v>
      </c>
      <c r="I10" s="66">
        <f t="shared" si="0"/>
        <v>198270139</v>
      </c>
      <c r="J10" s="66">
        <f t="shared" si="0"/>
        <v>25999701</v>
      </c>
      <c r="K10" s="66">
        <f t="shared" si="0"/>
        <v>0</v>
      </c>
      <c r="L10" s="66">
        <f t="shared" si="0"/>
        <v>18938594</v>
      </c>
      <c r="M10" s="66">
        <f t="shared" si="0"/>
        <v>44938295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243208434</v>
      </c>
      <c r="W10" s="66">
        <f t="shared" si="0"/>
        <v>253323875</v>
      </c>
      <c r="X10" s="66">
        <f t="shared" si="0"/>
        <v>-10115441</v>
      </c>
      <c r="Y10" s="67">
        <f>+IF(W10&lt;&gt;0,(X10/W10)*100,0)</f>
        <v>-3.9930863208215177</v>
      </c>
      <c r="Z10" s="68">
        <f t="shared" si="0"/>
        <v>456212643</v>
      </c>
    </row>
    <row r="11" spans="1:26" ht="13.5">
      <c r="A11" s="58" t="s">
        <v>37</v>
      </c>
      <c r="B11" s="19">
        <v>139172975</v>
      </c>
      <c r="C11" s="19">
        <v>0</v>
      </c>
      <c r="D11" s="59">
        <v>133285835</v>
      </c>
      <c r="E11" s="60">
        <v>133285835</v>
      </c>
      <c r="F11" s="60">
        <v>9476067</v>
      </c>
      <c r="G11" s="60">
        <v>11554069</v>
      </c>
      <c r="H11" s="60">
        <v>9816626</v>
      </c>
      <c r="I11" s="60">
        <v>30846762</v>
      </c>
      <c r="J11" s="60">
        <v>9551116</v>
      </c>
      <c r="K11" s="60">
        <v>0</v>
      </c>
      <c r="L11" s="60">
        <v>9601569</v>
      </c>
      <c r="M11" s="60">
        <v>19152685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49999447</v>
      </c>
      <c r="W11" s="60">
        <v>66643002</v>
      </c>
      <c r="X11" s="60">
        <v>-16643555</v>
      </c>
      <c r="Y11" s="61">
        <v>-24.97</v>
      </c>
      <c r="Z11" s="62">
        <v>133285835</v>
      </c>
    </row>
    <row r="12" spans="1:26" ht="13.5">
      <c r="A12" s="58" t="s">
        <v>38</v>
      </c>
      <c r="B12" s="19">
        <v>19669236</v>
      </c>
      <c r="C12" s="19">
        <v>0</v>
      </c>
      <c r="D12" s="59">
        <v>20166735</v>
      </c>
      <c r="E12" s="60">
        <v>20166735</v>
      </c>
      <c r="F12" s="60">
        <v>1612729</v>
      </c>
      <c r="G12" s="60">
        <v>1609424</v>
      </c>
      <c r="H12" s="60">
        <v>1601229</v>
      </c>
      <c r="I12" s="60">
        <v>4823382</v>
      </c>
      <c r="J12" s="60">
        <v>1601229</v>
      </c>
      <c r="K12" s="60">
        <v>0</v>
      </c>
      <c r="L12" s="60">
        <v>1664262</v>
      </c>
      <c r="M12" s="60">
        <v>3265491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8088873</v>
      </c>
      <c r="W12" s="60">
        <v>10083498</v>
      </c>
      <c r="X12" s="60">
        <v>-1994625</v>
      </c>
      <c r="Y12" s="61">
        <v>-19.78</v>
      </c>
      <c r="Z12" s="62">
        <v>20166735</v>
      </c>
    </row>
    <row r="13" spans="1:26" ht="13.5">
      <c r="A13" s="58" t="s">
        <v>278</v>
      </c>
      <c r="B13" s="19">
        <v>23896636</v>
      </c>
      <c r="C13" s="19">
        <v>0</v>
      </c>
      <c r="D13" s="59">
        <v>29116545</v>
      </c>
      <c r="E13" s="60">
        <v>29116545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14558274</v>
      </c>
      <c r="X13" s="60">
        <v>-14558274</v>
      </c>
      <c r="Y13" s="61">
        <v>-100</v>
      </c>
      <c r="Z13" s="62">
        <v>29116545</v>
      </c>
    </row>
    <row r="14" spans="1:26" ht="13.5">
      <c r="A14" s="58" t="s">
        <v>40</v>
      </c>
      <c r="B14" s="19">
        <v>5307042</v>
      </c>
      <c r="C14" s="19">
        <v>0</v>
      </c>
      <c r="D14" s="59">
        <v>1286250</v>
      </c>
      <c r="E14" s="60">
        <v>1286250</v>
      </c>
      <c r="F14" s="60">
        <v>7193</v>
      </c>
      <c r="G14" s="60">
        <v>6955</v>
      </c>
      <c r="H14" s="60">
        <v>48106</v>
      </c>
      <c r="I14" s="60">
        <v>62254</v>
      </c>
      <c r="J14" s="60">
        <v>19051</v>
      </c>
      <c r="K14" s="60">
        <v>0</v>
      </c>
      <c r="L14" s="60">
        <v>16893</v>
      </c>
      <c r="M14" s="60">
        <v>35944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98198</v>
      </c>
      <c r="W14" s="60">
        <v>643002</v>
      </c>
      <c r="X14" s="60">
        <v>-544804</v>
      </c>
      <c r="Y14" s="61">
        <v>-84.73</v>
      </c>
      <c r="Z14" s="62">
        <v>1286250</v>
      </c>
    </row>
    <row r="15" spans="1:26" ht="13.5">
      <c r="A15" s="58" t="s">
        <v>41</v>
      </c>
      <c r="B15" s="19">
        <v>153373597</v>
      </c>
      <c r="C15" s="19">
        <v>0</v>
      </c>
      <c r="D15" s="59">
        <v>150240237</v>
      </c>
      <c r="E15" s="60">
        <v>150240237</v>
      </c>
      <c r="F15" s="60">
        <v>21547284</v>
      </c>
      <c r="G15" s="60">
        <v>21360671</v>
      </c>
      <c r="H15" s="60">
        <v>298634</v>
      </c>
      <c r="I15" s="60">
        <v>43206589</v>
      </c>
      <c r="J15" s="60">
        <v>16175146</v>
      </c>
      <c r="K15" s="60">
        <v>0</v>
      </c>
      <c r="L15" s="60">
        <v>21695383</v>
      </c>
      <c r="M15" s="60">
        <v>37870529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81077118</v>
      </c>
      <c r="W15" s="60">
        <v>75120000</v>
      </c>
      <c r="X15" s="60">
        <v>5957118</v>
      </c>
      <c r="Y15" s="61">
        <v>7.93</v>
      </c>
      <c r="Z15" s="62">
        <v>150240237</v>
      </c>
    </row>
    <row r="16" spans="1:26" ht="13.5">
      <c r="A16" s="69" t="s">
        <v>42</v>
      </c>
      <c r="B16" s="19">
        <v>13848250</v>
      </c>
      <c r="C16" s="19">
        <v>0</v>
      </c>
      <c r="D16" s="59">
        <v>4734000</v>
      </c>
      <c r="E16" s="60">
        <v>4734000</v>
      </c>
      <c r="F16" s="60">
        <v>298687</v>
      </c>
      <c r="G16" s="60">
        <v>423611</v>
      </c>
      <c r="H16" s="60">
        <v>1090496</v>
      </c>
      <c r="I16" s="60">
        <v>1812794</v>
      </c>
      <c r="J16" s="60">
        <v>386192</v>
      </c>
      <c r="K16" s="60">
        <v>0</v>
      </c>
      <c r="L16" s="60">
        <v>332304</v>
      </c>
      <c r="M16" s="60">
        <v>718496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2531290</v>
      </c>
      <c r="W16" s="60"/>
      <c r="X16" s="60">
        <v>2531290</v>
      </c>
      <c r="Y16" s="61">
        <v>0</v>
      </c>
      <c r="Z16" s="62">
        <v>4734000</v>
      </c>
    </row>
    <row r="17" spans="1:26" ht="13.5">
      <c r="A17" s="58" t="s">
        <v>43</v>
      </c>
      <c r="B17" s="19">
        <v>197115309</v>
      </c>
      <c r="C17" s="19">
        <v>0</v>
      </c>
      <c r="D17" s="59">
        <v>117382641</v>
      </c>
      <c r="E17" s="60">
        <v>117382641</v>
      </c>
      <c r="F17" s="60">
        <v>3154305</v>
      </c>
      <c r="G17" s="60">
        <v>2175926</v>
      </c>
      <c r="H17" s="60">
        <v>6771909</v>
      </c>
      <c r="I17" s="60">
        <v>12102140</v>
      </c>
      <c r="J17" s="60">
        <v>6586190</v>
      </c>
      <c r="K17" s="60">
        <v>0</v>
      </c>
      <c r="L17" s="60">
        <v>4819535</v>
      </c>
      <c r="M17" s="60">
        <v>11405725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23507865</v>
      </c>
      <c r="W17" s="60">
        <v>61058616</v>
      </c>
      <c r="X17" s="60">
        <v>-37550751</v>
      </c>
      <c r="Y17" s="61">
        <v>-61.5</v>
      </c>
      <c r="Z17" s="62">
        <v>117382641</v>
      </c>
    </row>
    <row r="18" spans="1:26" ht="13.5">
      <c r="A18" s="70" t="s">
        <v>44</v>
      </c>
      <c r="B18" s="71">
        <f>SUM(B11:B17)</f>
        <v>552383045</v>
      </c>
      <c r="C18" s="71">
        <f>SUM(C11:C17)</f>
        <v>0</v>
      </c>
      <c r="D18" s="72">
        <f aca="true" t="shared" si="1" ref="D18:Z18">SUM(D11:D17)</f>
        <v>456212243</v>
      </c>
      <c r="E18" s="73">
        <f t="shared" si="1"/>
        <v>456212243</v>
      </c>
      <c r="F18" s="73">
        <f t="shared" si="1"/>
        <v>36096265</v>
      </c>
      <c r="G18" s="73">
        <f t="shared" si="1"/>
        <v>37130656</v>
      </c>
      <c r="H18" s="73">
        <f t="shared" si="1"/>
        <v>19627000</v>
      </c>
      <c r="I18" s="73">
        <f t="shared" si="1"/>
        <v>92853921</v>
      </c>
      <c r="J18" s="73">
        <f t="shared" si="1"/>
        <v>34318924</v>
      </c>
      <c r="K18" s="73">
        <f t="shared" si="1"/>
        <v>0</v>
      </c>
      <c r="L18" s="73">
        <f t="shared" si="1"/>
        <v>38129946</v>
      </c>
      <c r="M18" s="73">
        <f t="shared" si="1"/>
        <v>72448870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165302791</v>
      </c>
      <c r="W18" s="73">
        <f t="shared" si="1"/>
        <v>228106392</v>
      </c>
      <c r="X18" s="73">
        <f t="shared" si="1"/>
        <v>-62803601</v>
      </c>
      <c r="Y18" s="67">
        <f>+IF(W18&lt;&gt;0,(X18/W18)*100,0)</f>
        <v>-27.532591458462946</v>
      </c>
      <c r="Z18" s="74">
        <f t="shared" si="1"/>
        <v>456212243</v>
      </c>
    </row>
    <row r="19" spans="1:26" ht="13.5">
      <c r="A19" s="70" t="s">
        <v>45</v>
      </c>
      <c r="B19" s="75">
        <f>+B10-B18</f>
        <v>-14171048</v>
      </c>
      <c r="C19" s="75">
        <f>+C10-C18</f>
        <v>0</v>
      </c>
      <c r="D19" s="76">
        <f aca="true" t="shared" si="2" ref="D19:Z19">+D10-D18</f>
        <v>400</v>
      </c>
      <c r="E19" s="77">
        <f t="shared" si="2"/>
        <v>400</v>
      </c>
      <c r="F19" s="77">
        <f t="shared" si="2"/>
        <v>81300159</v>
      </c>
      <c r="G19" s="77">
        <f t="shared" si="2"/>
        <v>-21818373</v>
      </c>
      <c r="H19" s="77">
        <f t="shared" si="2"/>
        <v>45934432</v>
      </c>
      <c r="I19" s="77">
        <f t="shared" si="2"/>
        <v>105416218</v>
      </c>
      <c r="J19" s="77">
        <f t="shared" si="2"/>
        <v>-8319223</v>
      </c>
      <c r="K19" s="77">
        <f t="shared" si="2"/>
        <v>0</v>
      </c>
      <c r="L19" s="77">
        <f t="shared" si="2"/>
        <v>-19191352</v>
      </c>
      <c r="M19" s="77">
        <f t="shared" si="2"/>
        <v>-27510575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77905643</v>
      </c>
      <c r="W19" s="77">
        <f>IF(E10=E18,0,W10-W18)</f>
        <v>25217483</v>
      </c>
      <c r="X19" s="77">
        <f t="shared" si="2"/>
        <v>52688160</v>
      </c>
      <c r="Y19" s="78">
        <f>+IF(W19&lt;&gt;0,(X19/W19)*100,0)</f>
        <v>208.93504716549228</v>
      </c>
      <c r="Z19" s="79">
        <f t="shared" si="2"/>
        <v>400</v>
      </c>
    </row>
    <row r="20" spans="1:26" ht="13.5">
      <c r="A20" s="58" t="s">
        <v>46</v>
      </c>
      <c r="B20" s="19">
        <v>58892859</v>
      </c>
      <c r="C20" s="19">
        <v>0</v>
      </c>
      <c r="D20" s="59">
        <v>40589000</v>
      </c>
      <c r="E20" s="60">
        <v>40589000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26290000</v>
      </c>
      <c r="X20" s="60">
        <v>-26290000</v>
      </c>
      <c r="Y20" s="61">
        <v>-100</v>
      </c>
      <c r="Z20" s="62">
        <v>40589000</v>
      </c>
    </row>
    <row r="21" spans="1:26" ht="13.5">
      <c r="A21" s="58" t="s">
        <v>279</v>
      </c>
      <c r="B21" s="80">
        <v>0</v>
      </c>
      <c r="C21" s="80">
        <v>0</v>
      </c>
      <c r="D21" s="81">
        <v>26769000</v>
      </c>
      <c r="E21" s="82">
        <v>26769000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6250002</v>
      </c>
      <c r="X21" s="82">
        <v>-6250002</v>
      </c>
      <c r="Y21" s="83">
        <v>-100</v>
      </c>
      <c r="Z21" s="84">
        <v>26769000</v>
      </c>
    </row>
    <row r="22" spans="1:26" ht="25.5">
      <c r="A22" s="85" t="s">
        <v>280</v>
      </c>
      <c r="B22" s="86">
        <f>SUM(B19:B21)</f>
        <v>44721811</v>
      </c>
      <c r="C22" s="86">
        <f>SUM(C19:C21)</f>
        <v>0</v>
      </c>
      <c r="D22" s="87">
        <f aca="true" t="shared" si="3" ref="D22:Z22">SUM(D19:D21)</f>
        <v>67358400</v>
      </c>
      <c r="E22" s="88">
        <f t="shared" si="3"/>
        <v>67358400</v>
      </c>
      <c r="F22" s="88">
        <f t="shared" si="3"/>
        <v>81300159</v>
      </c>
      <c r="G22" s="88">
        <f t="shared" si="3"/>
        <v>-21818373</v>
      </c>
      <c r="H22" s="88">
        <f t="shared" si="3"/>
        <v>45934432</v>
      </c>
      <c r="I22" s="88">
        <f t="shared" si="3"/>
        <v>105416218</v>
      </c>
      <c r="J22" s="88">
        <f t="shared" si="3"/>
        <v>-8319223</v>
      </c>
      <c r="K22" s="88">
        <f t="shared" si="3"/>
        <v>0</v>
      </c>
      <c r="L22" s="88">
        <f t="shared" si="3"/>
        <v>-19191352</v>
      </c>
      <c r="M22" s="88">
        <f t="shared" si="3"/>
        <v>-27510575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77905643</v>
      </c>
      <c r="W22" s="88">
        <f t="shared" si="3"/>
        <v>57757485</v>
      </c>
      <c r="X22" s="88">
        <f t="shared" si="3"/>
        <v>20148158</v>
      </c>
      <c r="Y22" s="89">
        <f>+IF(W22&lt;&gt;0,(X22/W22)*100,0)</f>
        <v>34.884063944266266</v>
      </c>
      <c r="Z22" s="90">
        <f t="shared" si="3"/>
        <v>67358400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44721811</v>
      </c>
      <c r="C24" s="75">
        <f>SUM(C22:C23)</f>
        <v>0</v>
      </c>
      <c r="D24" s="76">
        <f aca="true" t="shared" si="4" ref="D24:Z24">SUM(D22:D23)</f>
        <v>67358400</v>
      </c>
      <c r="E24" s="77">
        <f t="shared" si="4"/>
        <v>67358400</v>
      </c>
      <c r="F24" s="77">
        <f t="shared" si="4"/>
        <v>81300159</v>
      </c>
      <c r="G24" s="77">
        <f t="shared" si="4"/>
        <v>-21818373</v>
      </c>
      <c r="H24" s="77">
        <f t="shared" si="4"/>
        <v>45934432</v>
      </c>
      <c r="I24" s="77">
        <f t="shared" si="4"/>
        <v>105416218</v>
      </c>
      <c r="J24" s="77">
        <f t="shared" si="4"/>
        <v>-8319223</v>
      </c>
      <c r="K24" s="77">
        <f t="shared" si="4"/>
        <v>0</v>
      </c>
      <c r="L24" s="77">
        <f t="shared" si="4"/>
        <v>-19191352</v>
      </c>
      <c r="M24" s="77">
        <f t="shared" si="4"/>
        <v>-27510575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77905643</v>
      </c>
      <c r="W24" s="77">
        <f t="shared" si="4"/>
        <v>57757485</v>
      </c>
      <c r="X24" s="77">
        <f t="shared" si="4"/>
        <v>20148158</v>
      </c>
      <c r="Y24" s="78">
        <f>+IF(W24&lt;&gt;0,(X24/W24)*100,0)</f>
        <v>34.884063944266266</v>
      </c>
      <c r="Z24" s="79">
        <f t="shared" si="4"/>
        <v>67358400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66914429</v>
      </c>
      <c r="C27" s="22">
        <v>0</v>
      </c>
      <c r="D27" s="99">
        <v>67361000</v>
      </c>
      <c r="E27" s="100">
        <v>67361000</v>
      </c>
      <c r="F27" s="100">
        <v>2737032</v>
      </c>
      <c r="G27" s="100">
        <v>208267</v>
      </c>
      <c r="H27" s="100">
        <v>5673708</v>
      </c>
      <c r="I27" s="100">
        <v>8619007</v>
      </c>
      <c r="J27" s="100">
        <v>0</v>
      </c>
      <c r="K27" s="100">
        <v>0</v>
      </c>
      <c r="L27" s="100">
        <v>3036604</v>
      </c>
      <c r="M27" s="100">
        <v>3036604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11655611</v>
      </c>
      <c r="W27" s="100">
        <v>33680500</v>
      </c>
      <c r="X27" s="100">
        <v>-22024889</v>
      </c>
      <c r="Y27" s="101">
        <v>-65.39</v>
      </c>
      <c r="Z27" s="102">
        <v>67361000</v>
      </c>
    </row>
    <row r="28" spans="1:26" ht="13.5">
      <c r="A28" s="103" t="s">
        <v>46</v>
      </c>
      <c r="B28" s="19">
        <v>28295360</v>
      </c>
      <c r="C28" s="19">
        <v>0</v>
      </c>
      <c r="D28" s="59">
        <v>41591000</v>
      </c>
      <c r="E28" s="60">
        <v>41591000</v>
      </c>
      <c r="F28" s="60">
        <v>2737032</v>
      </c>
      <c r="G28" s="60">
        <v>168467</v>
      </c>
      <c r="H28" s="60">
        <v>5652059</v>
      </c>
      <c r="I28" s="60">
        <v>8557558</v>
      </c>
      <c r="J28" s="60">
        <v>0</v>
      </c>
      <c r="K28" s="60">
        <v>0</v>
      </c>
      <c r="L28" s="60">
        <v>3018467</v>
      </c>
      <c r="M28" s="60">
        <v>3018467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11576025</v>
      </c>
      <c r="W28" s="60">
        <v>20795500</v>
      </c>
      <c r="X28" s="60">
        <v>-9219475</v>
      </c>
      <c r="Y28" s="61">
        <v>-44.33</v>
      </c>
      <c r="Z28" s="62">
        <v>41591000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38619069</v>
      </c>
      <c r="C31" s="19">
        <v>0</v>
      </c>
      <c r="D31" s="59">
        <v>25770000</v>
      </c>
      <c r="E31" s="60">
        <v>25770000</v>
      </c>
      <c r="F31" s="60">
        <v>0</v>
      </c>
      <c r="G31" s="60">
        <v>39800</v>
      </c>
      <c r="H31" s="60">
        <v>21649</v>
      </c>
      <c r="I31" s="60">
        <v>61449</v>
      </c>
      <c r="J31" s="60">
        <v>0</v>
      </c>
      <c r="K31" s="60">
        <v>0</v>
      </c>
      <c r="L31" s="60">
        <v>18137</v>
      </c>
      <c r="M31" s="60">
        <v>18137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79586</v>
      </c>
      <c r="W31" s="60">
        <v>12885000</v>
      </c>
      <c r="X31" s="60">
        <v>-12805414</v>
      </c>
      <c r="Y31" s="61">
        <v>-99.38</v>
      </c>
      <c r="Z31" s="62">
        <v>25770000</v>
      </c>
    </row>
    <row r="32" spans="1:26" ht="13.5">
      <c r="A32" s="70" t="s">
        <v>54</v>
      </c>
      <c r="B32" s="22">
        <f>SUM(B28:B31)</f>
        <v>66914429</v>
      </c>
      <c r="C32" s="22">
        <f>SUM(C28:C31)</f>
        <v>0</v>
      </c>
      <c r="D32" s="99">
        <f aca="true" t="shared" si="5" ref="D32:Z32">SUM(D28:D31)</f>
        <v>67361000</v>
      </c>
      <c r="E32" s="100">
        <f t="shared" si="5"/>
        <v>67361000</v>
      </c>
      <c r="F32" s="100">
        <f t="shared" si="5"/>
        <v>2737032</v>
      </c>
      <c r="G32" s="100">
        <f t="shared" si="5"/>
        <v>208267</v>
      </c>
      <c r="H32" s="100">
        <f t="shared" si="5"/>
        <v>5673708</v>
      </c>
      <c r="I32" s="100">
        <f t="shared" si="5"/>
        <v>8619007</v>
      </c>
      <c r="J32" s="100">
        <f t="shared" si="5"/>
        <v>0</v>
      </c>
      <c r="K32" s="100">
        <f t="shared" si="5"/>
        <v>0</v>
      </c>
      <c r="L32" s="100">
        <f t="shared" si="5"/>
        <v>3036604</v>
      </c>
      <c r="M32" s="100">
        <f t="shared" si="5"/>
        <v>3036604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11655611</v>
      </c>
      <c r="W32" s="100">
        <f t="shared" si="5"/>
        <v>33680500</v>
      </c>
      <c r="X32" s="100">
        <f t="shared" si="5"/>
        <v>-22024889</v>
      </c>
      <c r="Y32" s="101">
        <f>+IF(W32&lt;&gt;0,(X32/W32)*100,0)</f>
        <v>-65.39359273169934</v>
      </c>
      <c r="Z32" s="102">
        <f t="shared" si="5"/>
        <v>67361000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230308378</v>
      </c>
      <c r="C35" s="19">
        <v>0</v>
      </c>
      <c r="D35" s="59">
        <v>285893528</v>
      </c>
      <c r="E35" s="60">
        <v>285893528</v>
      </c>
      <c r="F35" s="60">
        <v>272711321</v>
      </c>
      <c r="G35" s="60">
        <v>290653936</v>
      </c>
      <c r="H35" s="60">
        <v>216666300</v>
      </c>
      <c r="I35" s="60">
        <v>216666300</v>
      </c>
      <c r="J35" s="60">
        <v>217718315</v>
      </c>
      <c r="K35" s="60">
        <v>0</v>
      </c>
      <c r="L35" s="60">
        <v>241860770</v>
      </c>
      <c r="M35" s="60">
        <v>241860770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241860770</v>
      </c>
      <c r="W35" s="60">
        <v>142946764</v>
      </c>
      <c r="X35" s="60">
        <v>98914006</v>
      </c>
      <c r="Y35" s="61">
        <v>69.2</v>
      </c>
      <c r="Z35" s="62">
        <v>285893528</v>
      </c>
    </row>
    <row r="36" spans="1:26" ht="13.5">
      <c r="A36" s="58" t="s">
        <v>57</v>
      </c>
      <c r="B36" s="19">
        <v>836306391</v>
      </c>
      <c r="C36" s="19">
        <v>0</v>
      </c>
      <c r="D36" s="59">
        <v>855436237</v>
      </c>
      <c r="E36" s="60">
        <v>855436237</v>
      </c>
      <c r="F36" s="60">
        <v>855436237</v>
      </c>
      <c r="G36" s="60">
        <v>855436237</v>
      </c>
      <c r="H36" s="60">
        <v>837783103</v>
      </c>
      <c r="I36" s="60">
        <v>837783103</v>
      </c>
      <c r="J36" s="60">
        <v>837783103</v>
      </c>
      <c r="K36" s="60">
        <v>0</v>
      </c>
      <c r="L36" s="60">
        <v>837783103</v>
      </c>
      <c r="M36" s="60">
        <v>837783103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837783103</v>
      </c>
      <c r="W36" s="60">
        <v>427718119</v>
      </c>
      <c r="X36" s="60">
        <v>410064984</v>
      </c>
      <c r="Y36" s="61">
        <v>95.87</v>
      </c>
      <c r="Z36" s="62">
        <v>855436237</v>
      </c>
    </row>
    <row r="37" spans="1:26" ht="13.5">
      <c r="A37" s="58" t="s">
        <v>58</v>
      </c>
      <c r="B37" s="19">
        <v>84360687</v>
      </c>
      <c r="C37" s="19">
        <v>0</v>
      </c>
      <c r="D37" s="59">
        <v>49796086</v>
      </c>
      <c r="E37" s="60">
        <v>49796086</v>
      </c>
      <c r="F37" s="60">
        <v>47857194</v>
      </c>
      <c r="G37" s="60">
        <v>65767084</v>
      </c>
      <c r="H37" s="60">
        <v>113631278</v>
      </c>
      <c r="I37" s="60">
        <v>113631278</v>
      </c>
      <c r="J37" s="60">
        <v>95967193</v>
      </c>
      <c r="K37" s="60">
        <v>0</v>
      </c>
      <c r="L37" s="60">
        <v>122760223</v>
      </c>
      <c r="M37" s="60">
        <v>122760223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122760223</v>
      </c>
      <c r="W37" s="60">
        <v>24898043</v>
      </c>
      <c r="X37" s="60">
        <v>97862180</v>
      </c>
      <c r="Y37" s="61">
        <v>393.05</v>
      </c>
      <c r="Z37" s="62">
        <v>49796086</v>
      </c>
    </row>
    <row r="38" spans="1:26" ht="13.5">
      <c r="A38" s="58" t="s">
        <v>59</v>
      </c>
      <c r="B38" s="19">
        <v>73355505</v>
      </c>
      <c r="C38" s="19">
        <v>0</v>
      </c>
      <c r="D38" s="59">
        <v>27037471</v>
      </c>
      <c r="E38" s="60">
        <v>27037471</v>
      </c>
      <c r="F38" s="60">
        <v>14330521</v>
      </c>
      <c r="G38" s="60">
        <v>14359412</v>
      </c>
      <c r="H38" s="60">
        <v>6446044</v>
      </c>
      <c r="I38" s="60">
        <v>6446044</v>
      </c>
      <c r="J38" s="60">
        <v>25152614</v>
      </c>
      <c r="K38" s="60">
        <v>0</v>
      </c>
      <c r="L38" s="60">
        <v>6101996</v>
      </c>
      <c r="M38" s="60">
        <v>6101996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6101996</v>
      </c>
      <c r="W38" s="60">
        <v>13518736</v>
      </c>
      <c r="X38" s="60">
        <v>-7416740</v>
      </c>
      <c r="Y38" s="61">
        <v>-54.86</v>
      </c>
      <c r="Z38" s="62">
        <v>27037471</v>
      </c>
    </row>
    <row r="39" spans="1:26" ht="13.5">
      <c r="A39" s="58" t="s">
        <v>60</v>
      </c>
      <c r="B39" s="19">
        <v>908898577</v>
      </c>
      <c r="C39" s="19">
        <v>0</v>
      </c>
      <c r="D39" s="59">
        <v>1064496208</v>
      </c>
      <c r="E39" s="60">
        <v>1064496208</v>
      </c>
      <c r="F39" s="60">
        <v>1065959843</v>
      </c>
      <c r="G39" s="60">
        <v>1065963677</v>
      </c>
      <c r="H39" s="60">
        <v>934372081</v>
      </c>
      <c r="I39" s="60">
        <v>934372081</v>
      </c>
      <c r="J39" s="60">
        <v>934381611</v>
      </c>
      <c r="K39" s="60">
        <v>0</v>
      </c>
      <c r="L39" s="60">
        <v>950781654</v>
      </c>
      <c r="M39" s="60">
        <v>950781654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950781654</v>
      </c>
      <c r="W39" s="60">
        <v>532248104</v>
      </c>
      <c r="X39" s="60">
        <v>418533550</v>
      </c>
      <c r="Y39" s="61">
        <v>78.64</v>
      </c>
      <c r="Z39" s="62">
        <v>1064496208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73501095</v>
      </c>
      <c r="C42" s="19">
        <v>0</v>
      </c>
      <c r="D42" s="59">
        <v>61005201</v>
      </c>
      <c r="E42" s="60">
        <v>61005201</v>
      </c>
      <c r="F42" s="60">
        <v>50955377</v>
      </c>
      <c r="G42" s="60">
        <v>-32433843</v>
      </c>
      <c r="H42" s="60">
        <v>11987747</v>
      </c>
      <c r="I42" s="60">
        <v>30509281</v>
      </c>
      <c r="J42" s="60">
        <v>-4812463</v>
      </c>
      <c r="K42" s="60">
        <v>43317895</v>
      </c>
      <c r="L42" s="60">
        <v>-2490021</v>
      </c>
      <c r="M42" s="60">
        <v>36015411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66524692</v>
      </c>
      <c r="W42" s="60">
        <v>46599225</v>
      </c>
      <c r="X42" s="60">
        <v>19925467</v>
      </c>
      <c r="Y42" s="61">
        <v>42.76</v>
      </c>
      <c r="Z42" s="62">
        <v>61005201</v>
      </c>
    </row>
    <row r="43" spans="1:26" ht="13.5">
      <c r="A43" s="58" t="s">
        <v>63</v>
      </c>
      <c r="B43" s="19">
        <v>-63122102</v>
      </c>
      <c r="C43" s="19">
        <v>0</v>
      </c>
      <c r="D43" s="59">
        <v>-40590004</v>
      </c>
      <c r="E43" s="60">
        <v>-40590004</v>
      </c>
      <c r="F43" s="60">
        <v>-2737032</v>
      </c>
      <c r="G43" s="60">
        <v>-208267</v>
      </c>
      <c r="H43" s="60">
        <v>-5673706</v>
      </c>
      <c r="I43" s="60">
        <v>-8619005</v>
      </c>
      <c r="J43" s="60">
        <v>-9499276</v>
      </c>
      <c r="K43" s="60">
        <v>-8259037</v>
      </c>
      <c r="L43" s="60">
        <v>-3036604</v>
      </c>
      <c r="M43" s="60">
        <v>-20794917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-29413922</v>
      </c>
      <c r="W43" s="60">
        <v>-20295504</v>
      </c>
      <c r="X43" s="60">
        <v>-9118418</v>
      </c>
      <c r="Y43" s="61">
        <v>44.93</v>
      </c>
      <c r="Z43" s="62">
        <v>-40590004</v>
      </c>
    </row>
    <row r="44" spans="1:26" ht="13.5">
      <c r="A44" s="58" t="s">
        <v>64</v>
      </c>
      <c r="B44" s="19">
        <v>-1231093</v>
      </c>
      <c r="C44" s="19">
        <v>0</v>
      </c>
      <c r="D44" s="59">
        <v>-1161923</v>
      </c>
      <c r="E44" s="60">
        <v>-1161923</v>
      </c>
      <c r="F44" s="60">
        <v>0</v>
      </c>
      <c r="G44" s="60">
        <v>0</v>
      </c>
      <c r="H44" s="60">
        <v>0</v>
      </c>
      <c r="I44" s="60">
        <v>0</v>
      </c>
      <c r="J44" s="60">
        <v>-448620</v>
      </c>
      <c r="K44" s="60">
        <v>0</v>
      </c>
      <c r="L44" s="60">
        <v>0</v>
      </c>
      <c r="M44" s="60">
        <v>-448620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-448620</v>
      </c>
      <c r="W44" s="60">
        <v>-580962</v>
      </c>
      <c r="X44" s="60">
        <v>132342</v>
      </c>
      <c r="Y44" s="61">
        <v>-22.78</v>
      </c>
      <c r="Z44" s="62">
        <v>-1161923</v>
      </c>
    </row>
    <row r="45" spans="1:26" ht="13.5">
      <c r="A45" s="70" t="s">
        <v>65</v>
      </c>
      <c r="B45" s="22">
        <v>133582754</v>
      </c>
      <c r="C45" s="22">
        <v>0</v>
      </c>
      <c r="D45" s="99">
        <v>167605306</v>
      </c>
      <c r="E45" s="100">
        <v>167605306</v>
      </c>
      <c r="F45" s="100">
        <v>196570377</v>
      </c>
      <c r="G45" s="100">
        <v>163928267</v>
      </c>
      <c r="H45" s="100">
        <v>170242308</v>
      </c>
      <c r="I45" s="100">
        <v>170242308</v>
      </c>
      <c r="J45" s="100">
        <v>155481949</v>
      </c>
      <c r="K45" s="100">
        <v>190540807</v>
      </c>
      <c r="L45" s="100">
        <v>185014182</v>
      </c>
      <c r="M45" s="100">
        <v>185014182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185014182</v>
      </c>
      <c r="W45" s="100">
        <v>174074791</v>
      </c>
      <c r="X45" s="100">
        <v>10939391</v>
      </c>
      <c r="Y45" s="101">
        <v>6.28</v>
      </c>
      <c r="Z45" s="102">
        <v>167605306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20715735</v>
      </c>
      <c r="C49" s="52">
        <v>0</v>
      </c>
      <c r="D49" s="129">
        <v>12936655</v>
      </c>
      <c r="E49" s="54">
        <v>10434617</v>
      </c>
      <c r="F49" s="54">
        <v>0</v>
      </c>
      <c r="G49" s="54">
        <v>0</v>
      </c>
      <c r="H49" s="54">
        <v>0</v>
      </c>
      <c r="I49" s="54">
        <v>330343417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374430424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2580125</v>
      </c>
      <c r="C51" s="52">
        <v>0</v>
      </c>
      <c r="D51" s="129">
        <v>662006</v>
      </c>
      <c r="E51" s="54">
        <v>526151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3768282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77.86931420845421</v>
      </c>
      <c r="C58" s="5">
        <f>IF(C67=0,0,+(C76/C67)*100)</f>
        <v>0</v>
      </c>
      <c r="D58" s="6">
        <f aca="true" t="shared" si="6" ref="D58:Z58">IF(D67=0,0,+(D76/D67)*100)</f>
        <v>80.86540606880578</v>
      </c>
      <c r="E58" s="7">
        <f t="shared" si="6"/>
        <v>80.86540606880578</v>
      </c>
      <c r="F58" s="7">
        <f t="shared" si="6"/>
        <v>17.000173886672318</v>
      </c>
      <c r="G58" s="7">
        <f t="shared" si="6"/>
        <v>30.60460664938187</v>
      </c>
      <c r="H58" s="7">
        <f t="shared" si="6"/>
        <v>150.70427331227378</v>
      </c>
      <c r="I58" s="7">
        <f t="shared" si="6"/>
        <v>35.894513708749614</v>
      </c>
      <c r="J58" s="7">
        <f t="shared" si="6"/>
        <v>145.82290282596574</v>
      </c>
      <c r="K58" s="7">
        <f t="shared" si="6"/>
        <v>0</v>
      </c>
      <c r="L58" s="7">
        <f t="shared" si="6"/>
        <v>107.82931285361343</v>
      </c>
      <c r="M58" s="7">
        <f t="shared" si="6"/>
        <v>200.30818139929144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65.47717901698145</v>
      </c>
      <c r="W58" s="7">
        <f t="shared" si="6"/>
        <v>87.4076503947928</v>
      </c>
      <c r="X58" s="7">
        <f t="shared" si="6"/>
        <v>0</v>
      </c>
      <c r="Y58" s="7">
        <f t="shared" si="6"/>
        <v>0</v>
      </c>
      <c r="Z58" s="8">
        <f t="shared" si="6"/>
        <v>80.86540606880578</v>
      </c>
    </row>
    <row r="59" spans="1:26" ht="13.5">
      <c r="A59" s="37" t="s">
        <v>31</v>
      </c>
      <c r="B59" s="9">
        <f aca="true" t="shared" si="7" ref="B59:Z66">IF(B68=0,0,+(B77/B68)*100)</f>
        <v>91.48164149755208</v>
      </c>
      <c r="C59" s="9">
        <f t="shared" si="7"/>
        <v>0</v>
      </c>
      <c r="D59" s="2">
        <f t="shared" si="7"/>
        <v>98.17429271403188</v>
      </c>
      <c r="E59" s="10">
        <f t="shared" si="7"/>
        <v>98.17429271403188</v>
      </c>
      <c r="F59" s="10">
        <f t="shared" si="7"/>
        <v>5.700439140038751</v>
      </c>
      <c r="G59" s="10">
        <f t="shared" si="7"/>
        <v>447.51657623755</v>
      </c>
      <c r="H59" s="10">
        <f t="shared" si="7"/>
        <v>-6347292.715231788</v>
      </c>
      <c r="I59" s="10">
        <f t="shared" si="7"/>
        <v>18.357642750360093</v>
      </c>
      <c r="J59" s="10">
        <f t="shared" si="7"/>
        <v>-176.84146379298474</v>
      </c>
      <c r="K59" s="10">
        <f t="shared" si="7"/>
        <v>0</v>
      </c>
      <c r="L59" s="10">
        <f t="shared" si="7"/>
        <v>157149275</v>
      </c>
      <c r="M59" s="10">
        <f t="shared" si="7"/>
        <v>-460.7306007481764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40.01678903420519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98.17429271403188</v>
      </c>
    </row>
    <row r="60" spans="1:26" ht="13.5">
      <c r="A60" s="38" t="s">
        <v>32</v>
      </c>
      <c r="B60" s="12">
        <f t="shared" si="7"/>
        <v>80.98659733343938</v>
      </c>
      <c r="C60" s="12">
        <f t="shared" si="7"/>
        <v>0</v>
      </c>
      <c r="D60" s="3">
        <f t="shared" si="7"/>
        <v>79.3500069930576</v>
      </c>
      <c r="E60" s="13">
        <f t="shared" si="7"/>
        <v>79.3500069930576</v>
      </c>
      <c r="F60" s="13">
        <f t="shared" si="7"/>
        <v>60.63623547274868</v>
      </c>
      <c r="G60" s="13">
        <f t="shared" si="7"/>
        <v>17.060994386647998</v>
      </c>
      <c r="H60" s="13">
        <f t="shared" si="7"/>
        <v>111.97806306166392</v>
      </c>
      <c r="I60" s="13">
        <f t="shared" si="7"/>
        <v>65.75974072994002</v>
      </c>
      <c r="J60" s="13">
        <f t="shared" si="7"/>
        <v>85.83271712955299</v>
      </c>
      <c r="K60" s="13">
        <f t="shared" si="7"/>
        <v>0</v>
      </c>
      <c r="L60" s="13">
        <f t="shared" si="7"/>
        <v>81.35011866460758</v>
      </c>
      <c r="M60" s="13">
        <f t="shared" si="7"/>
        <v>142.7927009879087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94.43477078387421</v>
      </c>
      <c r="W60" s="13">
        <f t="shared" si="7"/>
        <v>87.19667618597835</v>
      </c>
      <c r="X60" s="13">
        <f t="shared" si="7"/>
        <v>0</v>
      </c>
      <c r="Y60" s="13">
        <f t="shared" si="7"/>
        <v>0</v>
      </c>
      <c r="Z60" s="14">
        <f t="shared" si="7"/>
        <v>79.3500069930576</v>
      </c>
    </row>
    <row r="61" spans="1:26" ht="13.5">
      <c r="A61" s="39" t="s">
        <v>103</v>
      </c>
      <c r="B61" s="12">
        <f t="shared" si="7"/>
        <v>96.50330179726238</v>
      </c>
      <c r="C61" s="12">
        <f t="shared" si="7"/>
        <v>0</v>
      </c>
      <c r="D61" s="3">
        <f t="shared" si="7"/>
        <v>82.26090627054882</v>
      </c>
      <c r="E61" s="13">
        <f t="shared" si="7"/>
        <v>82.26090627054882</v>
      </c>
      <c r="F61" s="13">
        <f t="shared" si="7"/>
        <v>63.594369515593264</v>
      </c>
      <c r="G61" s="13">
        <f t="shared" si="7"/>
        <v>19.04527312994297</v>
      </c>
      <c r="H61" s="13">
        <f t="shared" si="7"/>
        <v>123.39696167509784</v>
      </c>
      <c r="I61" s="13">
        <f t="shared" si="7"/>
        <v>71.60956539272978</v>
      </c>
      <c r="J61" s="13">
        <f t="shared" si="7"/>
        <v>94.66359926960881</v>
      </c>
      <c r="K61" s="13">
        <f t="shared" si="7"/>
        <v>0</v>
      </c>
      <c r="L61" s="13">
        <f t="shared" si="7"/>
        <v>93.40024545781232</v>
      </c>
      <c r="M61" s="13">
        <f t="shared" si="7"/>
        <v>160.1872601213435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104.10279087193234</v>
      </c>
      <c r="W61" s="13">
        <f t="shared" si="7"/>
        <v>87.85909842684754</v>
      </c>
      <c r="X61" s="13">
        <f t="shared" si="7"/>
        <v>0</v>
      </c>
      <c r="Y61" s="13">
        <f t="shared" si="7"/>
        <v>0</v>
      </c>
      <c r="Z61" s="14">
        <f t="shared" si="7"/>
        <v>82.26090627054882</v>
      </c>
    </row>
    <row r="62" spans="1:26" ht="13.5">
      <c r="A62" s="39" t="s">
        <v>104</v>
      </c>
      <c r="B62" s="12">
        <f t="shared" si="7"/>
        <v>65.07428322004628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46.004078117082265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42.892533773201954</v>
      </c>
      <c r="C64" s="12">
        <f t="shared" si="7"/>
        <v>0</v>
      </c>
      <c r="D64" s="3">
        <f t="shared" si="7"/>
        <v>62.27715202884882</v>
      </c>
      <c r="E64" s="13">
        <f t="shared" si="7"/>
        <v>62.27715202884882</v>
      </c>
      <c r="F64" s="13">
        <f t="shared" si="7"/>
        <v>38.77700892737316</v>
      </c>
      <c r="G64" s="13">
        <f t="shared" si="7"/>
        <v>8.969431316233383</v>
      </c>
      <c r="H64" s="13">
        <f t="shared" si="7"/>
        <v>51.8233521265358</v>
      </c>
      <c r="I64" s="13">
        <f t="shared" si="7"/>
        <v>33.16394390478056</v>
      </c>
      <c r="J64" s="13">
        <f t="shared" si="7"/>
        <v>41.444236684279886</v>
      </c>
      <c r="K64" s="13">
        <f t="shared" si="7"/>
        <v>0</v>
      </c>
      <c r="L64" s="13">
        <f t="shared" si="7"/>
        <v>25.557829208152015</v>
      </c>
      <c r="M64" s="13">
        <f t="shared" si="7"/>
        <v>58.81388434212123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43.445568173171026</v>
      </c>
      <c r="W64" s="13">
        <f t="shared" si="7"/>
        <v>81.94189102783578</v>
      </c>
      <c r="X64" s="13">
        <f t="shared" si="7"/>
        <v>0</v>
      </c>
      <c r="Y64" s="13">
        <f t="shared" si="7"/>
        <v>0</v>
      </c>
      <c r="Z64" s="14">
        <f t="shared" si="7"/>
        <v>62.27715202884882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10.86060512254002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24.892656240124165</v>
      </c>
      <c r="G66" s="16">
        <f t="shared" si="7"/>
        <v>-782.7943760984183</v>
      </c>
      <c r="H66" s="16">
        <f t="shared" si="7"/>
        <v>8.826691698139754</v>
      </c>
      <c r="I66" s="16">
        <f t="shared" si="7"/>
        <v>14.932497203261336</v>
      </c>
      <c r="J66" s="16">
        <f t="shared" si="7"/>
        <v>7.845681211280356</v>
      </c>
      <c r="K66" s="16">
        <f t="shared" si="7"/>
        <v>0</v>
      </c>
      <c r="L66" s="16">
        <f t="shared" si="7"/>
        <v>4.481375127812824</v>
      </c>
      <c r="M66" s="16">
        <f t="shared" si="7"/>
        <v>12.955302048224008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13.753469539710181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347777501</v>
      </c>
      <c r="C67" s="24"/>
      <c r="D67" s="25">
        <v>296760988</v>
      </c>
      <c r="E67" s="26">
        <v>296760988</v>
      </c>
      <c r="F67" s="26">
        <v>115402749</v>
      </c>
      <c r="G67" s="26">
        <v>14845801</v>
      </c>
      <c r="H67" s="26">
        <v>19675955</v>
      </c>
      <c r="I67" s="26">
        <v>149924505</v>
      </c>
      <c r="J67" s="26">
        <v>14932559</v>
      </c>
      <c r="K67" s="26"/>
      <c r="L67" s="26">
        <v>17961704</v>
      </c>
      <c r="M67" s="26">
        <v>32894263</v>
      </c>
      <c r="N67" s="26"/>
      <c r="O67" s="26"/>
      <c r="P67" s="26"/>
      <c r="Q67" s="26"/>
      <c r="R67" s="26"/>
      <c r="S67" s="26"/>
      <c r="T67" s="26"/>
      <c r="U67" s="26"/>
      <c r="V67" s="26">
        <v>182818768</v>
      </c>
      <c r="W67" s="26">
        <v>142598471</v>
      </c>
      <c r="X67" s="26"/>
      <c r="Y67" s="25"/>
      <c r="Z67" s="27">
        <v>296760988</v>
      </c>
    </row>
    <row r="68" spans="1:26" ht="13.5" hidden="1">
      <c r="A68" s="37" t="s">
        <v>31</v>
      </c>
      <c r="B68" s="19">
        <v>74214768</v>
      </c>
      <c r="C68" s="19"/>
      <c r="D68" s="20">
        <v>75161501</v>
      </c>
      <c r="E68" s="21">
        <v>75161501</v>
      </c>
      <c r="F68" s="21">
        <v>91202342</v>
      </c>
      <c r="G68" s="21">
        <v>456527</v>
      </c>
      <c r="H68" s="21">
        <v>-151</v>
      </c>
      <c r="I68" s="21">
        <v>91658718</v>
      </c>
      <c r="J68" s="21">
        <v>-3964577</v>
      </c>
      <c r="K68" s="21"/>
      <c r="L68" s="21">
        <v>4</v>
      </c>
      <c r="M68" s="21">
        <v>-3964573</v>
      </c>
      <c r="N68" s="21"/>
      <c r="O68" s="21"/>
      <c r="P68" s="21"/>
      <c r="Q68" s="21"/>
      <c r="R68" s="21"/>
      <c r="S68" s="21"/>
      <c r="T68" s="21"/>
      <c r="U68" s="21"/>
      <c r="V68" s="21">
        <v>87694145</v>
      </c>
      <c r="W68" s="21">
        <v>43767620</v>
      </c>
      <c r="X68" s="21"/>
      <c r="Y68" s="20"/>
      <c r="Z68" s="23">
        <v>75161501</v>
      </c>
    </row>
    <row r="69" spans="1:26" ht="13.5" hidden="1">
      <c r="A69" s="38" t="s">
        <v>32</v>
      </c>
      <c r="B69" s="19">
        <v>246996147</v>
      </c>
      <c r="C69" s="19"/>
      <c r="D69" s="20">
        <v>209436284</v>
      </c>
      <c r="E69" s="21">
        <v>209436284</v>
      </c>
      <c r="F69" s="21">
        <v>23488442</v>
      </c>
      <c r="G69" s="21">
        <v>14394964</v>
      </c>
      <c r="H69" s="21">
        <v>17771304</v>
      </c>
      <c r="I69" s="21">
        <v>55654710</v>
      </c>
      <c r="J69" s="21">
        <v>17030351</v>
      </c>
      <c r="K69" s="21"/>
      <c r="L69" s="21">
        <v>15971485</v>
      </c>
      <c r="M69" s="21">
        <v>33001836</v>
      </c>
      <c r="N69" s="21"/>
      <c r="O69" s="21"/>
      <c r="P69" s="21"/>
      <c r="Q69" s="21"/>
      <c r="R69" s="21"/>
      <c r="S69" s="21"/>
      <c r="T69" s="21"/>
      <c r="U69" s="21"/>
      <c r="V69" s="21">
        <v>88656546</v>
      </c>
      <c r="W69" s="21">
        <v>92749353</v>
      </c>
      <c r="X69" s="21"/>
      <c r="Y69" s="20"/>
      <c r="Z69" s="23">
        <v>209436284</v>
      </c>
    </row>
    <row r="70" spans="1:26" ht="13.5" hidden="1">
      <c r="A70" s="39" t="s">
        <v>103</v>
      </c>
      <c r="B70" s="19">
        <v>160460488</v>
      </c>
      <c r="C70" s="19"/>
      <c r="D70" s="20">
        <v>178929107</v>
      </c>
      <c r="E70" s="21">
        <v>178929107</v>
      </c>
      <c r="F70" s="21">
        <v>20692074</v>
      </c>
      <c r="G70" s="21">
        <v>11560102</v>
      </c>
      <c r="H70" s="21">
        <v>14936059</v>
      </c>
      <c r="I70" s="21">
        <v>47188235</v>
      </c>
      <c r="J70" s="21">
        <v>14204443</v>
      </c>
      <c r="K70" s="21"/>
      <c r="L70" s="21">
        <v>13134640</v>
      </c>
      <c r="M70" s="21">
        <v>27339083</v>
      </c>
      <c r="N70" s="21"/>
      <c r="O70" s="21"/>
      <c r="P70" s="21"/>
      <c r="Q70" s="21"/>
      <c r="R70" s="21"/>
      <c r="S70" s="21"/>
      <c r="T70" s="21"/>
      <c r="U70" s="21"/>
      <c r="V70" s="21">
        <v>74527318</v>
      </c>
      <c r="W70" s="21">
        <v>82366206</v>
      </c>
      <c r="X70" s="21"/>
      <c r="Y70" s="20"/>
      <c r="Z70" s="23">
        <v>178929107</v>
      </c>
    </row>
    <row r="71" spans="1:26" ht="13.5" hidden="1">
      <c r="A71" s="39" t="s">
        <v>104</v>
      </c>
      <c r="B71" s="19">
        <v>33292714</v>
      </c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>
        <v>22279890</v>
      </c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30936510</v>
      </c>
      <c r="C73" s="19"/>
      <c r="D73" s="20">
        <v>30507177</v>
      </c>
      <c r="E73" s="21">
        <v>30507177</v>
      </c>
      <c r="F73" s="21">
        <v>2794215</v>
      </c>
      <c r="G73" s="21">
        <v>2834862</v>
      </c>
      <c r="H73" s="21">
        <v>2835245</v>
      </c>
      <c r="I73" s="21">
        <v>8464322</v>
      </c>
      <c r="J73" s="21">
        <v>2825908</v>
      </c>
      <c r="K73" s="21"/>
      <c r="L73" s="21">
        <v>2836845</v>
      </c>
      <c r="M73" s="21">
        <v>5662753</v>
      </c>
      <c r="N73" s="21"/>
      <c r="O73" s="21"/>
      <c r="P73" s="21"/>
      <c r="Q73" s="21"/>
      <c r="R73" s="21"/>
      <c r="S73" s="21"/>
      <c r="T73" s="21"/>
      <c r="U73" s="21"/>
      <c r="V73" s="21">
        <v>14127075</v>
      </c>
      <c r="W73" s="21">
        <v>10383147</v>
      </c>
      <c r="X73" s="21"/>
      <c r="Y73" s="20"/>
      <c r="Z73" s="23">
        <v>30507177</v>
      </c>
    </row>
    <row r="74" spans="1:26" ht="13.5" hidden="1">
      <c r="A74" s="39" t="s">
        <v>107</v>
      </c>
      <c r="B74" s="19">
        <v>26545</v>
      </c>
      <c r="C74" s="19"/>
      <c r="D74" s="20"/>
      <c r="E74" s="21"/>
      <c r="F74" s="21">
        <v>2153</v>
      </c>
      <c r="G74" s="21"/>
      <c r="H74" s="21"/>
      <c r="I74" s="21">
        <v>2153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2153</v>
      </c>
      <c r="W74" s="21"/>
      <c r="X74" s="21"/>
      <c r="Y74" s="20"/>
      <c r="Z74" s="23"/>
    </row>
    <row r="75" spans="1:26" ht="13.5" hidden="1">
      <c r="A75" s="40" t="s">
        <v>110</v>
      </c>
      <c r="B75" s="28">
        <v>26566586</v>
      </c>
      <c r="C75" s="28"/>
      <c r="D75" s="29">
        <v>12163203</v>
      </c>
      <c r="E75" s="30">
        <v>12163203</v>
      </c>
      <c r="F75" s="30">
        <v>711965</v>
      </c>
      <c r="G75" s="30">
        <v>-5690</v>
      </c>
      <c r="H75" s="30">
        <v>1904802</v>
      </c>
      <c r="I75" s="30">
        <v>2611077</v>
      </c>
      <c r="J75" s="30">
        <v>1866785</v>
      </c>
      <c r="K75" s="30"/>
      <c r="L75" s="30">
        <v>1990215</v>
      </c>
      <c r="M75" s="30">
        <v>3857000</v>
      </c>
      <c r="N75" s="30"/>
      <c r="O75" s="30"/>
      <c r="P75" s="30"/>
      <c r="Q75" s="30"/>
      <c r="R75" s="30"/>
      <c r="S75" s="30"/>
      <c r="T75" s="30"/>
      <c r="U75" s="30"/>
      <c r="V75" s="30">
        <v>6468077</v>
      </c>
      <c r="W75" s="30">
        <v>6081498</v>
      </c>
      <c r="X75" s="30"/>
      <c r="Y75" s="29"/>
      <c r="Z75" s="31">
        <v>12163203</v>
      </c>
    </row>
    <row r="76" spans="1:26" ht="13.5" hidden="1">
      <c r="A76" s="42" t="s">
        <v>286</v>
      </c>
      <c r="B76" s="32">
        <v>270811955</v>
      </c>
      <c r="C76" s="32"/>
      <c r="D76" s="33">
        <v>239976978</v>
      </c>
      <c r="E76" s="34">
        <v>239976978</v>
      </c>
      <c r="F76" s="34">
        <v>19618668</v>
      </c>
      <c r="G76" s="34">
        <v>4543499</v>
      </c>
      <c r="H76" s="34">
        <v>29652505</v>
      </c>
      <c r="I76" s="34">
        <v>53814672</v>
      </c>
      <c r="J76" s="34">
        <v>21775091</v>
      </c>
      <c r="K76" s="34">
        <v>24746827</v>
      </c>
      <c r="L76" s="34">
        <v>19367982</v>
      </c>
      <c r="M76" s="34">
        <v>65889900</v>
      </c>
      <c r="N76" s="34"/>
      <c r="O76" s="34"/>
      <c r="P76" s="34"/>
      <c r="Q76" s="34"/>
      <c r="R76" s="34"/>
      <c r="S76" s="34"/>
      <c r="T76" s="34"/>
      <c r="U76" s="34"/>
      <c r="V76" s="34">
        <v>119704572</v>
      </c>
      <c r="W76" s="34">
        <v>124641973</v>
      </c>
      <c r="X76" s="34"/>
      <c r="Y76" s="33"/>
      <c r="Z76" s="35">
        <v>239976978</v>
      </c>
    </row>
    <row r="77" spans="1:26" ht="13.5" hidden="1">
      <c r="A77" s="37" t="s">
        <v>31</v>
      </c>
      <c r="B77" s="19">
        <v>67892888</v>
      </c>
      <c r="C77" s="19"/>
      <c r="D77" s="20">
        <v>73789272</v>
      </c>
      <c r="E77" s="21">
        <v>73789272</v>
      </c>
      <c r="F77" s="21">
        <v>5198934</v>
      </c>
      <c r="G77" s="21">
        <v>2043034</v>
      </c>
      <c r="H77" s="21">
        <v>9584412</v>
      </c>
      <c r="I77" s="21">
        <v>16826380</v>
      </c>
      <c r="J77" s="21">
        <v>7011016</v>
      </c>
      <c r="K77" s="21">
        <v>4969014</v>
      </c>
      <c r="L77" s="21">
        <v>6285971</v>
      </c>
      <c r="M77" s="21">
        <v>18266001</v>
      </c>
      <c r="N77" s="21"/>
      <c r="O77" s="21"/>
      <c r="P77" s="21"/>
      <c r="Q77" s="21"/>
      <c r="R77" s="21"/>
      <c r="S77" s="21"/>
      <c r="T77" s="21"/>
      <c r="U77" s="21"/>
      <c r="V77" s="21">
        <v>35092381</v>
      </c>
      <c r="W77" s="21">
        <v>43767620</v>
      </c>
      <c r="X77" s="21"/>
      <c r="Y77" s="20"/>
      <c r="Z77" s="23">
        <v>73789272</v>
      </c>
    </row>
    <row r="78" spans="1:26" ht="13.5" hidden="1">
      <c r="A78" s="38" t="s">
        <v>32</v>
      </c>
      <c r="B78" s="19">
        <v>200033775</v>
      </c>
      <c r="C78" s="19"/>
      <c r="D78" s="20">
        <v>166187706</v>
      </c>
      <c r="E78" s="21">
        <v>166187706</v>
      </c>
      <c r="F78" s="21">
        <v>14242507</v>
      </c>
      <c r="G78" s="21">
        <v>2455924</v>
      </c>
      <c r="H78" s="21">
        <v>19899962</v>
      </c>
      <c r="I78" s="21">
        <v>36598393</v>
      </c>
      <c r="J78" s="21">
        <v>14617613</v>
      </c>
      <c r="K78" s="21">
        <v>19513778</v>
      </c>
      <c r="L78" s="21">
        <v>12992822</v>
      </c>
      <c r="M78" s="21">
        <v>47124213</v>
      </c>
      <c r="N78" s="21"/>
      <c r="O78" s="21"/>
      <c r="P78" s="21"/>
      <c r="Q78" s="21"/>
      <c r="R78" s="21"/>
      <c r="S78" s="21"/>
      <c r="T78" s="21"/>
      <c r="U78" s="21"/>
      <c r="V78" s="21">
        <v>83722606</v>
      </c>
      <c r="W78" s="21">
        <v>80874353</v>
      </c>
      <c r="X78" s="21"/>
      <c r="Y78" s="20"/>
      <c r="Z78" s="23">
        <v>166187706</v>
      </c>
    </row>
    <row r="79" spans="1:26" ht="13.5" hidden="1">
      <c r="A79" s="39" t="s">
        <v>103</v>
      </c>
      <c r="B79" s="19">
        <v>154849669</v>
      </c>
      <c r="C79" s="19"/>
      <c r="D79" s="20">
        <v>147188705</v>
      </c>
      <c r="E79" s="21">
        <v>147188705</v>
      </c>
      <c r="F79" s="21">
        <v>13158994</v>
      </c>
      <c r="G79" s="21">
        <v>2201653</v>
      </c>
      <c r="H79" s="21">
        <v>18430643</v>
      </c>
      <c r="I79" s="21">
        <v>33791290</v>
      </c>
      <c r="J79" s="21">
        <v>13446437</v>
      </c>
      <c r="K79" s="21">
        <v>18079505</v>
      </c>
      <c r="L79" s="21">
        <v>12267786</v>
      </c>
      <c r="M79" s="21">
        <v>43793728</v>
      </c>
      <c r="N79" s="21"/>
      <c r="O79" s="21"/>
      <c r="P79" s="21"/>
      <c r="Q79" s="21"/>
      <c r="R79" s="21"/>
      <c r="S79" s="21"/>
      <c r="T79" s="21"/>
      <c r="U79" s="21"/>
      <c r="V79" s="21">
        <v>77585018</v>
      </c>
      <c r="W79" s="21">
        <v>72366206</v>
      </c>
      <c r="X79" s="21"/>
      <c r="Y79" s="20"/>
      <c r="Z79" s="23">
        <v>147188705</v>
      </c>
    </row>
    <row r="80" spans="1:26" ht="13.5" hidden="1">
      <c r="A80" s="39" t="s">
        <v>104</v>
      </c>
      <c r="B80" s="19">
        <v>21664995</v>
      </c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>
        <v>10249658</v>
      </c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13269453</v>
      </c>
      <c r="C82" s="19"/>
      <c r="D82" s="20">
        <v>18999001</v>
      </c>
      <c r="E82" s="21">
        <v>18999001</v>
      </c>
      <c r="F82" s="21">
        <v>1083513</v>
      </c>
      <c r="G82" s="21">
        <v>254271</v>
      </c>
      <c r="H82" s="21">
        <v>1469319</v>
      </c>
      <c r="I82" s="21">
        <v>2807103</v>
      </c>
      <c r="J82" s="21">
        <v>1171176</v>
      </c>
      <c r="K82" s="21">
        <v>1434273</v>
      </c>
      <c r="L82" s="21">
        <v>725036</v>
      </c>
      <c r="M82" s="21">
        <v>3330485</v>
      </c>
      <c r="N82" s="21"/>
      <c r="O82" s="21"/>
      <c r="P82" s="21"/>
      <c r="Q82" s="21"/>
      <c r="R82" s="21"/>
      <c r="S82" s="21"/>
      <c r="T82" s="21"/>
      <c r="U82" s="21"/>
      <c r="V82" s="21">
        <v>6137588</v>
      </c>
      <c r="W82" s="21">
        <v>8508147</v>
      </c>
      <c r="X82" s="21"/>
      <c r="Y82" s="20"/>
      <c r="Z82" s="23">
        <v>18999001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2885292</v>
      </c>
      <c r="C84" s="28"/>
      <c r="D84" s="29"/>
      <c r="E84" s="30"/>
      <c r="F84" s="30">
        <v>177227</v>
      </c>
      <c r="G84" s="30">
        <v>44541</v>
      </c>
      <c r="H84" s="30">
        <v>168131</v>
      </c>
      <c r="I84" s="30">
        <v>389899</v>
      </c>
      <c r="J84" s="30">
        <v>146462</v>
      </c>
      <c r="K84" s="30">
        <v>264035</v>
      </c>
      <c r="L84" s="30">
        <v>89189</v>
      </c>
      <c r="M84" s="30">
        <v>499686</v>
      </c>
      <c r="N84" s="30"/>
      <c r="O84" s="30"/>
      <c r="P84" s="30"/>
      <c r="Q84" s="30"/>
      <c r="R84" s="30"/>
      <c r="S84" s="30"/>
      <c r="T84" s="30"/>
      <c r="U84" s="30"/>
      <c r="V84" s="30">
        <v>889585</v>
      </c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9292000</v>
      </c>
      <c r="F5" s="345">
        <f t="shared" si="0"/>
        <v>9292000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4646000</v>
      </c>
      <c r="Y5" s="345">
        <f t="shared" si="0"/>
        <v>-4646000</v>
      </c>
      <c r="Z5" s="346">
        <f>+IF(X5&lt;&gt;0,+(Y5/X5)*100,0)</f>
        <v>-100</v>
      </c>
      <c r="AA5" s="347">
        <f>+AA6+AA8+AA11+AA13+AA15</f>
        <v>9292000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4667000</v>
      </c>
      <c r="F6" s="59">
        <f t="shared" si="1"/>
        <v>4667000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2333500</v>
      </c>
      <c r="Y6" s="59">
        <f t="shared" si="1"/>
        <v>-2333500</v>
      </c>
      <c r="Z6" s="61">
        <f>+IF(X6&lt;&gt;0,+(Y6/X6)*100,0)</f>
        <v>-100</v>
      </c>
      <c r="AA6" s="62">
        <f t="shared" si="1"/>
        <v>4667000</v>
      </c>
    </row>
    <row r="7" spans="1:27" ht="13.5">
      <c r="A7" s="291" t="s">
        <v>228</v>
      </c>
      <c r="B7" s="142"/>
      <c r="C7" s="60"/>
      <c r="D7" s="327"/>
      <c r="E7" s="60">
        <v>4667000</v>
      </c>
      <c r="F7" s="59">
        <v>4667000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2333500</v>
      </c>
      <c r="Y7" s="59">
        <v>-2333500</v>
      </c>
      <c r="Z7" s="61">
        <v>-100</v>
      </c>
      <c r="AA7" s="62">
        <v>4667000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2939000</v>
      </c>
      <c r="F8" s="59">
        <f t="shared" si="2"/>
        <v>2939000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1469500</v>
      </c>
      <c r="Y8" s="59">
        <f t="shared" si="2"/>
        <v>-1469500</v>
      </c>
      <c r="Z8" s="61">
        <f>+IF(X8&lt;&gt;0,+(Y8/X8)*100,0)</f>
        <v>-100</v>
      </c>
      <c r="AA8" s="62">
        <f>SUM(AA9:AA10)</f>
        <v>2939000</v>
      </c>
    </row>
    <row r="9" spans="1:27" ht="13.5">
      <c r="A9" s="291" t="s">
        <v>229</v>
      </c>
      <c r="B9" s="142"/>
      <c r="C9" s="60"/>
      <c r="D9" s="327"/>
      <c r="E9" s="60">
        <v>2939000</v>
      </c>
      <c r="F9" s="59">
        <v>2939000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1469500</v>
      </c>
      <c r="Y9" s="59">
        <v>-1469500</v>
      </c>
      <c r="Z9" s="61">
        <v>-100</v>
      </c>
      <c r="AA9" s="62">
        <v>2939000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1686000</v>
      </c>
      <c r="F15" s="59">
        <f t="shared" si="5"/>
        <v>1686000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843000</v>
      </c>
      <c r="Y15" s="59">
        <f t="shared" si="5"/>
        <v>-843000</v>
      </c>
      <c r="Z15" s="61">
        <f>+IF(X15&lt;&gt;0,+(Y15/X15)*100,0)</f>
        <v>-100</v>
      </c>
      <c r="AA15" s="62">
        <f>SUM(AA16:AA20)</f>
        <v>1686000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1686000</v>
      </c>
      <c r="F20" s="59">
        <v>1686000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843000</v>
      </c>
      <c r="Y20" s="59">
        <v>-843000</v>
      </c>
      <c r="Z20" s="61">
        <v>-100</v>
      </c>
      <c r="AA20" s="62">
        <v>1686000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730000</v>
      </c>
      <c r="F22" s="332">
        <f t="shared" si="6"/>
        <v>730000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365000</v>
      </c>
      <c r="Y22" s="332">
        <f t="shared" si="6"/>
        <v>-365000</v>
      </c>
      <c r="Z22" s="323">
        <f>+IF(X22&lt;&gt;0,+(Y22/X22)*100,0)</f>
        <v>-100</v>
      </c>
      <c r="AA22" s="337">
        <f>SUM(AA23:AA32)</f>
        <v>730000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>
        <v>730000</v>
      </c>
      <c r="F25" s="59">
        <v>730000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365000</v>
      </c>
      <c r="Y25" s="59">
        <v>-365000</v>
      </c>
      <c r="Z25" s="61">
        <v>-100</v>
      </c>
      <c r="AA25" s="62">
        <v>730000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1547000</v>
      </c>
      <c r="F40" s="332">
        <f t="shared" si="9"/>
        <v>1547000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773500</v>
      </c>
      <c r="Y40" s="332">
        <f t="shared" si="9"/>
        <v>-773500</v>
      </c>
      <c r="Z40" s="323">
        <f>+IF(X40&lt;&gt;0,+(Y40/X40)*100,0)</f>
        <v>-100</v>
      </c>
      <c r="AA40" s="337">
        <f>SUM(AA41:AA49)</f>
        <v>1547000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1547000</v>
      </c>
      <c r="F49" s="53">
        <v>1547000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773500</v>
      </c>
      <c r="Y49" s="53">
        <v>-773500</v>
      </c>
      <c r="Z49" s="94">
        <v>-100</v>
      </c>
      <c r="AA49" s="95">
        <v>1547000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11569000</v>
      </c>
      <c r="F60" s="264">
        <f t="shared" si="14"/>
        <v>11569000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5784500</v>
      </c>
      <c r="Y60" s="264">
        <f t="shared" si="14"/>
        <v>-5784500</v>
      </c>
      <c r="Z60" s="324">
        <f>+IF(X60&lt;&gt;0,+(Y60/X60)*100,0)</f>
        <v>-100</v>
      </c>
      <c r="AA60" s="232">
        <f>+AA57+AA54+AA51+AA40+AA37+AA34+AA22+AA5</f>
        <v>11569000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192759840</v>
      </c>
      <c r="D5" s="153">
        <f>SUM(D6:D8)</f>
        <v>0</v>
      </c>
      <c r="E5" s="154">
        <f t="shared" si="0"/>
        <v>205675192</v>
      </c>
      <c r="F5" s="100">
        <f t="shared" si="0"/>
        <v>205675192</v>
      </c>
      <c r="G5" s="100">
        <f t="shared" si="0"/>
        <v>91603857</v>
      </c>
      <c r="H5" s="100">
        <f t="shared" si="0"/>
        <v>468609</v>
      </c>
      <c r="I5" s="100">
        <f t="shared" si="0"/>
        <v>49489218</v>
      </c>
      <c r="J5" s="100">
        <f t="shared" si="0"/>
        <v>141561684</v>
      </c>
      <c r="K5" s="100">
        <f t="shared" si="0"/>
        <v>-588415</v>
      </c>
      <c r="L5" s="100">
        <f t="shared" si="0"/>
        <v>0</v>
      </c>
      <c r="M5" s="100">
        <f t="shared" si="0"/>
        <v>1452275</v>
      </c>
      <c r="N5" s="100">
        <f t="shared" si="0"/>
        <v>863860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142425544</v>
      </c>
      <c r="X5" s="100">
        <f t="shared" si="0"/>
        <v>101574504</v>
      </c>
      <c r="Y5" s="100">
        <f t="shared" si="0"/>
        <v>40851040</v>
      </c>
      <c r="Z5" s="137">
        <f>+IF(X5&lt;&gt;0,+(Y5/X5)*100,0)</f>
        <v>40.217808988759614</v>
      </c>
      <c r="AA5" s="153">
        <f>SUM(AA6:AA8)</f>
        <v>205675192</v>
      </c>
    </row>
    <row r="6" spans="1:27" ht="13.5">
      <c r="A6" s="138" t="s">
        <v>75</v>
      </c>
      <c r="B6" s="136"/>
      <c r="C6" s="155">
        <v>95163316</v>
      </c>
      <c r="D6" s="155"/>
      <c r="E6" s="156">
        <v>104311454</v>
      </c>
      <c r="F6" s="60">
        <v>104311454</v>
      </c>
      <c r="G6" s="60">
        <v>163493</v>
      </c>
      <c r="H6" s="60">
        <v>864</v>
      </c>
      <c r="I6" s="60">
        <v>46828900</v>
      </c>
      <c r="J6" s="60">
        <v>46993257</v>
      </c>
      <c r="K6" s="60">
        <v>792</v>
      </c>
      <c r="L6" s="60"/>
      <c r="M6" s="60">
        <v>900</v>
      </c>
      <c r="N6" s="60">
        <v>1692</v>
      </c>
      <c r="O6" s="60"/>
      <c r="P6" s="60"/>
      <c r="Q6" s="60"/>
      <c r="R6" s="60"/>
      <c r="S6" s="60"/>
      <c r="T6" s="60"/>
      <c r="U6" s="60"/>
      <c r="V6" s="60"/>
      <c r="W6" s="60">
        <v>46994949</v>
      </c>
      <c r="X6" s="60">
        <v>52156002</v>
      </c>
      <c r="Y6" s="60">
        <v>-5161053</v>
      </c>
      <c r="Z6" s="140">
        <v>-9.9</v>
      </c>
      <c r="AA6" s="155">
        <v>104311454</v>
      </c>
    </row>
    <row r="7" spans="1:27" ht="13.5">
      <c r="A7" s="138" t="s">
        <v>76</v>
      </c>
      <c r="B7" s="136"/>
      <c r="C7" s="157">
        <v>97140043</v>
      </c>
      <c r="D7" s="157"/>
      <c r="E7" s="158">
        <v>99417138</v>
      </c>
      <c r="F7" s="159">
        <v>99417138</v>
      </c>
      <c r="G7" s="159">
        <v>91388189</v>
      </c>
      <c r="H7" s="159">
        <v>459452</v>
      </c>
      <c r="I7" s="159">
        <v>2471535</v>
      </c>
      <c r="J7" s="159">
        <v>94319176</v>
      </c>
      <c r="K7" s="159">
        <v>-619531</v>
      </c>
      <c r="L7" s="159"/>
      <c r="M7" s="159">
        <v>1434117</v>
      </c>
      <c r="N7" s="159">
        <v>814586</v>
      </c>
      <c r="O7" s="159"/>
      <c r="P7" s="159"/>
      <c r="Q7" s="159"/>
      <c r="R7" s="159"/>
      <c r="S7" s="159"/>
      <c r="T7" s="159"/>
      <c r="U7" s="159"/>
      <c r="V7" s="159"/>
      <c r="W7" s="159">
        <v>95133762</v>
      </c>
      <c r="X7" s="159">
        <v>48445002</v>
      </c>
      <c r="Y7" s="159">
        <v>46688760</v>
      </c>
      <c r="Z7" s="141">
        <v>96.37</v>
      </c>
      <c r="AA7" s="157">
        <v>99417138</v>
      </c>
    </row>
    <row r="8" spans="1:27" ht="13.5">
      <c r="A8" s="138" t="s">
        <v>77</v>
      </c>
      <c r="B8" s="136"/>
      <c r="C8" s="155">
        <v>456481</v>
      </c>
      <c r="D8" s="155"/>
      <c r="E8" s="156">
        <v>1946600</v>
      </c>
      <c r="F8" s="60">
        <v>1946600</v>
      </c>
      <c r="G8" s="60">
        <v>52175</v>
      </c>
      <c r="H8" s="60">
        <v>8293</v>
      </c>
      <c r="I8" s="60">
        <v>188783</v>
      </c>
      <c r="J8" s="60">
        <v>249251</v>
      </c>
      <c r="K8" s="60">
        <v>30324</v>
      </c>
      <c r="L8" s="60"/>
      <c r="M8" s="60">
        <v>17258</v>
      </c>
      <c r="N8" s="60">
        <v>47582</v>
      </c>
      <c r="O8" s="60"/>
      <c r="P8" s="60"/>
      <c r="Q8" s="60"/>
      <c r="R8" s="60"/>
      <c r="S8" s="60"/>
      <c r="T8" s="60"/>
      <c r="U8" s="60"/>
      <c r="V8" s="60"/>
      <c r="W8" s="60">
        <v>296833</v>
      </c>
      <c r="X8" s="60">
        <v>973500</v>
      </c>
      <c r="Y8" s="60">
        <v>-676667</v>
      </c>
      <c r="Z8" s="140">
        <v>-69.51</v>
      </c>
      <c r="AA8" s="155">
        <v>1946600</v>
      </c>
    </row>
    <row r="9" spans="1:27" ht="13.5">
      <c r="A9" s="135" t="s">
        <v>78</v>
      </c>
      <c r="B9" s="136"/>
      <c r="C9" s="153">
        <f aca="true" t="shared" si="1" ref="C9:Y9">SUM(C10:C14)</f>
        <v>48975409</v>
      </c>
      <c r="D9" s="153">
        <f>SUM(D10:D14)</f>
        <v>0</v>
      </c>
      <c r="E9" s="154">
        <f t="shared" si="1"/>
        <v>34604294</v>
      </c>
      <c r="F9" s="100">
        <f t="shared" si="1"/>
        <v>34604294</v>
      </c>
      <c r="G9" s="100">
        <f t="shared" si="1"/>
        <v>1749770</v>
      </c>
      <c r="H9" s="100">
        <f t="shared" si="1"/>
        <v>450295</v>
      </c>
      <c r="I9" s="100">
        <f t="shared" si="1"/>
        <v>1627164</v>
      </c>
      <c r="J9" s="100">
        <f t="shared" si="1"/>
        <v>3827229</v>
      </c>
      <c r="K9" s="100">
        <f t="shared" si="1"/>
        <v>5582119</v>
      </c>
      <c r="L9" s="100">
        <f t="shared" si="1"/>
        <v>0</v>
      </c>
      <c r="M9" s="100">
        <f t="shared" si="1"/>
        <v>1114779</v>
      </c>
      <c r="N9" s="100">
        <f t="shared" si="1"/>
        <v>6696898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10524127</v>
      </c>
      <c r="X9" s="100">
        <f t="shared" si="1"/>
        <v>16761996</v>
      </c>
      <c r="Y9" s="100">
        <f t="shared" si="1"/>
        <v>-6237869</v>
      </c>
      <c r="Z9" s="137">
        <f>+IF(X9&lt;&gt;0,+(Y9/X9)*100,0)</f>
        <v>-37.21435681048963</v>
      </c>
      <c r="AA9" s="153">
        <f>SUM(AA10:AA14)</f>
        <v>34604294</v>
      </c>
    </row>
    <row r="10" spans="1:27" ht="13.5">
      <c r="A10" s="138" t="s">
        <v>79</v>
      </c>
      <c r="B10" s="136"/>
      <c r="C10" s="155">
        <v>38307784</v>
      </c>
      <c r="D10" s="155"/>
      <c r="E10" s="156">
        <v>17553602</v>
      </c>
      <c r="F10" s="60">
        <v>17553602</v>
      </c>
      <c r="G10" s="60">
        <v>342640</v>
      </c>
      <c r="H10" s="60">
        <v>225529</v>
      </c>
      <c r="I10" s="60">
        <v>393445</v>
      </c>
      <c r="J10" s="60">
        <v>961614</v>
      </c>
      <c r="K10" s="60">
        <v>4453350</v>
      </c>
      <c r="L10" s="60"/>
      <c r="M10" s="60">
        <v>242582</v>
      </c>
      <c r="N10" s="60">
        <v>4695932</v>
      </c>
      <c r="O10" s="60"/>
      <c r="P10" s="60"/>
      <c r="Q10" s="60"/>
      <c r="R10" s="60"/>
      <c r="S10" s="60"/>
      <c r="T10" s="60"/>
      <c r="U10" s="60"/>
      <c r="V10" s="60"/>
      <c r="W10" s="60">
        <v>5657546</v>
      </c>
      <c r="X10" s="60">
        <v>8277000</v>
      </c>
      <c r="Y10" s="60">
        <v>-2619454</v>
      </c>
      <c r="Z10" s="140">
        <v>-31.65</v>
      </c>
      <c r="AA10" s="155">
        <v>17553602</v>
      </c>
    </row>
    <row r="11" spans="1:27" ht="13.5">
      <c r="A11" s="138" t="s">
        <v>80</v>
      </c>
      <c r="B11" s="136"/>
      <c r="C11" s="155">
        <v>88318</v>
      </c>
      <c r="D11" s="155"/>
      <c r="E11" s="156">
        <v>7134590</v>
      </c>
      <c r="F11" s="60">
        <v>7134590</v>
      </c>
      <c r="G11" s="60">
        <v>9459</v>
      </c>
      <c r="H11" s="60">
        <v>3670</v>
      </c>
      <c r="I11" s="60">
        <v>13021</v>
      </c>
      <c r="J11" s="60">
        <v>26150</v>
      </c>
      <c r="K11" s="60">
        <v>19432</v>
      </c>
      <c r="L11" s="60"/>
      <c r="M11" s="60">
        <v>6712</v>
      </c>
      <c r="N11" s="60">
        <v>26144</v>
      </c>
      <c r="O11" s="60"/>
      <c r="P11" s="60"/>
      <c r="Q11" s="60"/>
      <c r="R11" s="60"/>
      <c r="S11" s="60"/>
      <c r="T11" s="60"/>
      <c r="U11" s="60"/>
      <c r="V11" s="60"/>
      <c r="W11" s="60">
        <v>52294</v>
      </c>
      <c r="X11" s="60">
        <v>3567498</v>
      </c>
      <c r="Y11" s="60">
        <v>-3515204</v>
      </c>
      <c r="Z11" s="140">
        <v>-98.53</v>
      </c>
      <c r="AA11" s="155">
        <v>7134590</v>
      </c>
    </row>
    <row r="12" spans="1:27" ht="13.5">
      <c r="A12" s="138" t="s">
        <v>81</v>
      </c>
      <c r="B12" s="136"/>
      <c r="C12" s="155">
        <v>10579307</v>
      </c>
      <c r="D12" s="155"/>
      <c r="E12" s="156">
        <v>9916102</v>
      </c>
      <c r="F12" s="60">
        <v>9916102</v>
      </c>
      <c r="G12" s="60">
        <v>1397671</v>
      </c>
      <c r="H12" s="60">
        <v>221096</v>
      </c>
      <c r="I12" s="60">
        <v>1220698</v>
      </c>
      <c r="J12" s="60">
        <v>2839465</v>
      </c>
      <c r="K12" s="60">
        <v>1109337</v>
      </c>
      <c r="L12" s="60"/>
      <c r="M12" s="60">
        <v>865485</v>
      </c>
      <c r="N12" s="60">
        <v>1974822</v>
      </c>
      <c r="O12" s="60"/>
      <c r="P12" s="60"/>
      <c r="Q12" s="60"/>
      <c r="R12" s="60"/>
      <c r="S12" s="60"/>
      <c r="T12" s="60"/>
      <c r="U12" s="60"/>
      <c r="V12" s="60"/>
      <c r="W12" s="60">
        <v>4814287</v>
      </c>
      <c r="X12" s="60">
        <v>4917498</v>
      </c>
      <c r="Y12" s="60">
        <v>-103211</v>
      </c>
      <c r="Z12" s="140">
        <v>-2.1</v>
      </c>
      <c r="AA12" s="155">
        <v>9916102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42230915</v>
      </c>
      <c r="D15" s="153">
        <f>SUM(D16:D18)</f>
        <v>0</v>
      </c>
      <c r="E15" s="154">
        <f t="shared" si="2"/>
        <v>35028306</v>
      </c>
      <c r="F15" s="100">
        <f t="shared" si="2"/>
        <v>35028306</v>
      </c>
      <c r="G15" s="100">
        <f t="shared" si="2"/>
        <v>8225</v>
      </c>
      <c r="H15" s="100">
        <f t="shared" si="2"/>
        <v>0</v>
      </c>
      <c r="I15" s="100">
        <f t="shared" si="2"/>
        <v>-4102067</v>
      </c>
      <c r="J15" s="100">
        <f t="shared" si="2"/>
        <v>-4093842</v>
      </c>
      <c r="K15" s="100">
        <f t="shared" si="2"/>
        <v>3218335</v>
      </c>
      <c r="L15" s="100">
        <f t="shared" si="2"/>
        <v>0</v>
      </c>
      <c r="M15" s="100">
        <f t="shared" si="2"/>
        <v>0</v>
      </c>
      <c r="N15" s="100">
        <f t="shared" si="2"/>
        <v>3218335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-875507</v>
      </c>
      <c r="X15" s="100">
        <f t="shared" si="2"/>
        <v>19264500</v>
      </c>
      <c r="Y15" s="100">
        <f t="shared" si="2"/>
        <v>-20140007</v>
      </c>
      <c r="Z15" s="137">
        <f>+IF(X15&lt;&gt;0,+(Y15/X15)*100,0)</f>
        <v>-104.54466505748915</v>
      </c>
      <c r="AA15" s="153">
        <f>SUM(AA16:AA18)</f>
        <v>35028306</v>
      </c>
    </row>
    <row r="16" spans="1:27" ht="13.5">
      <c r="A16" s="138" t="s">
        <v>85</v>
      </c>
      <c r="B16" s="136"/>
      <c r="C16" s="155">
        <v>2949463</v>
      </c>
      <c r="D16" s="155"/>
      <c r="E16" s="156">
        <v>5699850</v>
      </c>
      <c r="F16" s="60">
        <v>5699850</v>
      </c>
      <c r="G16" s="60">
        <v>8225</v>
      </c>
      <c r="H16" s="60"/>
      <c r="I16" s="60">
        <v>50</v>
      </c>
      <c r="J16" s="60">
        <v>8275</v>
      </c>
      <c r="K16" s="60">
        <v>100</v>
      </c>
      <c r="L16" s="60"/>
      <c r="M16" s="60"/>
      <c r="N16" s="60">
        <v>100</v>
      </c>
      <c r="O16" s="60"/>
      <c r="P16" s="60"/>
      <c r="Q16" s="60"/>
      <c r="R16" s="60"/>
      <c r="S16" s="60"/>
      <c r="T16" s="60"/>
      <c r="U16" s="60"/>
      <c r="V16" s="60"/>
      <c r="W16" s="60">
        <v>8375</v>
      </c>
      <c r="X16" s="60">
        <v>2850000</v>
      </c>
      <c r="Y16" s="60">
        <v>-2841625</v>
      </c>
      <c r="Z16" s="140">
        <v>-99.71</v>
      </c>
      <c r="AA16" s="155">
        <v>5699850</v>
      </c>
    </row>
    <row r="17" spans="1:27" ht="13.5">
      <c r="A17" s="138" t="s">
        <v>86</v>
      </c>
      <c r="B17" s="136"/>
      <c r="C17" s="155">
        <v>39281452</v>
      </c>
      <c r="D17" s="155"/>
      <c r="E17" s="156">
        <v>29328456</v>
      </c>
      <c r="F17" s="60">
        <v>29328456</v>
      </c>
      <c r="G17" s="60"/>
      <c r="H17" s="60"/>
      <c r="I17" s="60">
        <v>-4102117</v>
      </c>
      <c r="J17" s="60">
        <v>-4102117</v>
      </c>
      <c r="K17" s="60">
        <v>3218235</v>
      </c>
      <c r="L17" s="60"/>
      <c r="M17" s="60"/>
      <c r="N17" s="60">
        <v>3218235</v>
      </c>
      <c r="O17" s="60"/>
      <c r="P17" s="60"/>
      <c r="Q17" s="60"/>
      <c r="R17" s="60"/>
      <c r="S17" s="60"/>
      <c r="T17" s="60"/>
      <c r="U17" s="60"/>
      <c r="V17" s="60"/>
      <c r="W17" s="60">
        <v>-883882</v>
      </c>
      <c r="X17" s="60">
        <v>16414500</v>
      </c>
      <c r="Y17" s="60">
        <v>-17298382</v>
      </c>
      <c r="Z17" s="140">
        <v>-105.38</v>
      </c>
      <c r="AA17" s="155">
        <v>29328456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313136070</v>
      </c>
      <c r="D19" s="153">
        <f>SUM(D20:D23)</f>
        <v>0</v>
      </c>
      <c r="E19" s="154">
        <f t="shared" si="3"/>
        <v>248260011</v>
      </c>
      <c r="F19" s="100">
        <f t="shared" si="3"/>
        <v>248260011</v>
      </c>
      <c r="G19" s="100">
        <f t="shared" si="3"/>
        <v>24034353</v>
      </c>
      <c r="H19" s="100">
        <f t="shared" si="3"/>
        <v>14393161</v>
      </c>
      <c r="I19" s="100">
        <f t="shared" si="3"/>
        <v>18546899</v>
      </c>
      <c r="J19" s="100">
        <f t="shared" si="3"/>
        <v>56974413</v>
      </c>
      <c r="K19" s="100">
        <f t="shared" si="3"/>
        <v>17787444</v>
      </c>
      <c r="L19" s="100">
        <f t="shared" si="3"/>
        <v>0</v>
      </c>
      <c r="M19" s="100">
        <f t="shared" si="3"/>
        <v>16371322</v>
      </c>
      <c r="N19" s="100">
        <f t="shared" si="3"/>
        <v>34158766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91133179</v>
      </c>
      <c r="X19" s="100">
        <f t="shared" si="3"/>
        <v>117093498</v>
      </c>
      <c r="Y19" s="100">
        <f t="shared" si="3"/>
        <v>-25960319</v>
      </c>
      <c r="Z19" s="137">
        <f>+IF(X19&lt;&gt;0,+(Y19/X19)*100,0)</f>
        <v>-22.17058969405799</v>
      </c>
      <c r="AA19" s="153">
        <f>SUM(AA20:AA23)</f>
        <v>248260011</v>
      </c>
    </row>
    <row r="20" spans="1:27" ht="13.5">
      <c r="A20" s="138" t="s">
        <v>89</v>
      </c>
      <c r="B20" s="136"/>
      <c r="C20" s="155">
        <v>168647154</v>
      </c>
      <c r="D20" s="155"/>
      <c r="E20" s="156">
        <v>206702242</v>
      </c>
      <c r="F20" s="60">
        <v>206702242</v>
      </c>
      <c r="G20" s="60">
        <v>20722428</v>
      </c>
      <c r="H20" s="60">
        <v>11560225</v>
      </c>
      <c r="I20" s="60">
        <v>15013209</v>
      </c>
      <c r="J20" s="60">
        <v>47295862</v>
      </c>
      <c r="K20" s="60">
        <v>14250932</v>
      </c>
      <c r="L20" s="60"/>
      <c r="M20" s="60">
        <v>13205721</v>
      </c>
      <c r="N20" s="60">
        <v>27456653</v>
      </c>
      <c r="O20" s="60"/>
      <c r="P20" s="60"/>
      <c r="Q20" s="60"/>
      <c r="R20" s="60"/>
      <c r="S20" s="60"/>
      <c r="T20" s="60"/>
      <c r="U20" s="60"/>
      <c r="V20" s="60"/>
      <c r="W20" s="60">
        <v>74752515</v>
      </c>
      <c r="X20" s="60">
        <v>96292500</v>
      </c>
      <c r="Y20" s="60">
        <v>-21539985</v>
      </c>
      <c r="Z20" s="140">
        <v>-22.37</v>
      </c>
      <c r="AA20" s="155">
        <v>206702242</v>
      </c>
    </row>
    <row r="21" spans="1:27" ht="13.5">
      <c r="A21" s="138" t="s">
        <v>90</v>
      </c>
      <c r="B21" s="136"/>
      <c r="C21" s="155">
        <v>72062957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>
        <v>27199683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45226276</v>
      </c>
      <c r="D23" s="155"/>
      <c r="E23" s="156">
        <v>41557769</v>
      </c>
      <c r="F23" s="60">
        <v>41557769</v>
      </c>
      <c r="G23" s="60">
        <v>3311925</v>
      </c>
      <c r="H23" s="60">
        <v>2832936</v>
      </c>
      <c r="I23" s="60">
        <v>3533690</v>
      </c>
      <c r="J23" s="60">
        <v>9678551</v>
      </c>
      <c r="K23" s="60">
        <v>3536512</v>
      </c>
      <c r="L23" s="60"/>
      <c r="M23" s="60">
        <v>3165601</v>
      </c>
      <c r="N23" s="60">
        <v>6702113</v>
      </c>
      <c r="O23" s="60"/>
      <c r="P23" s="60"/>
      <c r="Q23" s="60"/>
      <c r="R23" s="60"/>
      <c r="S23" s="60"/>
      <c r="T23" s="60"/>
      <c r="U23" s="60"/>
      <c r="V23" s="60"/>
      <c r="W23" s="60">
        <v>16380664</v>
      </c>
      <c r="X23" s="60">
        <v>20800998</v>
      </c>
      <c r="Y23" s="60">
        <v>-4420334</v>
      </c>
      <c r="Z23" s="140">
        <v>-21.25</v>
      </c>
      <c r="AA23" s="155">
        <v>41557769</v>
      </c>
    </row>
    <row r="24" spans="1:27" ht="13.5">
      <c r="A24" s="135" t="s">
        <v>93</v>
      </c>
      <c r="B24" s="142" t="s">
        <v>94</v>
      </c>
      <c r="C24" s="153">
        <v>2622</v>
      </c>
      <c r="D24" s="153"/>
      <c r="E24" s="154">
        <v>2840</v>
      </c>
      <c r="F24" s="100">
        <v>2840</v>
      </c>
      <c r="G24" s="100">
        <v>219</v>
      </c>
      <c r="H24" s="100">
        <v>218</v>
      </c>
      <c r="I24" s="100">
        <v>218</v>
      </c>
      <c r="J24" s="100">
        <v>655</v>
      </c>
      <c r="K24" s="100">
        <v>218</v>
      </c>
      <c r="L24" s="100"/>
      <c r="M24" s="100">
        <v>218</v>
      </c>
      <c r="N24" s="100">
        <v>436</v>
      </c>
      <c r="O24" s="100"/>
      <c r="P24" s="100"/>
      <c r="Q24" s="100"/>
      <c r="R24" s="100"/>
      <c r="S24" s="100"/>
      <c r="T24" s="100"/>
      <c r="U24" s="100"/>
      <c r="V24" s="100"/>
      <c r="W24" s="100">
        <v>1091</v>
      </c>
      <c r="X24" s="100">
        <v>1500</v>
      </c>
      <c r="Y24" s="100">
        <v>-409</v>
      </c>
      <c r="Z24" s="137">
        <v>-27.27</v>
      </c>
      <c r="AA24" s="153">
        <v>2840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597104856</v>
      </c>
      <c r="D25" s="168">
        <f>+D5+D9+D15+D19+D24</f>
        <v>0</v>
      </c>
      <c r="E25" s="169">
        <f t="shared" si="4"/>
        <v>523570643</v>
      </c>
      <c r="F25" s="73">
        <f t="shared" si="4"/>
        <v>523570643</v>
      </c>
      <c r="G25" s="73">
        <f t="shared" si="4"/>
        <v>117396424</v>
      </c>
      <c r="H25" s="73">
        <f t="shared" si="4"/>
        <v>15312283</v>
      </c>
      <c r="I25" s="73">
        <f t="shared" si="4"/>
        <v>65561432</v>
      </c>
      <c r="J25" s="73">
        <f t="shared" si="4"/>
        <v>198270139</v>
      </c>
      <c r="K25" s="73">
        <f t="shared" si="4"/>
        <v>25999701</v>
      </c>
      <c r="L25" s="73">
        <f t="shared" si="4"/>
        <v>0</v>
      </c>
      <c r="M25" s="73">
        <f t="shared" si="4"/>
        <v>18938594</v>
      </c>
      <c r="N25" s="73">
        <f t="shared" si="4"/>
        <v>44938295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243208434</v>
      </c>
      <c r="X25" s="73">
        <f t="shared" si="4"/>
        <v>254695998</v>
      </c>
      <c r="Y25" s="73">
        <f t="shared" si="4"/>
        <v>-11487564</v>
      </c>
      <c r="Z25" s="170">
        <f>+IF(X25&lt;&gt;0,+(Y25/X25)*100,0)</f>
        <v>-4.510304084165469</v>
      </c>
      <c r="AA25" s="168">
        <f>+AA5+AA9+AA15+AA19+AA24</f>
        <v>523570643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145709486</v>
      </c>
      <c r="D28" s="153">
        <f>SUM(D29:D31)</f>
        <v>0</v>
      </c>
      <c r="E28" s="154">
        <f t="shared" si="5"/>
        <v>108390104</v>
      </c>
      <c r="F28" s="100">
        <f t="shared" si="5"/>
        <v>108390104</v>
      </c>
      <c r="G28" s="100">
        <f t="shared" si="5"/>
        <v>6113172</v>
      </c>
      <c r="H28" s="100">
        <f t="shared" si="5"/>
        <v>6723280</v>
      </c>
      <c r="I28" s="100">
        <f t="shared" si="5"/>
        <v>9650153</v>
      </c>
      <c r="J28" s="100">
        <f t="shared" si="5"/>
        <v>22486605</v>
      </c>
      <c r="K28" s="100">
        <f t="shared" si="5"/>
        <v>7537406</v>
      </c>
      <c r="L28" s="100">
        <f t="shared" si="5"/>
        <v>0</v>
      </c>
      <c r="M28" s="100">
        <f t="shared" si="5"/>
        <v>6492023</v>
      </c>
      <c r="N28" s="100">
        <f t="shared" si="5"/>
        <v>14029429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36516034</v>
      </c>
      <c r="X28" s="100">
        <f t="shared" si="5"/>
        <v>56557500</v>
      </c>
      <c r="Y28" s="100">
        <f t="shared" si="5"/>
        <v>-20041466</v>
      </c>
      <c r="Z28" s="137">
        <f>+IF(X28&lt;&gt;0,+(Y28/X28)*100,0)</f>
        <v>-35.43555850240905</v>
      </c>
      <c r="AA28" s="153">
        <f>SUM(AA29:AA31)</f>
        <v>108390104</v>
      </c>
    </row>
    <row r="29" spans="1:27" ht="13.5">
      <c r="A29" s="138" t="s">
        <v>75</v>
      </c>
      <c r="B29" s="136"/>
      <c r="C29" s="155">
        <v>59916460</v>
      </c>
      <c r="D29" s="155"/>
      <c r="E29" s="156">
        <v>53017086</v>
      </c>
      <c r="F29" s="60">
        <v>53017086</v>
      </c>
      <c r="G29" s="60">
        <v>2808939</v>
      </c>
      <c r="H29" s="60">
        <v>3690123</v>
      </c>
      <c r="I29" s="60">
        <v>5506173</v>
      </c>
      <c r="J29" s="60">
        <v>12005235</v>
      </c>
      <c r="K29" s="60">
        <v>3911646</v>
      </c>
      <c r="L29" s="60"/>
      <c r="M29" s="60">
        <v>2798347</v>
      </c>
      <c r="N29" s="60">
        <v>6709993</v>
      </c>
      <c r="O29" s="60"/>
      <c r="P29" s="60"/>
      <c r="Q29" s="60"/>
      <c r="R29" s="60"/>
      <c r="S29" s="60"/>
      <c r="T29" s="60"/>
      <c r="U29" s="60"/>
      <c r="V29" s="60"/>
      <c r="W29" s="60">
        <v>18715228</v>
      </c>
      <c r="X29" s="60">
        <v>26023998</v>
      </c>
      <c r="Y29" s="60">
        <v>-7308770</v>
      </c>
      <c r="Z29" s="140">
        <v>-28.08</v>
      </c>
      <c r="AA29" s="155">
        <v>53017086</v>
      </c>
    </row>
    <row r="30" spans="1:27" ht="13.5">
      <c r="A30" s="138" t="s">
        <v>76</v>
      </c>
      <c r="B30" s="136"/>
      <c r="C30" s="157">
        <v>38740475</v>
      </c>
      <c r="D30" s="157"/>
      <c r="E30" s="158">
        <v>35924602</v>
      </c>
      <c r="F30" s="159">
        <v>35924602</v>
      </c>
      <c r="G30" s="159">
        <v>1515319</v>
      </c>
      <c r="H30" s="159">
        <v>1424300</v>
      </c>
      <c r="I30" s="159">
        <v>2077040</v>
      </c>
      <c r="J30" s="159">
        <v>5016659</v>
      </c>
      <c r="K30" s="159">
        <v>1380133</v>
      </c>
      <c r="L30" s="159"/>
      <c r="M30" s="159">
        <v>1270134</v>
      </c>
      <c r="N30" s="159">
        <v>2650267</v>
      </c>
      <c r="O30" s="159"/>
      <c r="P30" s="159"/>
      <c r="Q30" s="159"/>
      <c r="R30" s="159"/>
      <c r="S30" s="159"/>
      <c r="T30" s="159"/>
      <c r="U30" s="159"/>
      <c r="V30" s="159"/>
      <c r="W30" s="159">
        <v>7666926</v>
      </c>
      <c r="X30" s="159">
        <v>20972502</v>
      </c>
      <c r="Y30" s="159">
        <v>-13305576</v>
      </c>
      <c r="Z30" s="141">
        <v>-63.44</v>
      </c>
      <c r="AA30" s="157">
        <v>35924602</v>
      </c>
    </row>
    <row r="31" spans="1:27" ht="13.5">
      <c r="A31" s="138" t="s">
        <v>77</v>
      </c>
      <c r="B31" s="136"/>
      <c r="C31" s="155">
        <v>47052551</v>
      </c>
      <c r="D31" s="155"/>
      <c r="E31" s="156">
        <v>19448416</v>
      </c>
      <c r="F31" s="60">
        <v>19448416</v>
      </c>
      <c r="G31" s="60">
        <v>1788914</v>
      </c>
      <c r="H31" s="60">
        <v>1608857</v>
      </c>
      <c r="I31" s="60">
        <v>2066940</v>
      </c>
      <c r="J31" s="60">
        <v>5464711</v>
      </c>
      <c r="K31" s="60">
        <v>2245627</v>
      </c>
      <c r="L31" s="60"/>
      <c r="M31" s="60">
        <v>2423542</v>
      </c>
      <c r="N31" s="60">
        <v>4669169</v>
      </c>
      <c r="O31" s="60"/>
      <c r="P31" s="60"/>
      <c r="Q31" s="60"/>
      <c r="R31" s="60"/>
      <c r="S31" s="60"/>
      <c r="T31" s="60"/>
      <c r="U31" s="60"/>
      <c r="V31" s="60"/>
      <c r="W31" s="60">
        <v>10133880</v>
      </c>
      <c r="X31" s="60">
        <v>9561000</v>
      </c>
      <c r="Y31" s="60">
        <v>572880</v>
      </c>
      <c r="Z31" s="140">
        <v>5.99</v>
      </c>
      <c r="AA31" s="155">
        <v>19448416</v>
      </c>
    </row>
    <row r="32" spans="1:27" ht="13.5">
      <c r="A32" s="135" t="s">
        <v>78</v>
      </c>
      <c r="B32" s="136"/>
      <c r="C32" s="153">
        <f aca="true" t="shared" si="6" ref="C32:Y32">SUM(C33:C37)</f>
        <v>49217642</v>
      </c>
      <c r="D32" s="153">
        <f>SUM(D33:D37)</f>
        <v>0</v>
      </c>
      <c r="E32" s="154">
        <f t="shared" si="6"/>
        <v>52870105</v>
      </c>
      <c r="F32" s="100">
        <f t="shared" si="6"/>
        <v>52870105</v>
      </c>
      <c r="G32" s="100">
        <f t="shared" si="6"/>
        <v>3657731</v>
      </c>
      <c r="H32" s="100">
        <f t="shared" si="6"/>
        <v>4020450</v>
      </c>
      <c r="I32" s="100">
        <f t="shared" si="6"/>
        <v>4015416</v>
      </c>
      <c r="J32" s="100">
        <f t="shared" si="6"/>
        <v>11693597</v>
      </c>
      <c r="K32" s="100">
        <f t="shared" si="6"/>
        <v>3877944</v>
      </c>
      <c r="L32" s="100">
        <f t="shared" si="6"/>
        <v>0</v>
      </c>
      <c r="M32" s="100">
        <f t="shared" si="6"/>
        <v>3813685</v>
      </c>
      <c r="N32" s="100">
        <f t="shared" si="6"/>
        <v>7691629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19385226</v>
      </c>
      <c r="X32" s="100">
        <f t="shared" si="6"/>
        <v>26587500</v>
      </c>
      <c r="Y32" s="100">
        <f t="shared" si="6"/>
        <v>-7202274</v>
      </c>
      <c r="Z32" s="137">
        <f>+IF(X32&lt;&gt;0,+(Y32/X32)*100,0)</f>
        <v>-27.088947813822283</v>
      </c>
      <c r="AA32" s="153">
        <f>SUM(AA33:AA37)</f>
        <v>52870105</v>
      </c>
    </row>
    <row r="33" spans="1:27" ht="13.5">
      <c r="A33" s="138" t="s">
        <v>79</v>
      </c>
      <c r="B33" s="136"/>
      <c r="C33" s="155">
        <v>14547586</v>
      </c>
      <c r="D33" s="155"/>
      <c r="E33" s="156">
        <v>13502881</v>
      </c>
      <c r="F33" s="60">
        <v>13502881</v>
      </c>
      <c r="G33" s="60">
        <v>674386</v>
      </c>
      <c r="H33" s="60">
        <v>709946</v>
      </c>
      <c r="I33" s="60">
        <v>702357</v>
      </c>
      <c r="J33" s="60">
        <v>2086689</v>
      </c>
      <c r="K33" s="60">
        <v>690104</v>
      </c>
      <c r="L33" s="60"/>
      <c r="M33" s="60">
        <v>688407</v>
      </c>
      <c r="N33" s="60">
        <v>1378511</v>
      </c>
      <c r="O33" s="60"/>
      <c r="P33" s="60"/>
      <c r="Q33" s="60"/>
      <c r="R33" s="60"/>
      <c r="S33" s="60"/>
      <c r="T33" s="60"/>
      <c r="U33" s="60"/>
      <c r="V33" s="60"/>
      <c r="W33" s="60">
        <v>3465200</v>
      </c>
      <c r="X33" s="60">
        <v>6814500</v>
      </c>
      <c r="Y33" s="60">
        <v>-3349300</v>
      </c>
      <c r="Z33" s="140">
        <v>-49.15</v>
      </c>
      <c r="AA33" s="155">
        <v>13502881</v>
      </c>
    </row>
    <row r="34" spans="1:27" ht="13.5">
      <c r="A34" s="138" t="s">
        <v>80</v>
      </c>
      <c r="B34" s="136"/>
      <c r="C34" s="155">
        <v>9500928</v>
      </c>
      <c r="D34" s="155"/>
      <c r="E34" s="156">
        <v>11438767</v>
      </c>
      <c r="F34" s="60">
        <v>11438767</v>
      </c>
      <c r="G34" s="60">
        <v>804200</v>
      </c>
      <c r="H34" s="60">
        <v>815137</v>
      </c>
      <c r="I34" s="60">
        <v>775090</v>
      </c>
      <c r="J34" s="60">
        <v>2394427</v>
      </c>
      <c r="K34" s="60">
        <v>847917</v>
      </c>
      <c r="L34" s="60"/>
      <c r="M34" s="60">
        <v>805267</v>
      </c>
      <c r="N34" s="60">
        <v>1653184</v>
      </c>
      <c r="O34" s="60"/>
      <c r="P34" s="60"/>
      <c r="Q34" s="60"/>
      <c r="R34" s="60"/>
      <c r="S34" s="60"/>
      <c r="T34" s="60"/>
      <c r="U34" s="60"/>
      <c r="V34" s="60"/>
      <c r="W34" s="60">
        <v>4047611</v>
      </c>
      <c r="X34" s="60">
        <v>5761500</v>
      </c>
      <c r="Y34" s="60">
        <v>-1713889</v>
      </c>
      <c r="Z34" s="140">
        <v>-29.75</v>
      </c>
      <c r="AA34" s="155">
        <v>11438767</v>
      </c>
    </row>
    <row r="35" spans="1:27" ht="13.5">
      <c r="A35" s="138" t="s">
        <v>81</v>
      </c>
      <c r="B35" s="136"/>
      <c r="C35" s="155">
        <v>25169128</v>
      </c>
      <c r="D35" s="155"/>
      <c r="E35" s="156">
        <v>27928457</v>
      </c>
      <c r="F35" s="60">
        <v>27928457</v>
      </c>
      <c r="G35" s="60">
        <v>2179145</v>
      </c>
      <c r="H35" s="60">
        <v>2495367</v>
      </c>
      <c r="I35" s="60">
        <v>2537969</v>
      </c>
      <c r="J35" s="60">
        <v>7212481</v>
      </c>
      <c r="K35" s="60">
        <v>2339923</v>
      </c>
      <c r="L35" s="60"/>
      <c r="M35" s="60">
        <v>2320011</v>
      </c>
      <c r="N35" s="60">
        <v>4659934</v>
      </c>
      <c r="O35" s="60"/>
      <c r="P35" s="60"/>
      <c r="Q35" s="60"/>
      <c r="R35" s="60"/>
      <c r="S35" s="60"/>
      <c r="T35" s="60"/>
      <c r="U35" s="60"/>
      <c r="V35" s="60"/>
      <c r="W35" s="60">
        <v>11872415</v>
      </c>
      <c r="X35" s="60">
        <v>14011500</v>
      </c>
      <c r="Y35" s="60">
        <v>-2139085</v>
      </c>
      <c r="Z35" s="140">
        <v>-15.27</v>
      </c>
      <c r="AA35" s="155">
        <v>27928457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37039867</v>
      </c>
      <c r="D38" s="153">
        <f>SUM(D39:D41)</f>
        <v>0</v>
      </c>
      <c r="E38" s="154">
        <f t="shared" si="7"/>
        <v>47033964</v>
      </c>
      <c r="F38" s="100">
        <f t="shared" si="7"/>
        <v>47033964</v>
      </c>
      <c r="G38" s="100">
        <f t="shared" si="7"/>
        <v>2434812</v>
      </c>
      <c r="H38" s="100">
        <f t="shared" si="7"/>
        <v>2532174</v>
      </c>
      <c r="I38" s="100">
        <f t="shared" si="7"/>
        <v>2640991</v>
      </c>
      <c r="J38" s="100">
        <f t="shared" si="7"/>
        <v>7607977</v>
      </c>
      <c r="K38" s="100">
        <f t="shared" si="7"/>
        <v>2733437</v>
      </c>
      <c r="L38" s="100">
        <f t="shared" si="7"/>
        <v>0</v>
      </c>
      <c r="M38" s="100">
        <f t="shared" si="7"/>
        <v>2504944</v>
      </c>
      <c r="N38" s="100">
        <f t="shared" si="7"/>
        <v>5238381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12846358</v>
      </c>
      <c r="X38" s="100">
        <f t="shared" si="7"/>
        <v>22518504</v>
      </c>
      <c r="Y38" s="100">
        <f t="shared" si="7"/>
        <v>-9672146</v>
      </c>
      <c r="Z38" s="137">
        <f>+IF(X38&lt;&gt;0,+(Y38/X38)*100,0)</f>
        <v>-42.95199183746842</v>
      </c>
      <c r="AA38" s="153">
        <f>SUM(AA39:AA41)</f>
        <v>47033964</v>
      </c>
    </row>
    <row r="39" spans="1:27" ht="13.5">
      <c r="A39" s="138" t="s">
        <v>85</v>
      </c>
      <c r="B39" s="136"/>
      <c r="C39" s="155">
        <v>7344600</v>
      </c>
      <c r="D39" s="155"/>
      <c r="E39" s="156">
        <v>16707813</v>
      </c>
      <c r="F39" s="60">
        <v>16707813</v>
      </c>
      <c r="G39" s="60">
        <v>662047</v>
      </c>
      <c r="H39" s="60">
        <v>752547</v>
      </c>
      <c r="I39" s="60">
        <v>695288</v>
      </c>
      <c r="J39" s="60">
        <v>2109882</v>
      </c>
      <c r="K39" s="60">
        <v>707541</v>
      </c>
      <c r="L39" s="60"/>
      <c r="M39" s="60">
        <v>704679</v>
      </c>
      <c r="N39" s="60">
        <v>1412220</v>
      </c>
      <c r="O39" s="60"/>
      <c r="P39" s="60"/>
      <c r="Q39" s="60"/>
      <c r="R39" s="60"/>
      <c r="S39" s="60"/>
      <c r="T39" s="60"/>
      <c r="U39" s="60"/>
      <c r="V39" s="60"/>
      <c r="W39" s="60">
        <v>3522102</v>
      </c>
      <c r="X39" s="60">
        <v>8204502</v>
      </c>
      <c r="Y39" s="60">
        <v>-4682400</v>
      </c>
      <c r="Z39" s="140">
        <v>-57.07</v>
      </c>
      <c r="AA39" s="155">
        <v>16707813</v>
      </c>
    </row>
    <row r="40" spans="1:27" ht="13.5">
      <c r="A40" s="138" t="s">
        <v>86</v>
      </c>
      <c r="B40" s="136"/>
      <c r="C40" s="155">
        <v>29695267</v>
      </c>
      <c r="D40" s="155"/>
      <c r="E40" s="156">
        <v>30326151</v>
      </c>
      <c r="F40" s="60">
        <v>30326151</v>
      </c>
      <c r="G40" s="60">
        <v>1772765</v>
      </c>
      <c r="H40" s="60">
        <v>1779627</v>
      </c>
      <c r="I40" s="60">
        <v>1945703</v>
      </c>
      <c r="J40" s="60">
        <v>5498095</v>
      </c>
      <c r="K40" s="60">
        <v>2025896</v>
      </c>
      <c r="L40" s="60"/>
      <c r="M40" s="60">
        <v>1800265</v>
      </c>
      <c r="N40" s="60">
        <v>3826161</v>
      </c>
      <c r="O40" s="60"/>
      <c r="P40" s="60"/>
      <c r="Q40" s="60"/>
      <c r="R40" s="60"/>
      <c r="S40" s="60"/>
      <c r="T40" s="60"/>
      <c r="U40" s="60"/>
      <c r="V40" s="60"/>
      <c r="W40" s="60">
        <v>9324256</v>
      </c>
      <c r="X40" s="60">
        <v>14314002</v>
      </c>
      <c r="Y40" s="60">
        <v>-4989746</v>
      </c>
      <c r="Z40" s="140">
        <v>-34.86</v>
      </c>
      <c r="AA40" s="155">
        <v>30326151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320316177</v>
      </c>
      <c r="D42" s="153">
        <f>SUM(D43:D46)</f>
        <v>0</v>
      </c>
      <c r="E42" s="154">
        <f t="shared" si="8"/>
        <v>247773529</v>
      </c>
      <c r="F42" s="100">
        <f t="shared" si="8"/>
        <v>247773529</v>
      </c>
      <c r="G42" s="100">
        <f t="shared" si="8"/>
        <v>23882733</v>
      </c>
      <c r="H42" s="100">
        <f t="shared" si="8"/>
        <v>23840300</v>
      </c>
      <c r="I42" s="100">
        <f t="shared" si="8"/>
        <v>3312623</v>
      </c>
      <c r="J42" s="100">
        <f t="shared" si="8"/>
        <v>51035656</v>
      </c>
      <c r="K42" s="100">
        <f t="shared" si="8"/>
        <v>20162021</v>
      </c>
      <c r="L42" s="100">
        <f t="shared" si="8"/>
        <v>0</v>
      </c>
      <c r="M42" s="100">
        <f t="shared" si="8"/>
        <v>25311477</v>
      </c>
      <c r="N42" s="100">
        <f t="shared" si="8"/>
        <v>45473498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96509154</v>
      </c>
      <c r="X42" s="100">
        <f t="shared" si="8"/>
        <v>122530998</v>
      </c>
      <c r="Y42" s="100">
        <f t="shared" si="8"/>
        <v>-26021844</v>
      </c>
      <c r="Z42" s="137">
        <f>+IF(X42&lt;&gt;0,+(Y42/X42)*100,0)</f>
        <v>-21.23694773138141</v>
      </c>
      <c r="AA42" s="153">
        <f>SUM(AA43:AA46)</f>
        <v>247773529</v>
      </c>
    </row>
    <row r="43" spans="1:27" ht="13.5">
      <c r="A43" s="138" t="s">
        <v>89</v>
      </c>
      <c r="B43" s="136"/>
      <c r="C43" s="155">
        <v>201220224</v>
      </c>
      <c r="D43" s="155"/>
      <c r="E43" s="156">
        <v>210185440</v>
      </c>
      <c r="F43" s="60">
        <v>210185440</v>
      </c>
      <c r="G43" s="60">
        <v>22380329</v>
      </c>
      <c r="H43" s="60">
        <v>22490374</v>
      </c>
      <c r="I43" s="60">
        <v>1863726</v>
      </c>
      <c r="J43" s="60">
        <v>46734429</v>
      </c>
      <c r="K43" s="60">
        <v>18577615</v>
      </c>
      <c r="L43" s="60"/>
      <c r="M43" s="60">
        <v>23890169</v>
      </c>
      <c r="N43" s="60">
        <v>42467784</v>
      </c>
      <c r="O43" s="60"/>
      <c r="P43" s="60"/>
      <c r="Q43" s="60"/>
      <c r="R43" s="60"/>
      <c r="S43" s="60"/>
      <c r="T43" s="60"/>
      <c r="U43" s="60"/>
      <c r="V43" s="60"/>
      <c r="W43" s="60">
        <v>89202213</v>
      </c>
      <c r="X43" s="60">
        <v>103788000</v>
      </c>
      <c r="Y43" s="60">
        <v>-14585787</v>
      </c>
      <c r="Z43" s="140">
        <v>-14.05</v>
      </c>
      <c r="AA43" s="155">
        <v>210185440</v>
      </c>
    </row>
    <row r="44" spans="1:27" ht="13.5">
      <c r="A44" s="138" t="s">
        <v>90</v>
      </c>
      <c r="B44" s="136"/>
      <c r="C44" s="155">
        <v>70195715</v>
      </c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>
        <v>13900664</v>
      </c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34999574</v>
      </c>
      <c r="D46" s="155"/>
      <c r="E46" s="156">
        <v>37588089</v>
      </c>
      <c r="F46" s="60">
        <v>37588089</v>
      </c>
      <c r="G46" s="60">
        <v>1502404</v>
      </c>
      <c r="H46" s="60">
        <v>1349926</v>
      </c>
      <c r="I46" s="60">
        <v>1448897</v>
      </c>
      <c r="J46" s="60">
        <v>4301227</v>
      </c>
      <c r="K46" s="60">
        <v>1584406</v>
      </c>
      <c r="L46" s="60"/>
      <c r="M46" s="60">
        <v>1421308</v>
      </c>
      <c r="N46" s="60">
        <v>3005714</v>
      </c>
      <c r="O46" s="60"/>
      <c r="P46" s="60"/>
      <c r="Q46" s="60"/>
      <c r="R46" s="60"/>
      <c r="S46" s="60"/>
      <c r="T46" s="60"/>
      <c r="U46" s="60"/>
      <c r="V46" s="60"/>
      <c r="W46" s="60">
        <v>7306941</v>
      </c>
      <c r="X46" s="60">
        <v>18742998</v>
      </c>
      <c r="Y46" s="60">
        <v>-11436057</v>
      </c>
      <c r="Z46" s="140">
        <v>-61.02</v>
      </c>
      <c r="AA46" s="155">
        <v>37588089</v>
      </c>
    </row>
    <row r="47" spans="1:27" ht="13.5">
      <c r="A47" s="135" t="s">
        <v>93</v>
      </c>
      <c r="B47" s="142" t="s">
        <v>94</v>
      </c>
      <c r="C47" s="153">
        <v>99873</v>
      </c>
      <c r="D47" s="153"/>
      <c r="E47" s="154">
        <v>144541</v>
      </c>
      <c r="F47" s="100">
        <v>144541</v>
      </c>
      <c r="G47" s="100">
        <v>7817</v>
      </c>
      <c r="H47" s="100">
        <v>14452</v>
      </c>
      <c r="I47" s="100">
        <v>7817</v>
      </c>
      <c r="J47" s="100">
        <v>30086</v>
      </c>
      <c r="K47" s="100">
        <v>8116</v>
      </c>
      <c r="L47" s="100"/>
      <c r="M47" s="100">
        <v>7817</v>
      </c>
      <c r="N47" s="100">
        <v>15933</v>
      </c>
      <c r="O47" s="100"/>
      <c r="P47" s="100"/>
      <c r="Q47" s="100"/>
      <c r="R47" s="100"/>
      <c r="S47" s="100"/>
      <c r="T47" s="100"/>
      <c r="U47" s="100"/>
      <c r="V47" s="100"/>
      <c r="W47" s="100">
        <v>46019</v>
      </c>
      <c r="X47" s="100">
        <v>72498</v>
      </c>
      <c r="Y47" s="100">
        <v>-26479</v>
      </c>
      <c r="Z47" s="137">
        <v>-36.52</v>
      </c>
      <c r="AA47" s="153">
        <v>144541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552383045</v>
      </c>
      <c r="D48" s="168">
        <f>+D28+D32+D38+D42+D47</f>
        <v>0</v>
      </c>
      <c r="E48" s="169">
        <f t="shared" si="9"/>
        <v>456212243</v>
      </c>
      <c r="F48" s="73">
        <f t="shared" si="9"/>
        <v>456212243</v>
      </c>
      <c r="G48" s="73">
        <f t="shared" si="9"/>
        <v>36096265</v>
      </c>
      <c r="H48" s="73">
        <f t="shared" si="9"/>
        <v>37130656</v>
      </c>
      <c r="I48" s="73">
        <f t="shared" si="9"/>
        <v>19627000</v>
      </c>
      <c r="J48" s="73">
        <f t="shared" si="9"/>
        <v>92853921</v>
      </c>
      <c r="K48" s="73">
        <f t="shared" si="9"/>
        <v>34318924</v>
      </c>
      <c r="L48" s="73">
        <f t="shared" si="9"/>
        <v>0</v>
      </c>
      <c r="M48" s="73">
        <f t="shared" si="9"/>
        <v>38129946</v>
      </c>
      <c r="N48" s="73">
        <f t="shared" si="9"/>
        <v>72448870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165302791</v>
      </c>
      <c r="X48" s="73">
        <f t="shared" si="9"/>
        <v>228267000</v>
      </c>
      <c r="Y48" s="73">
        <f t="shared" si="9"/>
        <v>-62964209</v>
      </c>
      <c r="Z48" s="170">
        <f>+IF(X48&lt;&gt;0,+(Y48/X48)*100,0)</f>
        <v>-27.5835793172031</v>
      </c>
      <c r="AA48" s="168">
        <f>+AA28+AA32+AA38+AA42+AA47</f>
        <v>456212243</v>
      </c>
    </row>
    <row r="49" spans="1:27" ht="13.5">
      <c r="A49" s="148" t="s">
        <v>49</v>
      </c>
      <c r="B49" s="149"/>
      <c r="C49" s="171">
        <f aca="true" t="shared" si="10" ref="C49:Y49">+C25-C48</f>
        <v>44721811</v>
      </c>
      <c r="D49" s="171">
        <f>+D25-D48</f>
        <v>0</v>
      </c>
      <c r="E49" s="172">
        <f t="shared" si="10"/>
        <v>67358400</v>
      </c>
      <c r="F49" s="173">
        <f t="shared" si="10"/>
        <v>67358400</v>
      </c>
      <c r="G49" s="173">
        <f t="shared" si="10"/>
        <v>81300159</v>
      </c>
      <c r="H49" s="173">
        <f t="shared" si="10"/>
        <v>-21818373</v>
      </c>
      <c r="I49" s="173">
        <f t="shared" si="10"/>
        <v>45934432</v>
      </c>
      <c r="J49" s="173">
        <f t="shared" si="10"/>
        <v>105416218</v>
      </c>
      <c r="K49" s="173">
        <f t="shared" si="10"/>
        <v>-8319223</v>
      </c>
      <c r="L49" s="173">
        <f t="shared" si="10"/>
        <v>0</v>
      </c>
      <c r="M49" s="173">
        <f t="shared" si="10"/>
        <v>-19191352</v>
      </c>
      <c r="N49" s="173">
        <f t="shared" si="10"/>
        <v>-27510575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77905643</v>
      </c>
      <c r="X49" s="173">
        <f>IF(F25=F48,0,X25-X48)</f>
        <v>26428998</v>
      </c>
      <c r="Y49" s="173">
        <f t="shared" si="10"/>
        <v>51476645</v>
      </c>
      <c r="Z49" s="174">
        <f>+IF(X49&lt;&gt;0,+(Y49/X49)*100,0)</f>
        <v>194.77335084742901</v>
      </c>
      <c r="AA49" s="171">
        <f>+AA25-AA48</f>
        <v>67358400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74214768</v>
      </c>
      <c r="D5" s="155">
        <v>0</v>
      </c>
      <c r="E5" s="156">
        <v>75161501</v>
      </c>
      <c r="F5" s="60">
        <v>75161501</v>
      </c>
      <c r="G5" s="60">
        <v>91202342</v>
      </c>
      <c r="H5" s="60">
        <v>456527</v>
      </c>
      <c r="I5" s="60">
        <v>-151</v>
      </c>
      <c r="J5" s="60">
        <v>91658718</v>
      </c>
      <c r="K5" s="60">
        <v>-3964577</v>
      </c>
      <c r="L5" s="60">
        <v>0</v>
      </c>
      <c r="M5" s="60">
        <v>4</v>
      </c>
      <c r="N5" s="60">
        <v>-3964573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87694145</v>
      </c>
      <c r="X5" s="60">
        <v>43767620</v>
      </c>
      <c r="Y5" s="60">
        <v>43926525</v>
      </c>
      <c r="Z5" s="140">
        <v>100.36</v>
      </c>
      <c r="AA5" s="155">
        <v>75161501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160460488</v>
      </c>
      <c r="D7" s="155">
        <v>0</v>
      </c>
      <c r="E7" s="156">
        <v>178929107</v>
      </c>
      <c r="F7" s="60">
        <v>178929107</v>
      </c>
      <c r="G7" s="60">
        <v>20692074</v>
      </c>
      <c r="H7" s="60">
        <v>11560102</v>
      </c>
      <c r="I7" s="60">
        <v>14936059</v>
      </c>
      <c r="J7" s="60">
        <v>47188235</v>
      </c>
      <c r="K7" s="60">
        <v>14204443</v>
      </c>
      <c r="L7" s="60">
        <v>0</v>
      </c>
      <c r="M7" s="60">
        <v>13134640</v>
      </c>
      <c r="N7" s="60">
        <v>27339083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74527318</v>
      </c>
      <c r="X7" s="60">
        <v>82366206</v>
      </c>
      <c r="Y7" s="60">
        <v>-7838888</v>
      </c>
      <c r="Z7" s="140">
        <v>-9.52</v>
      </c>
      <c r="AA7" s="155">
        <v>178929107</v>
      </c>
    </row>
    <row r="8" spans="1:27" ht="13.5">
      <c r="A8" s="183" t="s">
        <v>104</v>
      </c>
      <c r="B8" s="182"/>
      <c r="C8" s="155">
        <v>33292714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22279890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30936510</v>
      </c>
      <c r="D10" s="155">
        <v>0</v>
      </c>
      <c r="E10" s="156">
        <v>30507177</v>
      </c>
      <c r="F10" s="54">
        <v>30507177</v>
      </c>
      <c r="G10" s="54">
        <v>2794215</v>
      </c>
      <c r="H10" s="54">
        <v>2834862</v>
      </c>
      <c r="I10" s="54">
        <v>2835245</v>
      </c>
      <c r="J10" s="54">
        <v>8464322</v>
      </c>
      <c r="K10" s="54">
        <v>2825908</v>
      </c>
      <c r="L10" s="54">
        <v>0</v>
      </c>
      <c r="M10" s="54">
        <v>2836845</v>
      </c>
      <c r="N10" s="54">
        <v>5662753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14127075</v>
      </c>
      <c r="X10" s="54">
        <v>10383147</v>
      </c>
      <c r="Y10" s="54">
        <v>3743928</v>
      </c>
      <c r="Z10" s="184">
        <v>36.06</v>
      </c>
      <c r="AA10" s="130">
        <v>30507177</v>
      </c>
    </row>
    <row r="11" spans="1:27" ht="13.5">
      <c r="A11" s="183" t="s">
        <v>107</v>
      </c>
      <c r="B11" s="185"/>
      <c r="C11" s="155">
        <v>26545</v>
      </c>
      <c r="D11" s="155">
        <v>0</v>
      </c>
      <c r="E11" s="156">
        <v>0</v>
      </c>
      <c r="F11" s="60">
        <v>0</v>
      </c>
      <c r="G11" s="60">
        <v>2153</v>
      </c>
      <c r="H11" s="60">
        <v>0</v>
      </c>
      <c r="I11" s="60">
        <v>0</v>
      </c>
      <c r="J11" s="60">
        <v>2153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2153</v>
      </c>
      <c r="X11" s="60"/>
      <c r="Y11" s="60">
        <v>2153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2437630</v>
      </c>
      <c r="D12" s="155">
        <v>0</v>
      </c>
      <c r="E12" s="156">
        <v>2476030</v>
      </c>
      <c r="F12" s="60">
        <v>2476030</v>
      </c>
      <c r="G12" s="60">
        <v>227580</v>
      </c>
      <c r="H12" s="60">
        <v>196568</v>
      </c>
      <c r="I12" s="60">
        <v>214738</v>
      </c>
      <c r="J12" s="60">
        <v>638886</v>
      </c>
      <c r="K12" s="60">
        <v>241792</v>
      </c>
      <c r="L12" s="60">
        <v>0</v>
      </c>
      <c r="M12" s="60">
        <v>207215</v>
      </c>
      <c r="N12" s="60">
        <v>449007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1087893</v>
      </c>
      <c r="X12" s="60">
        <v>1237998</v>
      </c>
      <c r="Y12" s="60">
        <v>-150105</v>
      </c>
      <c r="Z12" s="140">
        <v>-12.12</v>
      </c>
      <c r="AA12" s="155">
        <v>2476030</v>
      </c>
    </row>
    <row r="13" spans="1:27" ht="13.5">
      <c r="A13" s="181" t="s">
        <v>109</v>
      </c>
      <c r="B13" s="185"/>
      <c r="C13" s="155">
        <v>8056980</v>
      </c>
      <c r="D13" s="155">
        <v>0</v>
      </c>
      <c r="E13" s="156">
        <v>8200000</v>
      </c>
      <c r="F13" s="60">
        <v>8200000</v>
      </c>
      <c r="G13" s="60">
        <v>0</v>
      </c>
      <c r="H13" s="60">
        <v>0</v>
      </c>
      <c r="I13" s="60">
        <v>391521</v>
      </c>
      <c r="J13" s="60">
        <v>391521</v>
      </c>
      <c r="K13" s="60">
        <v>2222834</v>
      </c>
      <c r="L13" s="60">
        <v>0</v>
      </c>
      <c r="M13" s="60">
        <v>566640</v>
      </c>
      <c r="N13" s="60">
        <v>2789474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3180995</v>
      </c>
      <c r="X13" s="60">
        <v>4099998</v>
      </c>
      <c r="Y13" s="60">
        <v>-919003</v>
      </c>
      <c r="Z13" s="140">
        <v>-22.41</v>
      </c>
      <c r="AA13" s="155">
        <v>8200000</v>
      </c>
    </row>
    <row r="14" spans="1:27" ht="13.5">
      <c r="A14" s="181" t="s">
        <v>110</v>
      </c>
      <c r="B14" s="185"/>
      <c r="C14" s="155">
        <v>26566586</v>
      </c>
      <c r="D14" s="155">
        <v>0</v>
      </c>
      <c r="E14" s="156">
        <v>12163203</v>
      </c>
      <c r="F14" s="60">
        <v>12163203</v>
      </c>
      <c r="G14" s="60">
        <v>711965</v>
      </c>
      <c r="H14" s="60">
        <v>-5690</v>
      </c>
      <c r="I14" s="60">
        <v>1904802</v>
      </c>
      <c r="J14" s="60">
        <v>2611077</v>
      </c>
      <c r="K14" s="60">
        <v>1866785</v>
      </c>
      <c r="L14" s="60">
        <v>0</v>
      </c>
      <c r="M14" s="60">
        <v>1990215</v>
      </c>
      <c r="N14" s="60">
        <v>3857000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6468077</v>
      </c>
      <c r="X14" s="60">
        <v>6081498</v>
      </c>
      <c r="Y14" s="60">
        <v>386579</v>
      </c>
      <c r="Z14" s="140">
        <v>6.36</v>
      </c>
      <c r="AA14" s="155">
        <v>12163203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183828</v>
      </c>
      <c r="D16" s="155">
        <v>0</v>
      </c>
      <c r="E16" s="156">
        <v>347690</v>
      </c>
      <c r="F16" s="60">
        <v>347690</v>
      </c>
      <c r="G16" s="60">
        <v>44912</v>
      </c>
      <c r="H16" s="60">
        <v>4356</v>
      </c>
      <c r="I16" s="60">
        <v>27674</v>
      </c>
      <c r="J16" s="60">
        <v>76942</v>
      </c>
      <c r="K16" s="60">
        <v>17810</v>
      </c>
      <c r="L16" s="60">
        <v>0</v>
      </c>
      <c r="M16" s="60">
        <v>14026</v>
      </c>
      <c r="N16" s="60">
        <v>31836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108778</v>
      </c>
      <c r="X16" s="60">
        <v>174000</v>
      </c>
      <c r="Y16" s="60">
        <v>-65222</v>
      </c>
      <c r="Z16" s="140">
        <v>-37.48</v>
      </c>
      <c r="AA16" s="155">
        <v>347690</v>
      </c>
    </row>
    <row r="17" spans="1:27" ht="13.5">
      <c r="A17" s="181" t="s">
        <v>113</v>
      </c>
      <c r="B17" s="185"/>
      <c r="C17" s="155">
        <v>4116407</v>
      </c>
      <c r="D17" s="155">
        <v>0</v>
      </c>
      <c r="E17" s="156">
        <v>3970702</v>
      </c>
      <c r="F17" s="60">
        <v>3970702</v>
      </c>
      <c r="G17" s="60">
        <v>595762</v>
      </c>
      <c r="H17" s="60">
        <v>104934</v>
      </c>
      <c r="I17" s="60">
        <v>363269</v>
      </c>
      <c r="J17" s="60">
        <v>1063965</v>
      </c>
      <c r="K17" s="60">
        <v>396346</v>
      </c>
      <c r="L17" s="60">
        <v>0</v>
      </c>
      <c r="M17" s="60">
        <v>215176</v>
      </c>
      <c r="N17" s="60">
        <v>611522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1675487</v>
      </c>
      <c r="X17" s="60">
        <v>1944498</v>
      </c>
      <c r="Y17" s="60">
        <v>-269011</v>
      </c>
      <c r="Z17" s="140">
        <v>-13.83</v>
      </c>
      <c r="AA17" s="155">
        <v>3970702</v>
      </c>
    </row>
    <row r="18" spans="1:27" ht="13.5">
      <c r="A18" s="183" t="s">
        <v>114</v>
      </c>
      <c r="B18" s="182"/>
      <c r="C18" s="155">
        <v>4466663</v>
      </c>
      <c r="D18" s="155">
        <v>0</v>
      </c>
      <c r="E18" s="156">
        <v>3774460</v>
      </c>
      <c r="F18" s="60">
        <v>3774460</v>
      </c>
      <c r="G18" s="60">
        <v>651238</v>
      </c>
      <c r="H18" s="60">
        <v>87488</v>
      </c>
      <c r="I18" s="60">
        <v>411613</v>
      </c>
      <c r="J18" s="60">
        <v>1150339</v>
      </c>
      <c r="K18" s="60">
        <v>434938</v>
      </c>
      <c r="L18" s="60">
        <v>0</v>
      </c>
      <c r="M18" s="60">
        <v>437294</v>
      </c>
      <c r="N18" s="60">
        <v>872232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2022571</v>
      </c>
      <c r="X18" s="60">
        <v>1887228</v>
      </c>
      <c r="Y18" s="60">
        <v>135343</v>
      </c>
      <c r="Z18" s="140">
        <v>7.17</v>
      </c>
      <c r="AA18" s="155">
        <v>3774460</v>
      </c>
    </row>
    <row r="19" spans="1:27" ht="13.5">
      <c r="A19" s="181" t="s">
        <v>34</v>
      </c>
      <c r="B19" s="185"/>
      <c r="C19" s="155">
        <v>156448042</v>
      </c>
      <c r="D19" s="155">
        <v>0</v>
      </c>
      <c r="E19" s="156">
        <v>128899000</v>
      </c>
      <c r="F19" s="60">
        <v>128899000</v>
      </c>
      <c r="G19" s="60">
        <v>14423</v>
      </c>
      <c r="H19" s="60">
        <v>14423</v>
      </c>
      <c r="I19" s="60">
        <v>46991421</v>
      </c>
      <c r="J19" s="60">
        <v>47020267</v>
      </c>
      <c r="K19" s="60">
        <v>4164458</v>
      </c>
      <c r="L19" s="60">
        <v>0</v>
      </c>
      <c r="M19" s="60">
        <v>-603600</v>
      </c>
      <c r="N19" s="60">
        <v>3560858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50581125</v>
      </c>
      <c r="X19" s="60">
        <v>95517000</v>
      </c>
      <c r="Y19" s="60">
        <v>-44935875</v>
      </c>
      <c r="Z19" s="140">
        <v>-47.04</v>
      </c>
      <c r="AA19" s="155">
        <v>128899000</v>
      </c>
    </row>
    <row r="20" spans="1:27" ht="13.5">
      <c r="A20" s="181" t="s">
        <v>35</v>
      </c>
      <c r="B20" s="185"/>
      <c r="C20" s="155">
        <v>14714827</v>
      </c>
      <c r="D20" s="155">
        <v>0</v>
      </c>
      <c r="E20" s="156">
        <v>11783773</v>
      </c>
      <c r="F20" s="54">
        <v>11783773</v>
      </c>
      <c r="G20" s="54">
        <v>459760</v>
      </c>
      <c r="H20" s="54">
        <v>58713</v>
      </c>
      <c r="I20" s="54">
        <v>-2514759</v>
      </c>
      <c r="J20" s="54">
        <v>-1996286</v>
      </c>
      <c r="K20" s="54">
        <v>3588964</v>
      </c>
      <c r="L20" s="54">
        <v>0</v>
      </c>
      <c r="M20" s="54">
        <v>140139</v>
      </c>
      <c r="N20" s="54">
        <v>3729103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1732817</v>
      </c>
      <c r="X20" s="54">
        <v>5864682</v>
      </c>
      <c r="Y20" s="54">
        <v>-4131865</v>
      </c>
      <c r="Z20" s="184">
        <v>-70.45</v>
      </c>
      <c r="AA20" s="130">
        <v>11783773</v>
      </c>
    </row>
    <row r="21" spans="1:27" ht="13.5">
      <c r="A21" s="181" t="s">
        <v>115</v>
      </c>
      <c r="B21" s="185"/>
      <c r="C21" s="155">
        <v>10119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538211997</v>
      </c>
      <c r="D22" s="188">
        <f>SUM(D5:D21)</f>
        <v>0</v>
      </c>
      <c r="E22" s="189">
        <f t="shared" si="0"/>
        <v>456212643</v>
      </c>
      <c r="F22" s="190">
        <f t="shared" si="0"/>
        <v>456212643</v>
      </c>
      <c r="G22" s="190">
        <f t="shared" si="0"/>
        <v>117396424</v>
      </c>
      <c r="H22" s="190">
        <f t="shared" si="0"/>
        <v>15312283</v>
      </c>
      <c r="I22" s="190">
        <f t="shared" si="0"/>
        <v>65561432</v>
      </c>
      <c r="J22" s="190">
        <f t="shared" si="0"/>
        <v>198270139</v>
      </c>
      <c r="K22" s="190">
        <f t="shared" si="0"/>
        <v>25999701</v>
      </c>
      <c r="L22" s="190">
        <f t="shared" si="0"/>
        <v>0</v>
      </c>
      <c r="M22" s="190">
        <f t="shared" si="0"/>
        <v>18938594</v>
      </c>
      <c r="N22" s="190">
        <f t="shared" si="0"/>
        <v>44938295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243208434</v>
      </c>
      <c r="X22" s="190">
        <f t="shared" si="0"/>
        <v>253323875</v>
      </c>
      <c r="Y22" s="190">
        <f t="shared" si="0"/>
        <v>-10115441</v>
      </c>
      <c r="Z22" s="191">
        <f>+IF(X22&lt;&gt;0,+(Y22/X22)*100,0)</f>
        <v>-3.9930863208215177</v>
      </c>
      <c r="AA22" s="188">
        <f>SUM(AA5:AA21)</f>
        <v>456212643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139172975</v>
      </c>
      <c r="D25" s="155">
        <v>0</v>
      </c>
      <c r="E25" s="156">
        <v>133285835</v>
      </c>
      <c r="F25" s="60">
        <v>133285835</v>
      </c>
      <c r="G25" s="60">
        <v>9476067</v>
      </c>
      <c r="H25" s="60">
        <v>11554069</v>
      </c>
      <c r="I25" s="60">
        <v>9816626</v>
      </c>
      <c r="J25" s="60">
        <v>30846762</v>
      </c>
      <c r="K25" s="60">
        <v>9551116</v>
      </c>
      <c r="L25" s="60">
        <v>0</v>
      </c>
      <c r="M25" s="60">
        <v>9601569</v>
      </c>
      <c r="N25" s="60">
        <v>19152685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49999447</v>
      </c>
      <c r="X25" s="60">
        <v>66643002</v>
      </c>
      <c r="Y25" s="60">
        <v>-16643555</v>
      </c>
      <c r="Z25" s="140">
        <v>-24.97</v>
      </c>
      <c r="AA25" s="155">
        <v>133285835</v>
      </c>
    </row>
    <row r="26" spans="1:27" ht="13.5">
      <c r="A26" s="183" t="s">
        <v>38</v>
      </c>
      <c r="B26" s="182"/>
      <c r="C26" s="155">
        <v>19669236</v>
      </c>
      <c r="D26" s="155">
        <v>0</v>
      </c>
      <c r="E26" s="156">
        <v>20166735</v>
      </c>
      <c r="F26" s="60">
        <v>20166735</v>
      </c>
      <c r="G26" s="60">
        <v>1612729</v>
      </c>
      <c r="H26" s="60">
        <v>1609424</v>
      </c>
      <c r="I26" s="60">
        <v>1601229</v>
      </c>
      <c r="J26" s="60">
        <v>4823382</v>
      </c>
      <c r="K26" s="60">
        <v>1601229</v>
      </c>
      <c r="L26" s="60">
        <v>0</v>
      </c>
      <c r="M26" s="60">
        <v>1664262</v>
      </c>
      <c r="N26" s="60">
        <v>3265491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8088873</v>
      </c>
      <c r="X26" s="60">
        <v>10083498</v>
      </c>
      <c r="Y26" s="60">
        <v>-1994625</v>
      </c>
      <c r="Z26" s="140">
        <v>-19.78</v>
      </c>
      <c r="AA26" s="155">
        <v>20166735</v>
      </c>
    </row>
    <row r="27" spans="1:27" ht="13.5">
      <c r="A27" s="183" t="s">
        <v>118</v>
      </c>
      <c r="B27" s="182"/>
      <c r="C27" s="155">
        <v>77379081</v>
      </c>
      <c r="D27" s="155">
        <v>0</v>
      </c>
      <c r="E27" s="156">
        <v>54564092</v>
      </c>
      <c r="F27" s="60">
        <v>54564092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27282042</v>
      </c>
      <c r="Y27" s="60">
        <v>-27282042</v>
      </c>
      <c r="Z27" s="140">
        <v>-100</v>
      </c>
      <c r="AA27" s="155">
        <v>54564092</v>
      </c>
    </row>
    <row r="28" spans="1:27" ht="13.5">
      <c r="A28" s="183" t="s">
        <v>39</v>
      </c>
      <c r="B28" s="182"/>
      <c r="C28" s="155">
        <v>23896636</v>
      </c>
      <c r="D28" s="155">
        <v>0</v>
      </c>
      <c r="E28" s="156">
        <v>29116545</v>
      </c>
      <c r="F28" s="60">
        <v>29116545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14558274</v>
      </c>
      <c r="Y28" s="60">
        <v>-14558274</v>
      </c>
      <c r="Z28" s="140">
        <v>-100</v>
      </c>
      <c r="AA28" s="155">
        <v>29116545</v>
      </c>
    </row>
    <row r="29" spans="1:27" ht="13.5">
      <c r="A29" s="183" t="s">
        <v>40</v>
      </c>
      <c r="B29" s="182"/>
      <c r="C29" s="155">
        <v>5307042</v>
      </c>
      <c r="D29" s="155">
        <v>0</v>
      </c>
      <c r="E29" s="156">
        <v>1286250</v>
      </c>
      <c r="F29" s="60">
        <v>1286250</v>
      </c>
      <c r="G29" s="60">
        <v>7193</v>
      </c>
      <c r="H29" s="60">
        <v>6955</v>
      </c>
      <c r="I29" s="60">
        <v>48106</v>
      </c>
      <c r="J29" s="60">
        <v>62254</v>
      </c>
      <c r="K29" s="60">
        <v>19051</v>
      </c>
      <c r="L29" s="60">
        <v>0</v>
      </c>
      <c r="M29" s="60">
        <v>16893</v>
      </c>
      <c r="N29" s="60">
        <v>35944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98198</v>
      </c>
      <c r="X29" s="60">
        <v>643002</v>
      </c>
      <c r="Y29" s="60">
        <v>-544804</v>
      </c>
      <c r="Z29" s="140">
        <v>-84.73</v>
      </c>
      <c r="AA29" s="155">
        <v>1286250</v>
      </c>
    </row>
    <row r="30" spans="1:27" ht="13.5">
      <c r="A30" s="183" t="s">
        <v>119</v>
      </c>
      <c r="B30" s="182"/>
      <c r="C30" s="155">
        <v>153373597</v>
      </c>
      <c r="D30" s="155">
        <v>0</v>
      </c>
      <c r="E30" s="156">
        <v>150240237</v>
      </c>
      <c r="F30" s="60">
        <v>150240237</v>
      </c>
      <c r="G30" s="60">
        <v>21547284</v>
      </c>
      <c r="H30" s="60">
        <v>21360671</v>
      </c>
      <c r="I30" s="60">
        <v>298634</v>
      </c>
      <c r="J30" s="60">
        <v>43206589</v>
      </c>
      <c r="K30" s="60">
        <v>16175146</v>
      </c>
      <c r="L30" s="60">
        <v>0</v>
      </c>
      <c r="M30" s="60">
        <v>21695383</v>
      </c>
      <c r="N30" s="60">
        <v>37870529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81077118</v>
      </c>
      <c r="X30" s="60">
        <v>75120000</v>
      </c>
      <c r="Y30" s="60">
        <v>5957118</v>
      </c>
      <c r="Z30" s="140">
        <v>7.93</v>
      </c>
      <c r="AA30" s="155">
        <v>150240237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3775836</v>
      </c>
      <c r="D32" s="155">
        <v>0</v>
      </c>
      <c r="E32" s="156">
        <v>4359139</v>
      </c>
      <c r="F32" s="60">
        <v>4359139</v>
      </c>
      <c r="G32" s="60">
        <v>328260</v>
      </c>
      <c r="H32" s="60">
        <v>35864</v>
      </c>
      <c r="I32" s="60">
        <v>729749</v>
      </c>
      <c r="J32" s="60">
        <v>1093873</v>
      </c>
      <c r="K32" s="60">
        <v>485741</v>
      </c>
      <c r="L32" s="60">
        <v>0</v>
      </c>
      <c r="M32" s="60">
        <v>373297</v>
      </c>
      <c r="N32" s="60">
        <v>859038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1952911</v>
      </c>
      <c r="X32" s="60">
        <v>2179572</v>
      </c>
      <c r="Y32" s="60">
        <v>-226661</v>
      </c>
      <c r="Z32" s="140">
        <v>-10.4</v>
      </c>
      <c r="AA32" s="155">
        <v>4359139</v>
      </c>
    </row>
    <row r="33" spans="1:27" ht="13.5">
      <c r="A33" s="183" t="s">
        <v>42</v>
      </c>
      <c r="B33" s="182"/>
      <c r="C33" s="155">
        <v>13848250</v>
      </c>
      <c r="D33" s="155">
        <v>0</v>
      </c>
      <c r="E33" s="156">
        <v>4734000</v>
      </c>
      <c r="F33" s="60">
        <v>4734000</v>
      </c>
      <c r="G33" s="60">
        <v>298687</v>
      </c>
      <c r="H33" s="60">
        <v>423611</v>
      </c>
      <c r="I33" s="60">
        <v>1090496</v>
      </c>
      <c r="J33" s="60">
        <v>1812794</v>
      </c>
      <c r="K33" s="60">
        <v>386192</v>
      </c>
      <c r="L33" s="60">
        <v>0</v>
      </c>
      <c r="M33" s="60">
        <v>332304</v>
      </c>
      <c r="N33" s="60">
        <v>718496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2531290</v>
      </c>
      <c r="X33" s="60"/>
      <c r="Y33" s="60">
        <v>2531290</v>
      </c>
      <c r="Z33" s="140">
        <v>0</v>
      </c>
      <c r="AA33" s="155">
        <v>4734000</v>
      </c>
    </row>
    <row r="34" spans="1:27" ht="13.5">
      <c r="A34" s="183" t="s">
        <v>43</v>
      </c>
      <c r="B34" s="182"/>
      <c r="C34" s="155">
        <v>115960392</v>
      </c>
      <c r="D34" s="155">
        <v>0</v>
      </c>
      <c r="E34" s="156">
        <v>58459410</v>
      </c>
      <c r="F34" s="60">
        <v>58459410</v>
      </c>
      <c r="G34" s="60">
        <v>2826045</v>
      </c>
      <c r="H34" s="60">
        <v>2140062</v>
      </c>
      <c r="I34" s="60">
        <v>6042160</v>
      </c>
      <c r="J34" s="60">
        <v>11008267</v>
      </c>
      <c r="K34" s="60">
        <v>6100449</v>
      </c>
      <c r="L34" s="60">
        <v>0</v>
      </c>
      <c r="M34" s="60">
        <v>4446238</v>
      </c>
      <c r="N34" s="60">
        <v>10546687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21554954</v>
      </c>
      <c r="X34" s="60">
        <v>31597002</v>
      </c>
      <c r="Y34" s="60">
        <v>-10042048</v>
      </c>
      <c r="Z34" s="140">
        <v>-31.78</v>
      </c>
      <c r="AA34" s="155">
        <v>58459410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552383045</v>
      </c>
      <c r="D36" s="188">
        <f>SUM(D25:D35)</f>
        <v>0</v>
      </c>
      <c r="E36" s="189">
        <f t="shared" si="1"/>
        <v>456212243</v>
      </c>
      <c r="F36" s="190">
        <f t="shared" si="1"/>
        <v>456212243</v>
      </c>
      <c r="G36" s="190">
        <f t="shared" si="1"/>
        <v>36096265</v>
      </c>
      <c r="H36" s="190">
        <f t="shared" si="1"/>
        <v>37130656</v>
      </c>
      <c r="I36" s="190">
        <f t="shared" si="1"/>
        <v>19627000</v>
      </c>
      <c r="J36" s="190">
        <f t="shared" si="1"/>
        <v>92853921</v>
      </c>
      <c r="K36" s="190">
        <f t="shared" si="1"/>
        <v>34318924</v>
      </c>
      <c r="L36" s="190">
        <f t="shared" si="1"/>
        <v>0</v>
      </c>
      <c r="M36" s="190">
        <f t="shared" si="1"/>
        <v>38129946</v>
      </c>
      <c r="N36" s="190">
        <f t="shared" si="1"/>
        <v>72448870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165302791</v>
      </c>
      <c r="X36" s="190">
        <f t="shared" si="1"/>
        <v>228106392</v>
      </c>
      <c r="Y36" s="190">
        <f t="shared" si="1"/>
        <v>-62803601</v>
      </c>
      <c r="Z36" s="191">
        <f>+IF(X36&lt;&gt;0,+(Y36/X36)*100,0)</f>
        <v>-27.532591458462946</v>
      </c>
      <c r="AA36" s="188">
        <f>SUM(AA25:AA35)</f>
        <v>456212243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-14171048</v>
      </c>
      <c r="D38" s="199">
        <f>+D22-D36</f>
        <v>0</v>
      </c>
      <c r="E38" s="200">
        <f t="shared" si="2"/>
        <v>400</v>
      </c>
      <c r="F38" s="106">
        <f t="shared" si="2"/>
        <v>400</v>
      </c>
      <c r="G38" s="106">
        <f t="shared" si="2"/>
        <v>81300159</v>
      </c>
      <c r="H38" s="106">
        <f t="shared" si="2"/>
        <v>-21818373</v>
      </c>
      <c r="I38" s="106">
        <f t="shared" si="2"/>
        <v>45934432</v>
      </c>
      <c r="J38" s="106">
        <f t="shared" si="2"/>
        <v>105416218</v>
      </c>
      <c r="K38" s="106">
        <f t="shared" si="2"/>
        <v>-8319223</v>
      </c>
      <c r="L38" s="106">
        <f t="shared" si="2"/>
        <v>0</v>
      </c>
      <c r="M38" s="106">
        <f t="shared" si="2"/>
        <v>-19191352</v>
      </c>
      <c r="N38" s="106">
        <f t="shared" si="2"/>
        <v>-27510575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77905643</v>
      </c>
      <c r="X38" s="106">
        <f>IF(F22=F36,0,X22-X36)</f>
        <v>25217483</v>
      </c>
      <c r="Y38" s="106">
        <f t="shared" si="2"/>
        <v>52688160</v>
      </c>
      <c r="Z38" s="201">
        <f>+IF(X38&lt;&gt;0,+(Y38/X38)*100,0)</f>
        <v>208.93504716549228</v>
      </c>
      <c r="AA38" s="199">
        <f>+AA22-AA36</f>
        <v>400</v>
      </c>
    </row>
    <row r="39" spans="1:27" ht="13.5">
      <c r="A39" s="181" t="s">
        <v>46</v>
      </c>
      <c r="B39" s="185"/>
      <c r="C39" s="155">
        <v>58892859</v>
      </c>
      <c r="D39" s="155">
        <v>0</v>
      </c>
      <c r="E39" s="156">
        <v>40589000</v>
      </c>
      <c r="F39" s="60">
        <v>40589000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26290000</v>
      </c>
      <c r="Y39" s="60">
        <v>-26290000</v>
      </c>
      <c r="Z39" s="140">
        <v>-100</v>
      </c>
      <c r="AA39" s="155">
        <v>40589000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26769000</v>
      </c>
      <c r="F41" s="60">
        <v>26769000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6250002</v>
      </c>
      <c r="Y41" s="202">
        <v>-6250002</v>
      </c>
      <c r="Z41" s="203">
        <v>-100</v>
      </c>
      <c r="AA41" s="204">
        <v>26769000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44721811</v>
      </c>
      <c r="D42" s="206">
        <f>SUM(D38:D41)</f>
        <v>0</v>
      </c>
      <c r="E42" s="207">
        <f t="shared" si="3"/>
        <v>67358400</v>
      </c>
      <c r="F42" s="88">
        <f t="shared" si="3"/>
        <v>67358400</v>
      </c>
      <c r="G42" s="88">
        <f t="shared" si="3"/>
        <v>81300159</v>
      </c>
      <c r="H42" s="88">
        <f t="shared" si="3"/>
        <v>-21818373</v>
      </c>
      <c r="I42" s="88">
        <f t="shared" si="3"/>
        <v>45934432</v>
      </c>
      <c r="J42" s="88">
        <f t="shared" si="3"/>
        <v>105416218</v>
      </c>
      <c r="K42" s="88">
        <f t="shared" si="3"/>
        <v>-8319223</v>
      </c>
      <c r="L42" s="88">
        <f t="shared" si="3"/>
        <v>0</v>
      </c>
      <c r="M42" s="88">
        <f t="shared" si="3"/>
        <v>-19191352</v>
      </c>
      <c r="N42" s="88">
        <f t="shared" si="3"/>
        <v>-27510575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77905643</v>
      </c>
      <c r="X42" s="88">
        <f t="shared" si="3"/>
        <v>57757485</v>
      </c>
      <c r="Y42" s="88">
        <f t="shared" si="3"/>
        <v>20148158</v>
      </c>
      <c r="Z42" s="208">
        <f>+IF(X42&lt;&gt;0,+(Y42/X42)*100,0)</f>
        <v>34.884063944266266</v>
      </c>
      <c r="AA42" s="206">
        <f>SUM(AA38:AA41)</f>
        <v>67358400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44721811</v>
      </c>
      <c r="D44" s="210">
        <f>+D42-D43</f>
        <v>0</v>
      </c>
      <c r="E44" s="211">
        <f t="shared" si="4"/>
        <v>67358400</v>
      </c>
      <c r="F44" s="77">
        <f t="shared" si="4"/>
        <v>67358400</v>
      </c>
      <c r="G44" s="77">
        <f t="shared" si="4"/>
        <v>81300159</v>
      </c>
      <c r="H44" s="77">
        <f t="shared" si="4"/>
        <v>-21818373</v>
      </c>
      <c r="I44" s="77">
        <f t="shared" si="4"/>
        <v>45934432</v>
      </c>
      <c r="J44" s="77">
        <f t="shared" si="4"/>
        <v>105416218</v>
      </c>
      <c r="K44" s="77">
        <f t="shared" si="4"/>
        <v>-8319223</v>
      </c>
      <c r="L44" s="77">
        <f t="shared" si="4"/>
        <v>0</v>
      </c>
      <c r="M44" s="77">
        <f t="shared" si="4"/>
        <v>-19191352</v>
      </c>
      <c r="N44" s="77">
        <f t="shared" si="4"/>
        <v>-27510575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77905643</v>
      </c>
      <c r="X44" s="77">
        <f t="shared" si="4"/>
        <v>57757485</v>
      </c>
      <c r="Y44" s="77">
        <f t="shared" si="4"/>
        <v>20148158</v>
      </c>
      <c r="Z44" s="212">
        <f>+IF(X44&lt;&gt;0,+(Y44/X44)*100,0)</f>
        <v>34.884063944266266</v>
      </c>
      <c r="AA44" s="210">
        <f>+AA42-AA43</f>
        <v>67358400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44721811</v>
      </c>
      <c r="D46" s="206">
        <f>SUM(D44:D45)</f>
        <v>0</v>
      </c>
      <c r="E46" s="207">
        <f t="shared" si="5"/>
        <v>67358400</v>
      </c>
      <c r="F46" s="88">
        <f t="shared" si="5"/>
        <v>67358400</v>
      </c>
      <c r="G46" s="88">
        <f t="shared" si="5"/>
        <v>81300159</v>
      </c>
      <c r="H46" s="88">
        <f t="shared" si="5"/>
        <v>-21818373</v>
      </c>
      <c r="I46" s="88">
        <f t="shared" si="5"/>
        <v>45934432</v>
      </c>
      <c r="J46" s="88">
        <f t="shared" si="5"/>
        <v>105416218</v>
      </c>
      <c r="K46" s="88">
        <f t="shared" si="5"/>
        <v>-8319223</v>
      </c>
      <c r="L46" s="88">
        <f t="shared" si="5"/>
        <v>0</v>
      </c>
      <c r="M46" s="88">
        <f t="shared" si="5"/>
        <v>-19191352</v>
      </c>
      <c r="N46" s="88">
        <f t="shared" si="5"/>
        <v>-27510575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77905643</v>
      </c>
      <c r="X46" s="88">
        <f t="shared" si="5"/>
        <v>57757485</v>
      </c>
      <c r="Y46" s="88">
        <f t="shared" si="5"/>
        <v>20148158</v>
      </c>
      <c r="Z46" s="208">
        <f>+IF(X46&lt;&gt;0,+(Y46/X46)*100,0)</f>
        <v>34.884063944266266</v>
      </c>
      <c r="AA46" s="206">
        <f>SUM(AA44:AA45)</f>
        <v>67358400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44721811</v>
      </c>
      <c r="D48" s="217">
        <f>SUM(D46:D47)</f>
        <v>0</v>
      </c>
      <c r="E48" s="218">
        <f t="shared" si="6"/>
        <v>67358400</v>
      </c>
      <c r="F48" s="219">
        <f t="shared" si="6"/>
        <v>67358400</v>
      </c>
      <c r="G48" s="219">
        <f t="shared" si="6"/>
        <v>81300159</v>
      </c>
      <c r="H48" s="220">
        <f t="shared" si="6"/>
        <v>-21818373</v>
      </c>
      <c r="I48" s="220">
        <f t="shared" si="6"/>
        <v>45934432</v>
      </c>
      <c r="J48" s="220">
        <f t="shared" si="6"/>
        <v>105416218</v>
      </c>
      <c r="K48" s="220">
        <f t="shared" si="6"/>
        <v>-8319223</v>
      </c>
      <c r="L48" s="220">
        <f t="shared" si="6"/>
        <v>0</v>
      </c>
      <c r="M48" s="219">
        <f t="shared" si="6"/>
        <v>-19191352</v>
      </c>
      <c r="N48" s="219">
        <f t="shared" si="6"/>
        <v>-27510575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77905643</v>
      </c>
      <c r="X48" s="220">
        <f t="shared" si="6"/>
        <v>57757485</v>
      </c>
      <c r="Y48" s="220">
        <f t="shared" si="6"/>
        <v>20148158</v>
      </c>
      <c r="Z48" s="221">
        <f>+IF(X48&lt;&gt;0,+(Y48/X48)*100,0)</f>
        <v>34.884063944266266</v>
      </c>
      <c r="AA48" s="222">
        <f>SUM(AA46:AA47)</f>
        <v>67358400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3861534</v>
      </c>
      <c r="D5" s="153">
        <f>SUM(D6:D8)</f>
        <v>0</v>
      </c>
      <c r="E5" s="154">
        <f t="shared" si="0"/>
        <v>4649550</v>
      </c>
      <c r="F5" s="100">
        <f t="shared" si="0"/>
        <v>4649550</v>
      </c>
      <c r="G5" s="100">
        <f t="shared" si="0"/>
        <v>0</v>
      </c>
      <c r="H5" s="100">
        <f t="shared" si="0"/>
        <v>39800</v>
      </c>
      <c r="I5" s="100">
        <f t="shared" si="0"/>
        <v>21649</v>
      </c>
      <c r="J5" s="100">
        <f t="shared" si="0"/>
        <v>61449</v>
      </c>
      <c r="K5" s="100">
        <f t="shared" si="0"/>
        <v>0</v>
      </c>
      <c r="L5" s="100">
        <f t="shared" si="0"/>
        <v>0</v>
      </c>
      <c r="M5" s="100">
        <f t="shared" si="0"/>
        <v>18137</v>
      </c>
      <c r="N5" s="100">
        <f t="shared" si="0"/>
        <v>18137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79586</v>
      </c>
      <c r="X5" s="100">
        <f t="shared" si="0"/>
        <v>2054340</v>
      </c>
      <c r="Y5" s="100">
        <f t="shared" si="0"/>
        <v>-1974754</v>
      </c>
      <c r="Z5" s="137">
        <f>+IF(X5&lt;&gt;0,+(Y5/X5)*100,0)</f>
        <v>-96.12595772851621</v>
      </c>
      <c r="AA5" s="153">
        <f>SUM(AA6:AA8)</f>
        <v>4649550</v>
      </c>
    </row>
    <row r="6" spans="1:27" ht="13.5">
      <c r="A6" s="138" t="s">
        <v>75</v>
      </c>
      <c r="B6" s="136"/>
      <c r="C6" s="155">
        <v>2978321</v>
      </c>
      <c r="D6" s="155"/>
      <c r="E6" s="156">
        <v>1879550</v>
      </c>
      <c r="F6" s="60">
        <v>1879550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854340</v>
      </c>
      <c r="Y6" s="60">
        <v>-854340</v>
      </c>
      <c r="Z6" s="140">
        <v>-100</v>
      </c>
      <c r="AA6" s="62">
        <v>1879550</v>
      </c>
    </row>
    <row r="7" spans="1:27" ht="13.5">
      <c r="A7" s="138" t="s">
        <v>76</v>
      </c>
      <c r="B7" s="136"/>
      <c r="C7" s="157">
        <v>250252</v>
      </c>
      <c r="D7" s="157"/>
      <c r="E7" s="158">
        <v>2770000</v>
      </c>
      <c r="F7" s="159">
        <v>2770000</v>
      </c>
      <c r="G7" s="159"/>
      <c r="H7" s="159">
        <v>39800</v>
      </c>
      <c r="I7" s="159">
        <v>21649</v>
      </c>
      <c r="J7" s="159">
        <v>61449</v>
      </c>
      <c r="K7" s="159"/>
      <c r="L7" s="159"/>
      <c r="M7" s="159">
        <v>18137</v>
      </c>
      <c r="N7" s="159">
        <v>18137</v>
      </c>
      <c r="O7" s="159"/>
      <c r="P7" s="159"/>
      <c r="Q7" s="159"/>
      <c r="R7" s="159"/>
      <c r="S7" s="159"/>
      <c r="T7" s="159"/>
      <c r="U7" s="159"/>
      <c r="V7" s="159"/>
      <c r="W7" s="159">
        <v>79586</v>
      </c>
      <c r="X7" s="159">
        <v>1200000</v>
      </c>
      <c r="Y7" s="159">
        <v>-1120414</v>
      </c>
      <c r="Z7" s="141">
        <v>-93.37</v>
      </c>
      <c r="AA7" s="225">
        <v>2770000</v>
      </c>
    </row>
    <row r="8" spans="1:27" ht="13.5">
      <c r="A8" s="138" t="s">
        <v>77</v>
      </c>
      <c r="B8" s="136"/>
      <c r="C8" s="155">
        <v>632961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16534735</v>
      </c>
      <c r="D9" s="153">
        <f>SUM(D10:D14)</f>
        <v>0</v>
      </c>
      <c r="E9" s="154">
        <f t="shared" si="1"/>
        <v>18780450</v>
      </c>
      <c r="F9" s="100">
        <f t="shared" si="1"/>
        <v>18780450</v>
      </c>
      <c r="G9" s="100">
        <f t="shared" si="1"/>
        <v>1780557</v>
      </c>
      <c r="H9" s="100">
        <f t="shared" si="1"/>
        <v>168467</v>
      </c>
      <c r="I9" s="100">
        <f t="shared" si="1"/>
        <v>445247</v>
      </c>
      <c r="J9" s="100">
        <f t="shared" si="1"/>
        <v>2394271</v>
      </c>
      <c r="K9" s="100">
        <f t="shared" si="1"/>
        <v>0</v>
      </c>
      <c r="L9" s="100">
        <f t="shared" si="1"/>
        <v>0</v>
      </c>
      <c r="M9" s="100">
        <f t="shared" si="1"/>
        <v>1888688</v>
      </c>
      <c r="N9" s="100">
        <f t="shared" si="1"/>
        <v>1888688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4282959</v>
      </c>
      <c r="X9" s="100">
        <f t="shared" si="1"/>
        <v>9874600</v>
      </c>
      <c r="Y9" s="100">
        <f t="shared" si="1"/>
        <v>-5591641</v>
      </c>
      <c r="Z9" s="137">
        <f>+IF(X9&lt;&gt;0,+(Y9/X9)*100,0)</f>
        <v>-56.626506390132256</v>
      </c>
      <c r="AA9" s="102">
        <f>SUM(AA10:AA14)</f>
        <v>18780450</v>
      </c>
    </row>
    <row r="10" spans="1:27" ht="13.5">
      <c r="A10" s="138" t="s">
        <v>79</v>
      </c>
      <c r="B10" s="136"/>
      <c r="C10" s="155">
        <v>7997092</v>
      </c>
      <c r="D10" s="155"/>
      <c r="E10" s="156">
        <v>11860000</v>
      </c>
      <c r="F10" s="60">
        <v>11860000</v>
      </c>
      <c r="G10" s="60">
        <v>199546</v>
      </c>
      <c r="H10" s="60">
        <v>168467</v>
      </c>
      <c r="I10" s="60">
        <v>445247</v>
      </c>
      <c r="J10" s="60">
        <v>813260</v>
      </c>
      <c r="K10" s="60"/>
      <c r="L10" s="60"/>
      <c r="M10" s="60">
        <v>1145919</v>
      </c>
      <c r="N10" s="60">
        <v>1145919</v>
      </c>
      <c r="O10" s="60"/>
      <c r="P10" s="60"/>
      <c r="Q10" s="60"/>
      <c r="R10" s="60"/>
      <c r="S10" s="60"/>
      <c r="T10" s="60"/>
      <c r="U10" s="60"/>
      <c r="V10" s="60"/>
      <c r="W10" s="60">
        <v>1959179</v>
      </c>
      <c r="X10" s="60">
        <v>5621450</v>
      </c>
      <c r="Y10" s="60">
        <v>-3662271</v>
      </c>
      <c r="Z10" s="140">
        <v>-65.15</v>
      </c>
      <c r="AA10" s="62">
        <v>11860000</v>
      </c>
    </row>
    <row r="11" spans="1:27" ht="13.5">
      <c r="A11" s="138" t="s">
        <v>80</v>
      </c>
      <c r="B11" s="136"/>
      <c r="C11" s="155">
        <v>6616000</v>
      </c>
      <c r="D11" s="155"/>
      <c r="E11" s="156">
        <v>6920450</v>
      </c>
      <c r="F11" s="60">
        <v>6920450</v>
      </c>
      <c r="G11" s="60">
        <v>1581011</v>
      </c>
      <c r="H11" s="60"/>
      <c r="I11" s="60"/>
      <c r="J11" s="60">
        <v>1581011</v>
      </c>
      <c r="K11" s="60"/>
      <c r="L11" s="60"/>
      <c r="M11" s="60">
        <v>742769</v>
      </c>
      <c r="N11" s="60">
        <v>742769</v>
      </c>
      <c r="O11" s="60"/>
      <c r="P11" s="60"/>
      <c r="Q11" s="60"/>
      <c r="R11" s="60"/>
      <c r="S11" s="60"/>
      <c r="T11" s="60"/>
      <c r="U11" s="60"/>
      <c r="V11" s="60"/>
      <c r="W11" s="60">
        <v>2323780</v>
      </c>
      <c r="X11" s="60">
        <v>4253150</v>
      </c>
      <c r="Y11" s="60">
        <v>-1929370</v>
      </c>
      <c r="Z11" s="140">
        <v>-45.36</v>
      </c>
      <c r="AA11" s="62">
        <v>6920450</v>
      </c>
    </row>
    <row r="12" spans="1:27" ht="13.5">
      <c r="A12" s="138" t="s">
        <v>81</v>
      </c>
      <c r="B12" s="136"/>
      <c r="C12" s="155">
        <v>1921643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43780203</v>
      </c>
      <c r="D15" s="153">
        <f>SUM(D16:D18)</f>
        <v>0</v>
      </c>
      <c r="E15" s="154">
        <f t="shared" si="2"/>
        <v>24931000</v>
      </c>
      <c r="F15" s="100">
        <f t="shared" si="2"/>
        <v>24931000</v>
      </c>
      <c r="G15" s="100">
        <f t="shared" si="2"/>
        <v>956475</v>
      </c>
      <c r="H15" s="100">
        <f t="shared" si="2"/>
        <v>0</v>
      </c>
      <c r="I15" s="100">
        <f t="shared" si="2"/>
        <v>5206812</v>
      </c>
      <c r="J15" s="100">
        <f t="shared" si="2"/>
        <v>6163287</v>
      </c>
      <c r="K15" s="100">
        <f t="shared" si="2"/>
        <v>0</v>
      </c>
      <c r="L15" s="100">
        <f t="shared" si="2"/>
        <v>0</v>
      </c>
      <c r="M15" s="100">
        <f t="shared" si="2"/>
        <v>1129779</v>
      </c>
      <c r="N15" s="100">
        <f t="shared" si="2"/>
        <v>1129779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7293066</v>
      </c>
      <c r="X15" s="100">
        <f t="shared" si="2"/>
        <v>11061074</v>
      </c>
      <c r="Y15" s="100">
        <f t="shared" si="2"/>
        <v>-3768008</v>
      </c>
      <c r="Z15" s="137">
        <f>+IF(X15&lt;&gt;0,+(Y15/X15)*100,0)</f>
        <v>-34.065480440687764</v>
      </c>
      <c r="AA15" s="102">
        <f>SUM(AA16:AA18)</f>
        <v>24931000</v>
      </c>
    </row>
    <row r="16" spans="1:27" ht="13.5">
      <c r="A16" s="138" t="s">
        <v>85</v>
      </c>
      <c r="B16" s="136"/>
      <c r="C16" s="155"/>
      <c r="D16" s="155"/>
      <c r="E16" s="156">
        <v>1879550</v>
      </c>
      <c r="F16" s="60">
        <v>1879550</v>
      </c>
      <c r="G16" s="60"/>
      <c r="H16" s="60"/>
      <c r="I16" s="60">
        <v>535672</v>
      </c>
      <c r="J16" s="60">
        <v>535672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535672</v>
      </c>
      <c r="X16" s="60">
        <v>939774</v>
      </c>
      <c r="Y16" s="60">
        <v>-404102</v>
      </c>
      <c r="Z16" s="140">
        <v>-43</v>
      </c>
      <c r="AA16" s="62">
        <v>1879550</v>
      </c>
    </row>
    <row r="17" spans="1:27" ht="13.5">
      <c r="A17" s="138" t="s">
        <v>86</v>
      </c>
      <c r="B17" s="136"/>
      <c r="C17" s="155">
        <v>43780203</v>
      </c>
      <c r="D17" s="155"/>
      <c r="E17" s="156">
        <v>23051450</v>
      </c>
      <c r="F17" s="60">
        <v>23051450</v>
      </c>
      <c r="G17" s="60">
        <v>956475</v>
      </c>
      <c r="H17" s="60"/>
      <c r="I17" s="60">
        <v>4671140</v>
      </c>
      <c r="J17" s="60">
        <v>5627615</v>
      </c>
      <c r="K17" s="60"/>
      <c r="L17" s="60"/>
      <c r="M17" s="60">
        <v>1129779</v>
      </c>
      <c r="N17" s="60">
        <v>1129779</v>
      </c>
      <c r="O17" s="60"/>
      <c r="P17" s="60"/>
      <c r="Q17" s="60"/>
      <c r="R17" s="60"/>
      <c r="S17" s="60"/>
      <c r="T17" s="60"/>
      <c r="U17" s="60"/>
      <c r="V17" s="60"/>
      <c r="W17" s="60">
        <v>6757394</v>
      </c>
      <c r="X17" s="60">
        <v>10121300</v>
      </c>
      <c r="Y17" s="60">
        <v>-3363906</v>
      </c>
      <c r="Z17" s="140">
        <v>-33.24</v>
      </c>
      <c r="AA17" s="62">
        <v>23051450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2737957</v>
      </c>
      <c r="D19" s="153">
        <f>SUM(D20:D23)</f>
        <v>0</v>
      </c>
      <c r="E19" s="154">
        <f t="shared" si="3"/>
        <v>19000000</v>
      </c>
      <c r="F19" s="100">
        <f t="shared" si="3"/>
        <v>19000000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10038500</v>
      </c>
      <c r="Y19" s="100">
        <f t="shared" si="3"/>
        <v>-10038500</v>
      </c>
      <c r="Z19" s="137">
        <f>+IF(X19&lt;&gt;0,+(Y19/X19)*100,0)</f>
        <v>-100</v>
      </c>
      <c r="AA19" s="102">
        <f>SUM(AA20:AA23)</f>
        <v>19000000</v>
      </c>
    </row>
    <row r="20" spans="1:27" ht="13.5">
      <c r="A20" s="138" t="s">
        <v>89</v>
      </c>
      <c r="B20" s="136"/>
      <c r="C20" s="155">
        <v>2610052</v>
      </c>
      <c r="D20" s="155"/>
      <c r="E20" s="156">
        <v>19000000</v>
      </c>
      <c r="F20" s="60">
        <v>19000000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10038500</v>
      </c>
      <c r="Y20" s="60">
        <v>-10038500</v>
      </c>
      <c r="Z20" s="140">
        <v>-100</v>
      </c>
      <c r="AA20" s="62">
        <v>19000000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127905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66914429</v>
      </c>
      <c r="D25" s="217">
        <f>+D5+D9+D15+D19+D24</f>
        <v>0</v>
      </c>
      <c r="E25" s="230">
        <f t="shared" si="4"/>
        <v>67361000</v>
      </c>
      <c r="F25" s="219">
        <f t="shared" si="4"/>
        <v>67361000</v>
      </c>
      <c r="G25" s="219">
        <f t="shared" si="4"/>
        <v>2737032</v>
      </c>
      <c r="H25" s="219">
        <f t="shared" si="4"/>
        <v>208267</v>
      </c>
      <c r="I25" s="219">
        <f t="shared" si="4"/>
        <v>5673708</v>
      </c>
      <c r="J25" s="219">
        <f t="shared" si="4"/>
        <v>8619007</v>
      </c>
      <c r="K25" s="219">
        <f t="shared" si="4"/>
        <v>0</v>
      </c>
      <c r="L25" s="219">
        <f t="shared" si="4"/>
        <v>0</v>
      </c>
      <c r="M25" s="219">
        <f t="shared" si="4"/>
        <v>3036604</v>
      </c>
      <c r="N25" s="219">
        <f t="shared" si="4"/>
        <v>3036604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11655611</v>
      </c>
      <c r="X25" s="219">
        <f t="shared" si="4"/>
        <v>33028514</v>
      </c>
      <c r="Y25" s="219">
        <f t="shared" si="4"/>
        <v>-21372903</v>
      </c>
      <c r="Z25" s="231">
        <f>+IF(X25&lt;&gt;0,+(Y25/X25)*100,0)</f>
        <v>-64.71045896887762</v>
      </c>
      <c r="AA25" s="232">
        <f>+AA5+AA9+AA15+AA19+AA24</f>
        <v>67361000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28295360</v>
      </c>
      <c r="D28" s="155"/>
      <c r="E28" s="156">
        <v>40591000</v>
      </c>
      <c r="F28" s="60">
        <v>40591000</v>
      </c>
      <c r="G28" s="60">
        <v>2537486</v>
      </c>
      <c r="H28" s="60"/>
      <c r="I28" s="60">
        <v>5652059</v>
      </c>
      <c r="J28" s="60">
        <v>8189545</v>
      </c>
      <c r="K28" s="60"/>
      <c r="L28" s="60"/>
      <c r="M28" s="60">
        <v>2961079</v>
      </c>
      <c r="N28" s="60">
        <v>2961079</v>
      </c>
      <c r="O28" s="60"/>
      <c r="P28" s="60"/>
      <c r="Q28" s="60"/>
      <c r="R28" s="60"/>
      <c r="S28" s="60"/>
      <c r="T28" s="60"/>
      <c r="U28" s="60"/>
      <c r="V28" s="60"/>
      <c r="W28" s="60">
        <v>11150624</v>
      </c>
      <c r="X28" s="60"/>
      <c r="Y28" s="60">
        <v>11150624</v>
      </c>
      <c r="Z28" s="140"/>
      <c r="AA28" s="155">
        <v>40591000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>
        <v>1000000</v>
      </c>
      <c r="F30" s="159">
        <v>1000000</v>
      </c>
      <c r="G30" s="159">
        <v>199546</v>
      </c>
      <c r="H30" s="159">
        <v>168467</v>
      </c>
      <c r="I30" s="159"/>
      <c r="J30" s="159">
        <v>368013</v>
      </c>
      <c r="K30" s="159"/>
      <c r="L30" s="159"/>
      <c r="M30" s="159">
        <v>57388</v>
      </c>
      <c r="N30" s="159">
        <v>57388</v>
      </c>
      <c r="O30" s="159"/>
      <c r="P30" s="159"/>
      <c r="Q30" s="159"/>
      <c r="R30" s="159"/>
      <c r="S30" s="159"/>
      <c r="T30" s="159"/>
      <c r="U30" s="159"/>
      <c r="V30" s="159"/>
      <c r="W30" s="159">
        <v>425401</v>
      </c>
      <c r="X30" s="159"/>
      <c r="Y30" s="159">
        <v>425401</v>
      </c>
      <c r="Z30" s="141"/>
      <c r="AA30" s="225">
        <v>1000000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28295360</v>
      </c>
      <c r="D32" s="210">
        <f>SUM(D28:D31)</f>
        <v>0</v>
      </c>
      <c r="E32" s="211">
        <f t="shared" si="5"/>
        <v>41591000</v>
      </c>
      <c r="F32" s="77">
        <f t="shared" si="5"/>
        <v>41591000</v>
      </c>
      <c r="G32" s="77">
        <f t="shared" si="5"/>
        <v>2737032</v>
      </c>
      <c r="H32" s="77">
        <f t="shared" si="5"/>
        <v>168467</v>
      </c>
      <c r="I32" s="77">
        <f t="shared" si="5"/>
        <v>5652059</v>
      </c>
      <c r="J32" s="77">
        <f t="shared" si="5"/>
        <v>8557558</v>
      </c>
      <c r="K32" s="77">
        <f t="shared" si="5"/>
        <v>0</v>
      </c>
      <c r="L32" s="77">
        <f t="shared" si="5"/>
        <v>0</v>
      </c>
      <c r="M32" s="77">
        <f t="shared" si="5"/>
        <v>3018467</v>
      </c>
      <c r="N32" s="77">
        <f t="shared" si="5"/>
        <v>3018467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11576025</v>
      </c>
      <c r="X32" s="77">
        <f t="shared" si="5"/>
        <v>0</v>
      </c>
      <c r="Y32" s="77">
        <f t="shared" si="5"/>
        <v>11576025</v>
      </c>
      <c r="Z32" s="212">
        <f>+IF(X32&lt;&gt;0,+(Y32/X32)*100,0)</f>
        <v>0</v>
      </c>
      <c r="AA32" s="79">
        <f>SUM(AA28:AA31)</f>
        <v>41591000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38619069</v>
      </c>
      <c r="D35" s="155"/>
      <c r="E35" s="156">
        <v>25770000</v>
      </c>
      <c r="F35" s="60">
        <v>25770000</v>
      </c>
      <c r="G35" s="60"/>
      <c r="H35" s="60">
        <v>39800</v>
      </c>
      <c r="I35" s="60">
        <v>21649</v>
      </c>
      <c r="J35" s="60">
        <v>61449</v>
      </c>
      <c r="K35" s="60"/>
      <c r="L35" s="60"/>
      <c r="M35" s="60">
        <v>18137</v>
      </c>
      <c r="N35" s="60">
        <v>18137</v>
      </c>
      <c r="O35" s="60"/>
      <c r="P35" s="60"/>
      <c r="Q35" s="60"/>
      <c r="R35" s="60"/>
      <c r="S35" s="60"/>
      <c r="T35" s="60"/>
      <c r="U35" s="60"/>
      <c r="V35" s="60"/>
      <c r="W35" s="60">
        <v>79586</v>
      </c>
      <c r="X35" s="60"/>
      <c r="Y35" s="60">
        <v>79586</v>
      </c>
      <c r="Z35" s="140"/>
      <c r="AA35" s="62">
        <v>25770000</v>
      </c>
    </row>
    <row r="36" spans="1:27" ht="13.5">
      <c r="A36" s="238" t="s">
        <v>139</v>
      </c>
      <c r="B36" s="149"/>
      <c r="C36" s="222">
        <f aca="true" t="shared" si="6" ref="C36:Y36">SUM(C32:C35)</f>
        <v>66914429</v>
      </c>
      <c r="D36" s="222">
        <f>SUM(D32:D35)</f>
        <v>0</v>
      </c>
      <c r="E36" s="218">
        <f t="shared" si="6"/>
        <v>67361000</v>
      </c>
      <c r="F36" s="220">
        <f t="shared" si="6"/>
        <v>67361000</v>
      </c>
      <c r="G36" s="220">
        <f t="shared" si="6"/>
        <v>2737032</v>
      </c>
      <c r="H36" s="220">
        <f t="shared" si="6"/>
        <v>208267</v>
      </c>
      <c r="I36" s="220">
        <f t="shared" si="6"/>
        <v>5673708</v>
      </c>
      <c r="J36" s="220">
        <f t="shared" si="6"/>
        <v>8619007</v>
      </c>
      <c r="K36" s="220">
        <f t="shared" si="6"/>
        <v>0</v>
      </c>
      <c r="L36" s="220">
        <f t="shared" si="6"/>
        <v>0</v>
      </c>
      <c r="M36" s="220">
        <f t="shared" si="6"/>
        <v>3036604</v>
      </c>
      <c r="N36" s="220">
        <f t="shared" si="6"/>
        <v>3036604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11655611</v>
      </c>
      <c r="X36" s="220">
        <f t="shared" si="6"/>
        <v>0</v>
      </c>
      <c r="Y36" s="220">
        <f t="shared" si="6"/>
        <v>11655611</v>
      </c>
      <c r="Z36" s="221">
        <f>+IF(X36&lt;&gt;0,+(Y36/X36)*100,0)</f>
        <v>0</v>
      </c>
      <c r="AA36" s="239">
        <f>SUM(AA32:AA35)</f>
        <v>67361000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15425040</v>
      </c>
      <c r="D6" s="155"/>
      <c r="E6" s="59">
        <v>36818068</v>
      </c>
      <c r="F6" s="60">
        <v>36818068</v>
      </c>
      <c r="G6" s="60">
        <v>23092531</v>
      </c>
      <c r="H6" s="60">
        <v>33613124</v>
      </c>
      <c r="I6" s="60">
        <v>29015760</v>
      </c>
      <c r="J6" s="60">
        <v>29015760</v>
      </c>
      <c r="K6" s="60">
        <v>6537327</v>
      </c>
      <c r="L6" s="60"/>
      <c r="M6" s="60">
        <v>36569269</v>
      </c>
      <c r="N6" s="60">
        <v>36569269</v>
      </c>
      <c r="O6" s="60"/>
      <c r="P6" s="60"/>
      <c r="Q6" s="60"/>
      <c r="R6" s="60"/>
      <c r="S6" s="60"/>
      <c r="T6" s="60"/>
      <c r="U6" s="60"/>
      <c r="V6" s="60"/>
      <c r="W6" s="60">
        <v>36569269</v>
      </c>
      <c r="X6" s="60">
        <v>18409034</v>
      </c>
      <c r="Y6" s="60">
        <v>18160235</v>
      </c>
      <c r="Z6" s="140">
        <v>98.65</v>
      </c>
      <c r="AA6" s="62">
        <v>36818068</v>
      </c>
    </row>
    <row r="7" spans="1:27" ht="13.5">
      <c r="A7" s="249" t="s">
        <v>144</v>
      </c>
      <c r="B7" s="182"/>
      <c r="C7" s="155">
        <v>113538860</v>
      </c>
      <c r="D7" s="155"/>
      <c r="E7" s="59">
        <v>119733964</v>
      </c>
      <c r="F7" s="60">
        <v>119733964</v>
      </c>
      <c r="G7" s="60">
        <v>113375219</v>
      </c>
      <c r="H7" s="60">
        <v>113375219</v>
      </c>
      <c r="I7" s="60">
        <v>113843392</v>
      </c>
      <c r="J7" s="60">
        <v>113843392</v>
      </c>
      <c r="K7" s="60">
        <v>127551756</v>
      </c>
      <c r="L7" s="60"/>
      <c r="M7" s="60">
        <v>115980722</v>
      </c>
      <c r="N7" s="60">
        <v>115980722</v>
      </c>
      <c r="O7" s="60"/>
      <c r="P7" s="60"/>
      <c r="Q7" s="60"/>
      <c r="R7" s="60"/>
      <c r="S7" s="60"/>
      <c r="T7" s="60"/>
      <c r="U7" s="60"/>
      <c r="V7" s="60"/>
      <c r="W7" s="60">
        <v>115980722</v>
      </c>
      <c r="X7" s="60">
        <v>59866982</v>
      </c>
      <c r="Y7" s="60">
        <v>56113740</v>
      </c>
      <c r="Z7" s="140">
        <v>93.73</v>
      </c>
      <c r="AA7" s="62">
        <v>119733964</v>
      </c>
    </row>
    <row r="8" spans="1:27" ht="13.5">
      <c r="A8" s="249" t="s">
        <v>145</v>
      </c>
      <c r="B8" s="182"/>
      <c r="C8" s="155">
        <v>74049503</v>
      </c>
      <c r="D8" s="155"/>
      <c r="E8" s="59">
        <v>107843928</v>
      </c>
      <c r="F8" s="60">
        <v>107843928</v>
      </c>
      <c r="G8" s="60">
        <v>107787152</v>
      </c>
      <c r="H8" s="60">
        <v>115211295</v>
      </c>
      <c r="I8" s="60">
        <v>73041443</v>
      </c>
      <c r="J8" s="60">
        <v>73041443</v>
      </c>
      <c r="K8" s="60">
        <v>82859954</v>
      </c>
      <c r="L8" s="60"/>
      <c r="M8" s="60">
        <v>88544993</v>
      </c>
      <c r="N8" s="60">
        <v>88544993</v>
      </c>
      <c r="O8" s="60"/>
      <c r="P8" s="60"/>
      <c r="Q8" s="60"/>
      <c r="R8" s="60"/>
      <c r="S8" s="60"/>
      <c r="T8" s="60"/>
      <c r="U8" s="60"/>
      <c r="V8" s="60"/>
      <c r="W8" s="60">
        <v>88544993</v>
      </c>
      <c r="X8" s="60">
        <v>53921964</v>
      </c>
      <c r="Y8" s="60">
        <v>34623029</v>
      </c>
      <c r="Z8" s="140">
        <v>64.21</v>
      </c>
      <c r="AA8" s="62">
        <v>107843928</v>
      </c>
    </row>
    <row r="9" spans="1:27" ht="13.5">
      <c r="A9" s="249" t="s">
        <v>146</v>
      </c>
      <c r="B9" s="182"/>
      <c r="C9" s="155">
        <v>27287479</v>
      </c>
      <c r="D9" s="155"/>
      <c r="E9" s="59">
        <v>21421965</v>
      </c>
      <c r="F9" s="60">
        <v>21421965</v>
      </c>
      <c r="G9" s="60">
        <v>28380816</v>
      </c>
      <c r="H9" s="60">
        <v>28378695</v>
      </c>
      <c r="I9" s="60">
        <v>758209</v>
      </c>
      <c r="J9" s="60">
        <v>758209</v>
      </c>
      <c r="K9" s="60">
        <v>761782</v>
      </c>
      <c r="L9" s="60"/>
      <c r="M9" s="60">
        <v>758290</v>
      </c>
      <c r="N9" s="60">
        <v>758290</v>
      </c>
      <c r="O9" s="60"/>
      <c r="P9" s="60"/>
      <c r="Q9" s="60"/>
      <c r="R9" s="60"/>
      <c r="S9" s="60"/>
      <c r="T9" s="60"/>
      <c r="U9" s="60"/>
      <c r="V9" s="60"/>
      <c r="W9" s="60">
        <v>758290</v>
      </c>
      <c r="X9" s="60">
        <v>10710983</v>
      </c>
      <c r="Y9" s="60">
        <v>-9952693</v>
      </c>
      <c r="Z9" s="140">
        <v>-92.92</v>
      </c>
      <c r="AA9" s="62">
        <v>21421965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7496</v>
      </c>
      <c r="D11" s="155"/>
      <c r="E11" s="59">
        <v>75603</v>
      </c>
      <c r="F11" s="60">
        <v>75603</v>
      </c>
      <c r="G11" s="60">
        <v>75603</v>
      </c>
      <c r="H11" s="60">
        <v>75603</v>
      </c>
      <c r="I11" s="60">
        <v>7496</v>
      </c>
      <c r="J11" s="60">
        <v>7496</v>
      </c>
      <c r="K11" s="60">
        <v>7496</v>
      </c>
      <c r="L11" s="60"/>
      <c r="M11" s="60">
        <v>7496</v>
      </c>
      <c r="N11" s="60">
        <v>7496</v>
      </c>
      <c r="O11" s="60"/>
      <c r="P11" s="60"/>
      <c r="Q11" s="60"/>
      <c r="R11" s="60"/>
      <c r="S11" s="60"/>
      <c r="T11" s="60"/>
      <c r="U11" s="60"/>
      <c r="V11" s="60"/>
      <c r="W11" s="60">
        <v>7496</v>
      </c>
      <c r="X11" s="60">
        <v>37802</v>
      </c>
      <c r="Y11" s="60">
        <v>-30306</v>
      </c>
      <c r="Z11" s="140">
        <v>-80.17</v>
      </c>
      <c r="AA11" s="62">
        <v>75603</v>
      </c>
    </row>
    <row r="12" spans="1:27" ht="13.5">
      <c r="A12" s="250" t="s">
        <v>56</v>
      </c>
      <c r="B12" s="251"/>
      <c r="C12" s="168">
        <f aca="true" t="shared" si="0" ref="C12:Y12">SUM(C6:C11)</f>
        <v>230308378</v>
      </c>
      <c r="D12" s="168">
        <f>SUM(D6:D11)</f>
        <v>0</v>
      </c>
      <c r="E12" s="72">
        <f t="shared" si="0"/>
        <v>285893528</v>
      </c>
      <c r="F12" s="73">
        <f t="shared" si="0"/>
        <v>285893528</v>
      </c>
      <c r="G12" s="73">
        <f t="shared" si="0"/>
        <v>272711321</v>
      </c>
      <c r="H12" s="73">
        <f t="shared" si="0"/>
        <v>290653936</v>
      </c>
      <c r="I12" s="73">
        <f t="shared" si="0"/>
        <v>216666300</v>
      </c>
      <c r="J12" s="73">
        <f t="shared" si="0"/>
        <v>216666300</v>
      </c>
      <c r="K12" s="73">
        <f t="shared" si="0"/>
        <v>217718315</v>
      </c>
      <c r="L12" s="73">
        <f t="shared" si="0"/>
        <v>0</v>
      </c>
      <c r="M12" s="73">
        <f t="shared" si="0"/>
        <v>241860770</v>
      </c>
      <c r="N12" s="73">
        <f t="shared" si="0"/>
        <v>241860770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241860770</v>
      </c>
      <c r="X12" s="73">
        <f t="shared" si="0"/>
        <v>142946765</v>
      </c>
      <c r="Y12" s="73">
        <f t="shared" si="0"/>
        <v>98914005</v>
      </c>
      <c r="Z12" s="170">
        <f>+IF(X12&lt;&gt;0,+(Y12/X12)*100,0)</f>
        <v>69.19639279699685</v>
      </c>
      <c r="AA12" s="74">
        <f>SUM(AA6:AA11)</f>
        <v>285893528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304533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153473367</v>
      </c>
      <c r="D17" s="155"/>
      <c r="E17" s="59">
        <v>91580500</v>
      </c>
      <c r="F17" s="60">
        <v>91580500</v>
      </c>
      <c r="G17" s="60">
        <v>91580500</v>
      </c>
      <c r="H17" s="60">
        <v>91580500</v>
      </c>
      <c r="I17" s="60">
        <v>91580500</v>
      </c>
      <c r="J17" s="60">
        <v>91580500</v>
      </c>
      <c r="K17" s="60">
        <v>91580500</v>
      </c>
      <c r="L17" s="60"/>
      <c r="M17" s="60">
        <v>91580500</v>
      </c>
      <c r="N17" s="60">
        <v>91580500</v>
      </c>
      <c r="O17" s="60"/>
      <c r="P17" s="60"/>
      <c r="Q17" s="60"/>
      <c r="R17" s="60"/>
      <c r="S17" s="60"/>
      <c r="T17" s="60"/>
      <c r="U17" s="60"/>
      <c r="V17" s="60"/>
      <c r="W17" s="60">
        <v>91580500</v>
      </c>
      <c r="X17" s="60">
        <v>45790250</v>
      </c>
      <c r="Y17" s="60">
        <v>45790250</v>
      </c>
      <c r="Z17" s="140">
        <v>100</v>
      </c>
      <c r="AA17" s="62">
        <v>91580500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682528491</v>
      </c>
      <c r="D19" s="155"/>
      <c r="E19" s="59">
        <v>763855737</v>
      </c>
      <c r="F19" s="60">
        <v>763855737</v>
      </c>
      <c r="G19" s="60">
        <v>763855737</v>
      </c>
      <c r="H19" s="60">
        <v>763855737</v>
      </c>
      <c r="I19" s="60">
        <v>746202603</v>
      </c>
      <c r="J19" s="60">
        <v>746202603</v>
      </c>
      <c r="K19" s="60">
        <v>746202603</v>
      </c>
      <c r="L19" s="60"/>
      <c r="M19" s="60">
        <v>746202603</v>
      </c>
      <c r="N19" s="60">
        <v>746202603</v>
      </c>
      <c r="O19" s="60"/>
      <c r="P19" s="60"/>
      <c r="Q19" s="60"/>
      <c r="R19" s="60"/>
      <c r="S19" s="60"/>
      <c r="T19" s="60"/>
      <c r="U19" s="60"/>
      <c r="V19" s="60"/>
      <c r="W19" s="60">
        <v>746202603</v>
      </c>
      <c r="X19" s="60">
        <v>381927869</v>
      </c>
      <c r="Y19" s="60">
        <v>364274734</v>
      </c>
      <c r="Z19" s="140">
        <v>95.38</v>
      </c>
      <c r="AA19" s="62">
        <v>763855737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836306391</v>
      </c>
      <c r="D24" s="168">
        <f>SUM(D15:D23)</f>
        <v>0</v>
      </c>
      <c r="E24" s="76">
        <f t="shared" si="1"/>
        <v>855436237</v>
      </c>
      <c r="F24" s="77">
        <f t="shared" si="1"/>
        <v>855436237</v>
      </c>
      <c r="G24" s="77">
        <f t="shared" si="1"/>
        <v>855436237</v>
      </c>
      <c r="H24" s="77">
        <f t="shared" si="1"/>
        <v>855436237</v>
      </c>
      <c r="I24" s="77">
        <f t="shared" si="1"/>
        <v>837783103</v>
      </c>
      <c r="J24" s="77">
        <f t="shared" si="1"/>
        <v>837783103</v>
      </c>
      <c r="K24" s="77">
        <f t="shared" si="1"/>
        <v>837783103</v>
      </c>
      <c r="L24" s="77">
        <f t="shared" si="1"/>
        <v>0</v>
      </c>
      <c r="M24" s="77">
        <f t="shared" si="1"/>
        <v>837783103</v>
      </c>
      <c r="N24" s="77">
        <f t="shared" si="1"/>
        <v>837783103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837783103</v>
      </c>
      <c r="X24" s="77">
        <f t="shared" si="1"/>
        <v>427718119</v>
      </c>
      <c r="Y24" s="77">
        <f t="shared" si="1"/>
        <v>410064984</v>
      </c>
      <c r="Z24" s="212">
        <f>+IF(X24&lt;&gt;0,+(Y24/X24)*100,0)</f>
        <v>95.87271751749194</v>
      </c>
      <c r="AA24" s="79">
        <f>SUM(AA15:AA23)</f>
        <v>855436237</v>
      </c>
    </row>
    <row r="25" spans="1:27" ht="13.5">
      <c r="A25" s="250" t="s">
        <v>159</v>
      </c>
      <c r="B25" s="251"/>
      <c r="C25" s="168">
        <f aca="true" t="shared" si="2" ref="C25:Y25">+C12+C24</f>
        <v>1066614769</v>
      </c>
      <c r="D25" s="168">
        <f>+D12+D24</f>
        <v>0</v>
      </c>
      <c r="E25" s="72">
        <f t="shared" si="2"/>
        <v>1141329765</v>
      </c>
      <c r="F25" s="73">
        <f t="shared" si="2"/>
        <v>1141329765</v>
      </c>
      <c r="G25" s="73">
        <f t="shared" si="2"/>
        <v>1128147558</v>
      </c>
      <c r="H25" s="73">
        <f t="shared" si="2"/>
        <v>1146090173</v>
      </c>
      <c r="I25" s="73">
        <f t="shared" si="2"/>
        <v>1054449403</v>
      </c>
      <c r="J25" s="73">
        <f t="shared" si="2"/>
        <v>1054449403</v>
      </c>
      <c r="K25" s="73">
        <f t="shared" si="2"/>
        <v>1055501418</v>
      </c>
      <c r="L25" s="73">
        <f t="shared" si="2"/>
        <v>0</v>
      </c>
      <c r="M25" s="73">
        <f t="shared" si="2"/>
        <v>1079643873</v>
      </c>
      <c r="N25" s="73">
        <f t="shared" si="2"/>
        <v>1079643873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1079643873</v>
      </c>
      <c r="X25" s="73">
        <f t="shared" si="2"/>
        <v>570664884</v>
      </c>
      <c r="Y25" s="73">
        <f t="shared" si="2"/>
        <v>508978989</v>
      </c>
      <c r="Z25" s="170">
        <f>+IF(X25&lt;&gt;0,+(Y25/X25)*100,0)</f>
        <v>89.19052201571948</v>
      </c>
      <c r="AA25" s="74">
        <f>+AA12+AA24</f>
        <v>1141329765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1395235</v>
      </c>
      <c r="D30" s="155"/>
      <c r="E30" s="59">
        <v>1161923</v>
      </c>
      <c r="F30" s="60">
        <v>1161923</v>
      </c>
      <c r="G30" s="60">
        <v>1022500</v>
      </c>
      <c r="H30" s="60">
        <v>1022500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580962</v>
      </c>
      <c r="Y30" s="60">
        <v>-580962</v>
      </c>
      <c r="Z30" s="140">
        <v>-100</v>
      </c>
      <c r="AA30" s="62">
        <v>1161923</v>
      </c>
    </row>
    <row r="31" spans="1:27" ht="13.5">
      <c r="A31" s="249" t="s">
        <v>163</v>
      </c>
      <c r="B31" s="182"/>
      <c r="C31" s="155">
        <v>8922314</v>
      </c>
      <c r="D31" s="155"/>
      <c r="E31" s="59">
        <v>8806479</v>
      </c>
      <c r="F31" s="60">
        <v>8806479</v>
      </c>
      <c r="G31" s="60">
        <v>8998552</v>
      </c>
      <c r="H31" s="60">
        <v>9005752</v>
      </c>
      <c r="I31" s="60">
        <v>8998552</v>
      </c>
      <c r="J31" s="60">
        <v>8998552</v>
      </c>
      <c r="K31" s="60">
        <v>145205</v>
      </c>
      <c r="L31" s="60"/>
      <c r="M31" s="60">
        <v>164336</v>
      </c>
      <c r="N31" s="60">
        <v>164336</v>
      </c>
      <c r="O31" s="60"/>
      <c r="P31" s="60"/>
      <c r="Q31" s="60"/>
      <c r="R31" s="60"/>
      <c r="S31" s="60"/>
      <c r="T31" s="60"/>
      <c r="U31" s="60"/>
      <c r="V31" s="60"/>
      <c r="W31" s="60">
        <v>164336</v>
      </c>
      <c r="X31" s="60">
        <v>4403240</v>
      </c>
      <c r="Y31" s="60">
        <v>-4238904</v>
      </c>
      <c r="Z31" s="140">
        <v>-96.27</v>
      </c>
      <c r="AA31" s="62">
        <v>8806479</v>
      </c>
    </row>
    <row r="32" spans="1:27" ht="13.5">
      <c r="A32" s="249" t="s">
        <v>164</v>
      </c>
      <c r="B32" s="182"/>
      <c r="C32" s="155">
        <v>71932961</v>
      </c>
      <c r="D32" s="155"/>
      <c r="E32" s="59">
        <v>-20769249</v>
      </c>
      <c r="F32" s="60">
        <v>-20769249</v>
      </c>
      <c r="G32" s="60">
        <v>-22410791</v>
      </c>
      <c r="H32" s="60">
        <v>-4508101</v>
      </c>
      <c r="I32" s="60">
        <v>24178592</v>
      </c>
      <c r="J32" s="60">
        <v>24178592</v>
      </c>
      <c r="K32" s="60">
        <v>15367854</v>
      </c>
      <c r="L32" s="60"/>
      <c r="M32" s="60">
        <v>42141753</v>
      </c>
      <c r="N32" s="60">
        <v>42141753</v>
      </c>
      <c r="O32" s="60"/>
      <c r="P32" s="60"/>
      <c r="Q32" s="60"/>
      <c r="R32" s="60"/>
      <c r="S32" s="60"/>
      <c r="T32" s="60"/>
      <c r="U32" s="60"/>
      <c r="V32" s="60"/>
      <c r="W32" s="60">
        <v>42141753</v>
      </c>
      <c r="X32" s="60">
        <v>-10384625</v>
      </c>
      <c r="Y32" s="60">
        <v>52526378</v>
      </c>
      <c r="Z32" s="140">
        <v>-505.81</v>
      </c>
      <c r="AA32" s="62">
        <v>-20769249</v>
      </c>
    </row>
    <row r="33" spans="1:27" ht="13.5">
      <c r="A33" s="249" t="s">
        <v>165</v>
      </c>
      <c r="B33" s="182"/>
      <c r="C33" s="155">
        <v>2110177</v>
      </c>
      <c r="D33" s="155"/>
      <c r="E33" s="59">
        <v>60596933</v>
      </c>
      <c r="F33" s="60">
        <v>60596933</v>
      </c>
      <c r="G33" s="60">
        <v>60246933</v>
      </c>
      <c r="H33" s="60">
        <v>60246933</v>
      </c>
      <c r="I33" s="60">
        <v>80454134</v>
      </c>
      <c r="J33" s="60">
        <v>80454134</v>
      </c>
      <c r="K33" s="60">
        <v>80454134</v>
      </c>
      <c r="L33" s="60"/>
      <c r="M33" s="60">
        <v>80454134</v>
      </c>
      <c r="N33" s="60">
        <v>80454134</v>
      </c>
      <c r="O33" s="60"/>
      <c r="P33" s="60"/>
      <c r="Q33" s="60"/>
      <c r="R33" s="60"/>
      <c r="S33" s="60"/>
      <c r="T33" s="60"/>
      <c r="U33" s="60"/>
      <c r="V33" s="60"/>
      <c r="W33" s="60">
        <v>80454134</v>
      </c>
      <c r="X33" s="60">
        <v>30298467</v>
      </c>
      <c r="Y33" s="60">
        <v>50155667</v>
      </c>
      <c r="Z33" s="140">
        <v>165.54</v>
      </c>
      <c r="AA33" s="62">
        <v>60596933</v>
      </c>
    </row>
    <row r="34" spans="1:27" ht="13.5">
      <c r="A34" s="250" t="s">
        <v>58</v>
      </c>
      <c r="B34" s="251"/>
      <c r="C34" s="168">
        <f aca="true" t="shared" si="3" ref="C34:Y34">SUM(C29:C33)</f>
        <v>84360687</v>
      </c>
      <c r="D34" s="168">
        <f>SUM(D29:D33)</f>
        <v>0</v>
      </c>
      <c r="E34" s="72">
        <f t="shared" si="3"/>
        <v>49796086</v>
      </c>
      <c r="F34" s="73">
        <f t="shared" si="3"/>
        <v>49796086</v>
      </c>
      <c r="G34" s="73">
        <f t="shared" si="3"/>
        <v>47857194</v>
      </c>
      <c r="H34" s="73">
        <f t="shared" si="3"/>
        <v>65767084</v>
      </c>
      <c r="I34" s="73">
        <f t="shared" si="3"/>
        <v>113631278</v>
      </c>
      <c r="J34" s="73">
        <f t="shared" si="3"/>
        <v>113631278</v>
      </c>
      <c r="K34" s="73">
        <f t="shared" si="3"/>
        <v>95967193</v>
      </c>
      <c r="L34" s="73">
        <f t="shared" si="3"/>
        <v>0</v>
      </c>
      <c r="M34" s="73">
        <f t="shared" si="3"/>
        <v>122760223</v>
      </c>
      <c r="N34" s="73">
        <f t="shared" si="3"/>
        <v>122760223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122760223</v>
      </c>
      <c r="X34" s="73">
        <f t="shared" si="3"/>
        <v>24898044</v>
      </c>
      <c r="Y34" s="73">
        <f t="shared" si="3"/>
        <v>97862179</v>
      </c>
      <c r="Z34" s="170">
        <f>+IF(X34&lt;&gt;0,+(Y34/X34)*100,0)</f>
        <v>393.0516750633102</v>
      </c>
      <c r="AA34" s="74">
        <f>SUM(AA29:AA33)</f>
        <v>49796086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1145169</v>
      </c>
      <c r="D37" s="155"/>
      <c r="E37" s="59">
        <v>1816186</v>
      </c>
      <c r="F37" s="60">
        <v>1816186</v>
      </c>
      <c r="G37" s="60">
        <v>1714186</v>
      </c>
      <c r="H37" s="60">
        <v>1743077</v>
      </c>
      <c r="I37" s="60">
        <v>2205214</v>
      </c>
      <c r="J37" s="60">
        <v>2205214</v>
      </c>
      <c r="K37" s="60">
        <v>20911784</v>
      </c>
      <c r="L37" s="60"/>
      <c r="M37" s="60">
        <v>1861166</v>
      </c>
      <c r="N37" s="60">
        <v>1861166</v>
      </c>
      <c r="O37" s="60"/>
      <c r="P37" s="60"/>
      <c r="Q37" s="60"/>
      <c r="R37" s="60"/>
      <c r="S37" s="60"/>
      <c r="T37" s="60"/>
      <c r="U37" s="60"/>
      <c r="V37" s="60"/>
      <c r="W37" s="60">
        <v>1861166</v>
      </c>
      <c r="X37" s="60">
        <v>908093</v>
      </c>
      <c r="Y37" s="60">
        <v>953073</v>
      </c>
      <c r="Z37" s="140">
        <v>104.95</v>
      </c>
      <c r="AA37" s="62">
        <v>1816186</v>
      </c>
    </row>
    <row r="38" spans="1:27" ht="13.5">
      <c r="A38" s="249" t="s">
        <v>165</v>
      </c>
      <c r="B38" s="182"/>
      <c r="C38" s="155">
        <v>72210336</v>
      </c>
      <c r="D38" s="155"/>
      <c r="E38" s="59">
        <v>25221285</v>
      </c>
      <c r="F38" s="60">
        <v>25221285</v>
      </c>
      <c r="G38" s="60">
        <v>12616335</v>
      </c>
      <c r="H38" s="60">
        <v>12616335</v>
      </c>
      <c r="I38" s="60">
        <v>4240830</v>
      </c>
      <c r="J38" s="60">
        <v>4240830</v>
      </c>
      <c r="K38" s="60">
        <v>4240830</v>
      </c>
      <c r="L38" s="60"/>
      <c r="M38" s="60">
        <v>4240830</v>
      </c>
      <c r="N38" s="60">
        <v>4240830</v>
      </c>
      <c r="O38" s="60"/>
      <c r="P38" s="60"/>
      <c r="Q38" s="60"/>
      <c r="R38" s="60"/>
      <c r="S38" s="60"/>
      <c r="T38" s="60"/>
      <c r="U38" s="60"/>
      <c r="V38" s="60"/>
      <c r="W38" s="60">
        <v>4240830</v>
      </c>
      <c r="X38" s="60">
        <v>12610643</v>
      </c>
      <c r="Y38" s="60">
        <v>-8369813</v>
      </c>
      <c r="Z38" s="140">
        <v>-66.37</v>
      </c>
      <c r="AA38" s="62">
        <v>25221285</v>
      </c>
    </row>
    <row r="39" spans="1:27" ht="13.5">
      <c r="A39" s="250" t="s">
        <v>59</v>
      </c>
      <c r="B39" s="253"/>
      <c r="C39" s="168">
        <f aca="true" t="shared" si="4" ref="C39:Y39">SUM(C37:C38)</f>
        <v>73355505</v>
      </c>
      <c r="D39" s="168">
        <f>SUM(D37:D38)</f>
        <v>0</v>
      </c>
      <c r="E39" s="76">
        <f t="shared" si="4"/>
        <v>27037471</v>
      </c>
      <c r="F39" s="77">
        <f t="shared" si="4"/>
        <v>27037471</v>
      </c>
      <c r="G39" s="77">
        <f t="shared" si="4"/>
        <v>14330521</v>
      </c>
      <c r="H39" s="77">
        <f t="shared" si="4"/>
        <v>14359412</v>
      </c>
      <c r="I39" s="77">
        <f t="shared" si="4"/>
        <v>6446044</v>
      </c>
      <c r="J39" s="77">
        <f t="shared" si="4"/>
        <v>6446044</v>
      </c>
      <c r="K39" s="77">
        <f t="shared" si="4"/>
        <v>25152614</v>
      </c>
      <c r="L39" s="77">
        <f t="shared" si="4"/>
        <v>0</v>
      </c>
      <c r="M39" s="77">
        <f t="shared" si="4"/>
        <v>6101996</v>
      </c>
      <c r="N39" s="77">
        <f t="shared" si="4"/>
        <v>6101996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6101996</v>
      </c>
      <c r="X39" s="77">
        <f t="shared" si="4"/>
        <v>13518736</v>
      </c>
      <c r="Y39" s="77">
        <f t="shared" si="4"/>
        <v>-7416740</v>
      </c>
      <c r="Z39" s="212">
        <f>+IF(X39&lt;&gt;0,+(Y39/X39)*100,0)</f>
        <v>-54.862673551728506</v>
      </c>
      <c r="AA39" s="79">
        <f>SUM(AA37:AA38)</f>
        <v>27037471</v>
      </c>
    </row>
    <row r="40" spans="1:27" ht="13.5">
      <c r="A40" s="250" t="s">
        <v>167</v>
      </c>
      <c r="B40" s="251"/>
      <c r="C40" s="168">
        <f aca="true" t="shared" si="5" ref="C40:Y40">+C34+C39</f>
        <v>157716192</v>
      </c>
      <c r="D40" s="168">
        <f>+D34+D39</f>
        <v>0</v>
      </c>
      <c r="E40" s="72">
        <f t="shared" si="5"/>
        <v>76833557</v>
      </c>
      <c r="F40" s="73">
        <f t="shared" si="5"/>
        <v>76833557</v>
      </c>
      <c r="G40" s="73">
        <f t="shared" si="5"/>
        <v>62187715</v>
      </c>
      <c r="H40" s="73">
        <f t="shared" si="5"/>
        <v>80126496</v>
      </c>
      <c r="I40" s="73">
        <f t="shared" si="5"/>
        <v>120077322</v>
      </c>
      <c r="J40" s="73">
        <f t="shared" si="5"/>
        <v>120077322</v>
      </c>
      <c r="K40" s="73">
        <f t="shared" si="5"/>
        <v>121119807</v>
      </c>
      <c r="L40" s="73">
        <f t="shared" si="5"/>
        <v>0</v>
      </c>
      <c r="M40" s="73">
        <f t="shared" si="5"/>
        <v>128862219</v>
      </c>
      <c r="N40" s="73">
        <f t="shared" si="5"/>
        <v>128862219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128862219</v>
      </c>
      <c r="X40" s="73">
        <f t="shared" si="5"/>
        <v>38416780</v>
      </c>
      <c r="Y40" s="73">
        <f t="shared" si="5"/>
        <v>90445439</v>
      </c>
      <c r="Z40" s="170">
        <f>+IF(X40&lt;&gt;0,+(Y40/X40)*100,0)</f>
        <v>235.4321184649</v>
      </c>
      <c r="AA40" s="74">
        <f>+AA34+AA39</f>
        <v>76833557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908898577</v>
      </c>
      <c r="D42" s="257">
        <f>+D25-D40</f>
        <v>0</v>
      </c>
      <c r="E42" s="258">
        <f t="shared" si="6"/>
        <v>1064496208</v>
      </c>
      <c r="F42" s="259">
        <f t="shared" si="6"/>
        <v>1064496208</v>
      </c>
      <c r="G42" s="259">
        <f t="shared" si="6"/>
        <v>1065959843</v>
      </c>
      <c r="H42" s="259">
        <f t="shared" si="6"/>
        <v>1065963677</v>
      </c>
      <c r="I42" s="259">
        <f t="shared" si="6"/>
        <v>934372081</v>
      </c>
      <c r="J42" s="259">
        <f t="shared" si="6"/>
        <v>934372081</v>
      </c>
      <c r="K42" s="259">
        <f t="shared" si="6"/>
        <v>934381611</v>
      </c>
      <c r="L42" s="259">
        <f t="shared" si="6"/>
        <v>0</v>
      </c>
      <c r="M42" s="259">
        <f t="shared" si="6"/>
        <v>950781654</v>
      </c>
      <c r="N42" s="259">
        <f t="shared" si="6"/>
        <v>950781654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950781654</v>
      </c>
      <c r="X42" s="259">
        <f t="shared" si="6"/>
        <v>532248104</v>
      </c>
      <c r="Y42" s="259">
        <f t="shared" si="6"/>
        <v>418533550</v>
      </c>
      <c r="Z42" s="260">
        <f>+IF(X42&lt;&gt;0,+(Y42/X42)*100,0)</f>
        <v>78.63504761305829</v>
      </c>
      <c r="AA42" s="261">
        <f>+AA25-AA40</f>
        <v>1064496208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908898577</v>
      </c>
      <c r="D45" s="155"/>
      <c r="E45" s="59">
        <v>1064496208</v>
      </c>
      <c r="F45" s="60">
        <v>1064496208</v>
      </c>
      <c r="G45" s="60">
        <v>1065959843</v>
      </c>
      <c r="H45" s="60">
        <v>1065963677</v>
      </c>
      <c r="I45" s="60">
        <v>934372081</v>
      </c>
      <c r="J45" s="60">
        <v>934372081</v>
      </c>
      <c r="K45" s="60">
        <v>934381611</v>
      </c>
      <c r="L45" s="60"/>
      <c r="M45" s="60">
        <v>950781654</v>
      </c>
      <c r="N45" s="60">
        <v>950781654</v>
      </c>
      <c r="O45" s="60"/>
      <c r="P45" s="60"/>
      <c r="Q45" s="60"/>
      <c r="R45" s="60"/>
      <c r="S45" s="60"/>
      <c r="T45" s="60"/>
      <c r="U45" s="60"/>
      <c r="V45" s="60"/>
      <c r="W45" s="60">
        <v>950781654</v>
      </c>
      <c r="X45" s="60">
        <v>532248104</v>
      </c>
      <c r="Y45" s="60">
        <v>418533550</v>
      </c>
      <c r="Z45" s="139">
        <v>78.64</v>
      </c>
      <c r="AA45" s="62">
        <v>1064496208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908898577</v>
      </c>
      <c r="D48" s="217">
        <f>SUM(D45:D47)</f>
        <v>0</v>
      </c>
      <c r="E48" s="264">
        <f t="shared" si="7"/>
        <v>1064496208</v>
      </c>
      <c r="F48" s="219">
        <f t="shared" si="7"/>
        <v>1064496208</v>
      </c>
      <c r="G48" s="219">
        <f t="shared" si="7"/>
        <v>1065959843</v>
      </c>
      <c r="H48" s="219">
        <f t="shared" si="7"/>
        <v>1065963677</v>
      </c>
      <c r="I48" s="219">
        <f t="shared" si="7"/>
        <v>934372081</v>
      </c>
      <c r="J48" s="219">
        <f t="shared" si="7"/>
        <v>934372081</v>
      </c>
      <c r="K48" s="219">
        <f t="shared" si="7"/>
        <v>934381611</v>
      </c>
      <c r="L48" s="219">
        <f t="shared" si="7"/>
        <v>0</v>
      </c>
      <c r="M48" s="219">
        <f t="shared" si="7"/>
        <v>950781654</v>
      </c>
      <c r="N48" s="219">
        <f t="shared" si="7"/>
        <v>950781654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950781654</v>
      </c>
      <c r="X48" s="219">
        <f t="shared" si="7"/>
        <v>532248104</v>
      </c>
      <c r="Y48" s="219">
        <f t="shared" si="7"/>
        <v>418533550</v>
      </c>
      <c r="Z48" s="265">
        <f>+IF(X48&lt;&gt;0,+(Y48/X48)*100,0)</f>
        <v>78.63504761305829</v>
      </c>
      <c r="AA48" s="232">
        <f>SUM(AA45:AA47)</f>
        <v>1064496208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287146611</v>
      </c>
      <c r="D6" s="155"/>
      <c r="E6" s="59">
        <v>262331083</v>
      </c>
      <c r="F6" s="60">
        <v>262331083</v>
      </c>
      <c r="G6" s="60">
        <v>21420971</v>
      </c>
      <c r="H6" s="60">
        <v>4951140</v>
      </c>
      <c r="I6" s="60">
        <v>31142973</v>
      </c>
      <c r="J6" s="60">
        <v>57515084</v>
      </c>
      <c r="K6" s="60">
        <v>23087009</v>
      </c>
      <c r="L6" s="60">
        <v>31699824</v>
      </c>
      <c r="M6" s="60">
        <v>20292645</v>
      </c>
      <c r="N6" s="60">
        <v>75079478</v>
      </c>
      <c r="O6" s="60"/>
      <c r="P6" s="60"/>
      <c r="Q6" s="60"/>
      <c r="R6" s="60"/>
      <c r="S6" s="60"/>
      <c r="T6" s="60"/>
      <c r="U6" s="60"/>
      <c r="V6" s="60"/>
      <c r="W6" s="60">
        <v>132594562</v>
      </c>
      <c r="X6" s="60">
        <v>135819163</v>
      </c>
      <c r="Y6" s="60">
        <v>-3224601</v>
      </c>
      <c r="Z6" s="140">
        <v>-2.37</v>
      </c>
      <c r="AA6" s="62">
        <v>262331083</v>
      </c>
    </row>
    <row r="7" spans="1:27" ht="13.5">
      <c r="A7" s="249" t="s">
        <v>178</v>
      </c>
      <c r="B7" s="182"/>
      <c r="C7" s="155">
        <v>145101200</v>
      </c>
      <c r="D7" s="155"/>
      <c r="E7" s="59">
        <v>128898000</v>
      </c>
      <c r="F7" s="60">
        <v>128898000</v>
      </c>
      <c r="G7" s="60">
        <v>57494931</v>
      </c>
      <c r="H7" s="60">
        <v>14423</v>
      </c>
      <c r="I7" s="60">
        <v>163421</v>
      </c>
      <c r="J7" s="60">
        <v>57672775</v>
      </c>
      <c r="K7" s="60">
        <v>4164458</v>
      </c>
      <c r="L7" s="60">
        <v>36393303</v>
      </c>
      <c r="M7" s="60">
        <v>-733401</v>
      </c>
      <c r="N7" s="60">
        <v>39824360</v>
      </c>
      <c r="O7" s="60"/>
      <c r="P7" s="60"/>
      <c r="Q7" s="60"/>
      <c r="R7" s="60"/>
      <c r="S7" s="60"/>
      <c r="T7" s="60"/>
      <c r="U7" s="60"/>
      <c r="V7" s="60"/>
      <c r="W7" s="60">
        <v>97497135</v>
      </c>
      <c r="X7" s="60">
        <v>85932000</v>
      </c>
      <c r="Y7" s="60">
        <v>11565135</v>
      </c>
      <c r="Z7" s="140">
        <v>13.46</v>
      </c>
      <c r="AA7" s="62">
        <v>128898000</v>
      </c>
    </row>
    <row r="8" spans="1:27" ht="13.5">
      <c r="A8" s="249" t="s">
        <v>179</v>
      </c>
      <c r="B8" s="182"/>
      <c r="C8" s="155">
        <v>25756000</v>
      </c>
      <c r="D8" s="155"/>
      <c r="E8" s="59">
        <v>40590939</v>
      </c>
      <c r="F8" s="60">
        <v>40590939</v>
      </c>
      <c r="G8" s="60">
        <v>7400000</v>
      </c>
      <c r="H8" s="60"/>
      <c r="I8" s="60"/>
      <c r="J8" s="60">
        <v>7400000</v>
      </c>
      <c r="K8" s="60"/>
      <c r="L8" s="60"/>
      <c r="M8" s="60">
        <v>15650200</v>
      </c>
      <c r="N8" s="60">
        <v>15650200</v>
      </c>
      <c r="O8" s="60"/>
      <c r="P8" s="60"/>
      <c r="Q8" s="60"/>
      <c r="R8" s="60"/>
      <c r="S8" s="60"/>
      <c r="T8" s="60"/>
      <c r="U8" s="60"/>
      <c r="V8" s="60"/>
      <c r="W8" s="60">
        <v>23050200</v>
      </c>
      <c r="X8" s="60">
        <v>20295498</v>
      </c>
      <c r="Y8" s="60">
        <v>2754702</v>
      </c>
      <c r="Z8" s="140">
        <v>13.57</v>
      </c>
      <c r="AA8" s="62">
        <v>40590939</v>
      </c>
    </row>
    <row r="9" spans="1:27" ht="13.5">
      <c r="A9" s="249" t="s">
        <v>180</v>
      </c>
      <c r="B9" s="182"/>
      <c r="C9" s="155">
        <v>10717518</v>
      </c>
      <c r="D9" s="155"/>
      <c r="E9" s="59">
        <v>8200000</v>
      </c>
      <c r="F9" s="60">
        <v>8200000</v>
      </c>
      <c r="G9" s="60">
        <v>177227</v>
      </c>
      <c r="H9" s="60">
        <v>44541</v>
      </c>
      <c r="I9" s="60">
        <v>559652</v>
      </c>
      <c r="J9" s="60">
        <v>781420</v>
      </c>
      <c r="K9" s="60">
        <v>2369296</v>
      </c>
      <c r="L9" s="60">
        <v>794017</v>
      </c>
      <c r="M9" s="60">
        <v>655829</v>
      </c>
      <c r="N9" s="60">
        <v>3819142</v>
      </c>
      <c r="O9" s="60"/>
      <c r="P9" s="60"/>
      <c r="Q9" s="60"/>
      <c r="R9" s="60"/>
      <c r="S9" s="60"/>
      <c r="T9" s="60"/>
      <c r="U9" s="60"/>
      <c r="V9" s="60"/>
      <c r="W9" s="60">
        <v>4600562</v>
      </c>
      <c r="X9" s="60">
        <v>4102000</v>
      </c>
      <c r="Y9" s="60">
        <v>498562</v>
      </c>
      <c r="Z9" s="140">
        <v>12.15</v>
      </c>
      <c r="AA9" s="62">
        <v>8200000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-390522011</v>
      </c>
      <c r="D12" s="155"/>
      <c r="E12" s="59">
        <v>-378890494</v>
      </c>
      <c r="F12" s="60">
        <v>-378890494</v>
      </c>
      <c r="G12" s="60">
        <v>-35231872</v>
      </c>
      <c r="H12" s="60">
        <v>-37013381</v>
      </c>
      <c r="I12" s="60">
        <v>-18739696</v>
      </c>
      <c r="J12" s="60">
        <v>-90984949</v>
      </c>
      <c r="K12" s="60">
        <v>-34027984</v>
      </c>
      <c r="L12" s="60">
        <v>-25151741</v>
      </c>
      <c r="M12" s="60">
        <v>-38006096</v>
      </c>
      <c r="N12" s="60">
        <v>-97185821</v>
      </c>
      <c r="O12" s="60"/>
      <c r="P12" s="60"/>
      <c r="Q12" s="60"/>
      <c r="R12" s="60"/>
      <c r="S12" s="60"/>
      <c r="T12" s="60"/>
      <c r="U12" s="60"/>
      <c r="V12" s="60"/>
      <c r="W12" s="60">
        <v>-188170770</v>
      </c>
      <c r="X12" s="60">
        <v>-199487270</v>
      </c>
      <c r="Y12" s="60">
        <v>11316500</v>
      </c>
      <c r="Z12" s="140">
        <v>-5.67</v>
      </c>
      <c r="AA12" s="62">
        <v>-378890494</v>
      </c>
    </row>
    <row r="13" spans="1:27" ht="13.5">
      <c r="A13" s="249" t="s">
        <v>40</v>
      </c>
      <c r="B13" s="182"/>
      <c r="C13" s="155">
        <v>-365591</v>
      </c>
      <c r="D13" s="155"/>
      <c r="E13" s="59">
        <v>-124327</v>
      </c>
      <c r="F13" s="60">
        <v>-124327</v>
      </c>
      <c r="G13" s="60">
        <v>-7193</v>
      </c>
      <c r="H13" s="60">
        <v>-6955</v>
      </c>
      <c r="I13" s="60">
        <v>-48106</v>
      </c>
      <c r="J13" s="60">
        <v>-62254</v>
      </c>
      <c r="K13" s="60">
        <v>-19051</v>
      </c>
      <c r="L13" s="60">
        <v>-17452</v>
      </c>
      <c r="M13" s="60">
        <v>-16893</v>
      </c>
      <c r="N13" s="60">
        <v>-53396</v>
      </c>
      <c r="O13" s="60"/>
      <c r="P13" s="60"/>
      <c r="Q13" s="60"/>
      <c r="R13" s="60"/>
      <c r="S13" s="60"/>
      <c r="T13" s="60"/>
      <c r="U13" s="60"/>
      <c r="V13" s="60"/>
      <c r="W13" s="60">
        <v>-115650</v>
      </c>
      <c r="X13" s="60">
        <v>-62166</v>
      </c>
      <c r="Y13" s="60">
        <v>-53484</v>
      </c>
      <c r="Z13" s="140">
        <v>86.03</v>
      </c>
      <c r="AA13" s="62">
        <v>-124327</v>
      </c>
    </row>
    <row r="14" spans="1:27" ht="13.5">
      <c r="A14" s="249" t="s">
        <v>42</v>
      </c>
      <c r="B14" s="182"/>
      <c r="C14" s="155">
        <v>-4332632</v>
      </c>
      <c r="D14" s="155"/>
      <c r="E14" s="59"/>
      <c r="F14" s="60"/>
      <c r="G14" s="60">
        <v>-298687</v>
      </c>
      <c r="H14" s="60">
        <v>-423611</v>
      </c>
      <c r="I14" s="60">
        <v>-1090497</v>
      </c>
      <c r="J14" s="60">
        <v>-1812795</v>
      </c>
      <c r="K14" s="60">
        <v>-386191</v>
      </c>
      <c r="L14" s="60">
        <v>-400056</v>
      </c>
      <c r="M14" s="60">
        <v>-332305</v>
      </c>
      <c r="N14" s="60">
        <v>-1118552</v>
      </c>
      <c r="O14" s="60"/>
      <c r="P14" s="60"/>
      <c r="Q14" s="60"/>
      <c r="R14" s="60"/>
      <c r="S14" s="60"/>
      <c r="T14" s="60"/>
      <c r="U14" s="60"/>
      <c r="V14" s="60"/>
      <c r="W14" s="60">
        <v>-2931347</v>
      </c>
      <c r="X14" s="60"/>
      <c r="Y14" s="60">
        <v>-2931347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73501095</v>
      </c>
      <c r="D15" s="168">
        <f>SUM(D6:D14)</f>
        <v>0</v>
      </c>
      <c r="E15" s="72">
        <f t="shared" si="0"/>
        <v>61005201</v>
      </c>
      <c r="F15" s="73">
        <f t="shared" si="0"/>
        <v>61005201</v>
      </c>
      <c r="G15" s="73">
        <f t="shared" si="0"/>
        <v>50955377</v>
      </c>
      <c r="H15" s="73">
        <f t="shared" si="0"/>
        <v>-32433843</v>
      </c>
      <c r="I15" s="73">
        <f t="shared" si="0"/>
        <v>11987747</v>
      </c>
      <c r="J15" s="73">
        <f t="shared" si="0"/>
        <v>30509281</v>
      </c>
      <c r="K15" s="73">
        <f t="shared" si="0"/>
        <v>-4812463</v>
      </c>
      <c r="L15" s="73">
        <f t="shared" si="0"/>
        <v>43317895</v>
      </c>
      <c r="M15" s="73">
        <f t="shared" si="0"/>
        <v>-2490021</v>
      </c>
      <c r="N15" s="73">
        <f t="shared" si="0"/>
        <v>36015411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66524692</v>
      </c>
      <c r="X15" s="73">
        <f t="shared" si="0"/>
        <v>46599225</v>
      </c>
      <c r="Y15" s="73">
        <f t="shared" si="0"/>
        <v>19925467</v>
      </c>
      <c r="Z15" s="170">
        <f>+IF(X15&lt;&gt;0,+(Y15/X15)*100,0)</f>
        <v>42.75922399996996</v>
      </c>
      <c r="AA15" s="74">
        <f>SUM(AA6:AA14)</f>
        <v>61005201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4619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20499996</v>
      </c>
      <c r="F22" s="60">
        <v>20499996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10249998</v>
      </c>
      <c r="Y22" s="60">
        <v>-10249998</v>
      </c>
      <c r="Z22" s="140">
        <v>-100</v>
      </c>
      <c r="AA22" s="62">
        <v>20499996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-63126721</v>
      </c>
      <c r="D24" s="155"/>
      <c r="E24" s="59">
        <v>-61090000</v>
      </c>
      <c r="F24" s="60">
        <v>-61090000</v>
      </c>
      <c r="G24" s="60">
        <v>-2737032</v>
      </c>
      <c r="H24" s="60">
        <v>-208267</v>
      </c>
      <c r="I24" s="60">
        <v>-5673706</v>
      </c>
      <c r="J24" s="60">
        <v>-8619005</v>
      </c>
      <c r="K24" s="60">
        <v>-9499276</v>
      </c>
      <c r="L24" s="60">
        <v>-8259037</v>
      </c>
      <c r="M24" s="60">
        <v>-3036604</v>
      </c>
      <c r="N24" s="60">
        <v>-20794917</v>
      </c>
      <c r="O24" s="60"/>
      <c r="P24" s="60"/>
      <c r="Q24" s="60"/>
      <c r="R24" s="60"/>
      <c r="S24" s="60"/>
      <c r="T24" s="60"/>
      <c r="U24" s="60"/>
      <c r="V24" s="60"/>
      <c r="W24" s="60">
        <v>-29413922</v>
      </c>
      <c r="X24" s="60">
        <v>-30545502</v>
      </c>
      <c r="Y24" s="60">
        <v>1131580</v>
      </c>
      <c r="Z24" s="140">
        <v>-3.7</v>
      </c>
      <c r="AA24" s="62">
        <v>-61090000</v>
      </c>
    </row>
    <row r="25" spans="1:27" ht="13.5">
      <c r="A25" s="250" t="s">
        <v>191</v>
      </c>
      <c r="B25" s="251"/>
      <c r="C25" s="168">
        <f aca="true" t="shared" si="1" ref="C25:Y25">SUM(C19:C24)</f>
        <v>-63122102</v>
      </c>
      <c r="D25" s="168">
        <f>SUM(D19:D24)</f>
        <v>0</v>
      </c>
      <c r="E25" s="72">
        <f t="shared" si="1"/>
        <v>-40590004</v>
      </c>
      <c r="F25" s="73">
        <f t="shared" si="1"/>
        <v>-40590004</v>
      </c>
      <c r="G25" s="73">
        <f t="shared" si="1"/>
        <v>-2737032</v>
      </c>
      <c r="H25" s="73">
        <f t="shared" si="1"/>
        <v>-208267</v>
      </c>
      <c r="I25" s="73">
        <f t="shared" si="1"/>
        <v>-5673706</v>
      </c>
      <c r="J25" s="73">
        <f t="shared" si="1"/>
        <v>-8619005</v>
      </c>
      <c r="K25" s="73">
        <f t="shared" si="1"/>
        <v>-9499276</v>
      </c>
      <c r="L25" s="73">
        <f t="shared" si="1"/>
        <v>-8259037</v>
      </c>
      <c r="M25" s="73">
        <f t="shared" si="1"/>
        <v>-3036604</v>
      </c>
      <c r="N25" s="73">
        <f t="shared" si="1"/>
        <v>-20794917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-29413922</v>
      </c>
      <c r="X25" s="73">
        <f t="shared" si="1"/>
        <v>-20295504</v>
      </c>
      <c r="Y25" s="73">
        <f t="shared" si="1"/>
        <v>-9118418</v>
      </c>
      <c r="Z25" s="170">
        <f>+IF(X25&lt;&gt;0,+(Y25/X25)*100,0)</f>
        <v>44.9282658858829</v>
      </c>
      <c r="AA25" s="74">
        <f>SUM(AA19:AA24)</f>
        <v>-40590004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-1231093</v>
      </c>
      <c r="D33" s="155"/>
      <c r="E33" s="59">
        <v>-1161923</v>
      </c>
      <c r="F33" s="60">
        <v>-1161923</v>
      </c>
      <c r="G33" s="60"/>
      <c r="H33" s="60"/>
      <c r="I33" s="60"/>
      <c r="J33" s="60"/>
      <c r="K33" s="60">
        <v>-448620</v>
      </c>
      <c r="L33" s="60"/>
      <c r="M33" s="60"/>
      <c r="N33" s="60">
        <v>-448620</v>
      </c>
      <c r="O33" s="60"/>
      <c r="P33" s="60"/>
      <c r="Q33" s="60"/>
      <c r="R33" s="60"/>
      <c r="S33" s="60"/>
      <c r="T33" s="60"/>
      <c r="U33" s="60"/>
      <c r="V33" s="60"/>
      <c r="W33" s="60">
        <v>-448620</v>
      </c>
      <c r="X33" s="60">
        <v>-580962</v>
      </c>
      <c r="Y33" s="60">
        <v>132342</v>
      </c>
      <c r="Z33" s="140">
        <v>-22.78</v>
      </c>
      <c r="AA33" s="62">
        <v>-1161923</v>
      </c>
    </row>
    <row r="34" spans="1:27" ht="13.5">
      <c r="A34" s="250" t="s">
        <v>197</v>
      </c>
      <c r="B34" s="251"/>
      <c r="C34" s="168">
        <f aca="true" t="shared" si="2" ref="C34:Y34">SUM(C29:C33)</f>
        <v>-1231093</v>
      </c>
      <c r="D34" s="168">
        <f>SUM(D29:D33)</f>
        <v>0</v>
      </c>
      <c r="E34" s="72">
        <f t="shared" si="2"/>
        <v>-1161923</v>
      </c>
      <c r="F34" s="73">
        <f t="shared" si="2"/>
        <v>-1161923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-448620</v>
      </c>
      <c r="L34" s="73">
        <f t="shared" si="2"/>
        <v>0</v>
      </c>
      <c r="M34" s="73">
        <f t="shared" si="2"/>
        <v>0</v>
      </c>
      <c r="N34" s="73">
        <f t="shared" si="2"/>
        <v>-448620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-448620</v>
      </c>
      <c r="X34" s="73">
        <f t="shared" si="2"/>
        <v>-580962</v>
      </c>
      <c r="Y34" s="73">
        <f t="shared" si="2"/>
        <v>132342</v>
      </c>
      <c r="Z34" s="170">
        <f>+IF(X34&lt;&gt;0,+(Y34/X34)*100,0)</f>
        <v>-22.779803154078923</v>
      </c>
      <c r="AA34" s="74">
        <f>SUM(AA29:AA33)</f>
        <v>-1161923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9147900</v>
      </c>
      <c r="D36" s="153">
        <f>+D15+D25+D34</f>
        <v>0</v>
      </c>
      <c r="E36" s="99">
        <f t="shared" si="3"/>
        <v>19253274</v>
      </c>
      <c r="F36" s="100">
        <f t="shared" si="3"/>
        <v>19253274</v>
      </c>
      <c r="G36" s="100">
        <f t="shared" si="3"/>
        <v>48218345</v>
      </c>
      <c r="H36" s="100">
        <f t="shared" si="3"/>
        <v>-32642110</v>
      </c>
      <c r="I36" s="100">
        <f t="shared" si="3"/>
        <v>6314041</v>
      </c>
      <c r="J36" s="100">
        <f t="shared" si="3"/>
        <v>21890276</v>
      </c>
      <c r="K36" s="100">
        <f t="shared" si="3"/>
        <v>-14760359</v>
      </c>
      <c r="L36" s="100">
        <f t="shared" si="3"/>
        <v>35058858</v>
      </c>
      <c r="M36" s="100">
        <f t="shared" si="3"/>
        <v>-5526625</v>
      </c>
      <c r="N36" s="100">
        <f t="shared" si="3"/>
        <v>14771874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36662150</v>
      </c>
      <c r="X36" s="100">
        <f t="shared" si="3"/>
        <v>25722759</v>
      </c>
      <c r="Y36" s="100">
        <f t="shared" si="3"/>
        <v>10939391</v>
      </c>
      <c r="Z36" s="137">
        <f>+IF(X36&lt;&gt;0,+(Y36/X36)*100,0)</f>
        <v>42.52806240574738</v>
      </c>
      <c r="AA36" s="102">
        <f>+AA15+AA25+AA34</f>
        <v>19253274</v>
      </c>
    </row>
    <row r="37" spans="1:27" ht="13.5">
      <c r="A37" s="249" t="s">
        <v>199</v>
      </c>
      <c r="B37" s="182"/>
      <c r="C37" s="153">
        <v>124434854</v>
      </c>
      <c r="D37" s="153"/>
      <c r="E37" s="99">
        <v>148352032</v>
      </c>
      <c r="F37" s="100">
        <v>148352032</v>
      </c>
      <c r="G37" s="100">
        <v>148352032</v>
      </c>
      <c r="H37" s="100">
        <v>196570377</v>
      </c>
      <c r="I37" s="100">
        <v>163928267</v>
      </c>
      <c r="J37" s="100">
        <v>148352032</v>
      </c>
      <c r="K37" s="100">
        <v>170242308</v>
      </c>
      <c r="L37" s="100">
        <v>155481949</v>
      </c>
      <c r="M37" s="100">
        <v>190540807</v>
      </c>
      <c r="N37" s="100">
        <v>170242308</v>
      </c>
      <c r="O37" s="100"/>
      <c r="P37" s="100"/>
      <c r="Q37" s="100"/>
      <c r="R37" s="100"/>
      <c r="S37" s="100"/>
      <c r="T37" s="100"/>
      <c r="U37" s="100"/>
      <c r="V37" s="100"/>
      <c r="W37" s="100">
        <v>148352032</v>
      </c>
      <c r="X37" s="100">
        <v>148352032</v>
      </c>
      <c r="Y37" s="100"/>
      <c r="Z37" s="137"/>
      <c r="AA37" s="102">
        <v>148352032</v>
      </c>
    </row>
    <row r="38" spans="1:27" ht="13.5">
      <c r="A38" s="269" t="s">
        <v>200</v>
      </c>
      <c r="B38" s="256"/>
      <c r="C38" s="257">
        <v>133582754</v>
      </c>
      <c r="D38" s="257"/>
      <c r="E38" s="258">
        <v>167605306</v>
      </c>
      <c r="F38" s="259">
        <v>167605306</v>
      </c>
      <c r="G38" s="259">
        <v>196570377</v>
      </c>
      <c r="H38" s="259">
        <v>163928267</v>
      </c>
      <c r="I38" s="259">
        <v>170242308</v>
      </c>
      <c r="J38" s="259">
        <v>170242308</v>
      </c>
      <c r="K38" s="259">
        <v>155481949</v>
      </c>
      <c r="L38" s="259">
        <v>190540807</v>
      </c>
      <c r="M38" s="259">
        <v>185014182</v>
      </c>
      <c r="N38" s="259">
        <v>185014182</v>
      </c>
      <c r="O38" s="259"/>
      <c r="P38" s="259"/>
      <c r="Q38" s="259"/>
      <c r="R38" s="259"/>
      <c r="S38" s="259"/>
      <c r="T38" s="259"/>
      <c r="U38" s="259"/>
      <c r="V38" s="259"/>
      <c r="W38" s="259">
        <v>185014182</v>
      </c>
      <c r="X38" s="259">
        <v>174074791</v>
      </c>
      <c r="Y38" s="259">
        <v>10939391</v>
      </c>
      <c r="Z38" s="260">
        <v>6.28</v>
      </c>
      <c r="AA38" s="261">
        <v>167605306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41302524</v>
      </c>
      <c r="D5" s="200">
        <f t="shared" si="0"/>
        <v>0</v>
      </c>
      <c r="E5" s="106">
        <f t="shared" si="0"/>
        <v>52609550</v>
      </c>
      <c r="F5" s="106">
        <f t="shared" si="0"/>
        <v>52609550</v>
      </c>
      <c r="G5" s="106">
        <f t="shared" si="0"/>
        <v>2737032</v>
      </c>
      <c r="H5" s="106">
        <f t="shared" si="0"/>
        <v>208267</v>
      </c>
      <c r="I5" s="106">
        <f t="shared" si="0"/>
        <v>1532966</v>
      </c>
      <c r="J5" s="106">
        <f t="shared" si="0"/>
        <v>4478265</v>
      </c>
      <c r="K5" s="106">
        <f t="shared" si="0"/>
        <v>0</v>
      </c>
      <c r="L5" s="106">
        <f t="shared" si="0"/>
        <v>0</v>
      </c>
      <c r="M5" s="106">
        <f t="shared" si="0"/>
        <v>3036604</v>
      </c>
      <c r="N5" s="106">
        <f t="shared" si="0"/>
        <v>3036604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7514869</v>
      </c>
      <c r="X5" s="106">
        <f t="shared" si="0"/>
        <v>26304775</v>
      </c>
      <c r="Y5" s="106">
        <f t="shared" si="0"/>
        <v>-18789906</v>
      </c>
      <c r="Z5" s="201">
        <f>+IF(X5&lt;&gt;0,+(Y5/X5)*100,0)</f>
        <v>-71.43154047126424</v>
      </c>
      <c r="AA5" s="199">
        <f>SUM(AA11:AA18)</f>
        <v>52609550</v>
      </c>
    </row>
    <row r="6" spans="1:27" ht="13.5">
      <c r="A6" s="291" t="s">
        <v>204</v>
      </c>
      <c r="B6" s="142"/>
      <c r="C6" s="62">
        <v>4424000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>
        <v>2610052</v>
      </c>
      <c r="D7" s="156"/>
      <c r="E7" s="60">
        <v>19000000</v>
      </c>
      <c r="F7" s="60">
        <v>19000000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9500000</v>
      </c>
      <c r="Y7" s="60">
        <v>-9500000</v>
      </c>
      <c r="Z7" s="140">
        <v>-100</v>
      </c>
      <c r="AA7" s="155">
        <v>19000000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6716971</v>
      </c>
      <c r="D10" s="156"/>
      <c r="E10" s="60">
        <v>8300000</v>
      </c>
      <c r="F10" s="60">
        <v>8300000</v>
      </c>
      <c r="G10" s="60">
        <v>956475</v>
      </c>
      <c r="H10" s="60"/>
      <c r="I10" s="60">
        <v>530398</v>
      </c>
      <c r="J10" s="60">
        <v>1486873</v>
      </c>
      <c r="K10" s="60"/>
      <c r="L10" s="60"/>
      <c r="M10" s="60">
        <v>1129779</v>
      </c>
      <c r="N10" s="60">
        <v>1129779</v>
      </c>
      <c r="O10" s="60"/>
      <c r="P10" s="60"/>
      <c r="Q10" s="60"/>
      <c r="R10" s="60"/>
      <c r="S10" s="60"/>
      <c r="T10" s="60"/>
      <c r="U10" s="60"/>
      <c r="V10" s="60"/>
      <c r="W10" s="60">
        <v>2616652</v>
      </c>
      <c r="X10" s="60">
        <v>4150000</v>
      </c>
      <c r="Y10" s="60">
        <v>-1533348</v>
      </c>
      <c r="Z10" s="140">
        <v>-36.95</v>
      </c>
      <c r="AA10" s="155">
        <v>8300000</v>
      </c>
    </row>
    <row r="11" spans="1:27" ht="13.5">
      <c r="A11" s="292" t="s">
        <v>209</v>
      </c>
      <c r="B11" s="142"/>
      <c r="C11" s="293">
        <f aca="true" t="shared" si="1" ref="C11:Y11">SUM(C6:C10)</f>
        <v>13751023</v>
      </c>
      <c r="D11" s="294">
        <f t="shared" si="1"/>
        <v>0</v>
      </c>
      <c r="E11" s="295">
        <f t="shared" si="1"/>
        <v>27300000</v>
      </c>
      <c r="F11" s="295">
        <f t="shared" si="1"/>
        <v>27300000</v>
      </c>
      <c r="G11" s="295">
        <f t="shared" si="1"/>
        <v>956475</v>
      </c>
      <c r="H11" s="295">
        <f t="shared" si="1"/>
        <v>0</v>
      </c>
      <c r="I11" s="295">
        <f t="shared" si="1"/>
        <v>530398</v>
      </c>
      <c r="J11" s="295">
        <f t="shared" si="1"/>
        <v>1486873</v>
      </c>
      <c r="K11" s="295">
        <f t="shared" si="1"/>
        <v>0</v>
      </c>
      <c r="L11" s="295">
        <f t="shared" si="1"/>
        <v>0</v>
      </c>
      <c r="M11" s="295">
        <f t="shared" si="1"/>
        <v>1129779</v>
      </c>
      <c r="N11" s="295">
        <f t="shared" si="1"/>
        <v>1129779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2616652</v>
      </c>
      <c r="X11" s="295">
        <f t="shared" si="1"/>
        <v>13650000</v>
      </c>
      <c r="Y11" s="295">
        <f t="shared" si="1"/>
        <v>-11033348</v>
      </c>
      <c r="Z11" s="296">
        <f>+IF(X11&lt;&gt;0,+(Y11/X11)*100,0)</f>
        <v>-80.83038827838827</v>
      </c>
      <c r="AA11" s="297">
        <f>SUM(AA6:AA10)</f>
        <v>27300000</v>
      </c>
    </row>
    <row r="12" spans="1:27" ht="13.5">
      <c r="A12" s="298" t="s">
        <v>210</v>
      </c>
      <c r="B12" s="136"/>
      <c r="C12" s="62">
        <v>16465980</v>
      </c>
      <c r="D12" s="156"/>
      <c r="E12" s="60">
        <v>20660000</v>
      </c>
      <c r="F12" s="60">
        <v>20660000</v>
      </c>
      <c r="G12" s="60">
        <v>1780557</v>
      </c>
      <c r="H12" s="60">
        <v>168467</v>
      </c>
      <c r="I12" s="60">
        <v>445247</v>
      </c>
      <c r="J12" s="60">
        <v>2394271</v>
      </c>
      <c r="K12" s="60"/>
      <c r="L12" s="60"/>
      <c r="M12" s="60">
        <v>1888688</v>
      </c>
      <c r="N12" s="60">
        <v>1888688</v>
      </c>
      <c r="O12" s="60"/>
      <c r="P12" s="60"/>
      <c r="Q12" s="60"/>
      <c r="R12" s="60"/>
      <c r="S12" s="60"/>
      <c r="T12" s="60"/>
      <c r="U12" s="60"/>
      <c r="V12" s="60"/>
      <c r="W12" s="60">
        <v>4282959</v>
      </c>
      <c r="X12" s="60">
        <v>10330000</v>
      </c>
      <c r="Y12" s="60">
        <v>-6047041</v>
      </c>
      <c r="Z12" s="140">
        <v>-58.54</v>
      </c>
      <c r="AA12" s="155">
        <v>20660000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11016766</v>
      </c>
      <c r="D15" s="156"/>
      <c r="E15" s="60">
        <v>4649550</v>
      </c>
      <c r="F15" s="60">
        <v>4649550</v>
      </c>
      <c r="G15" s="60"/>
      <c r="H15" s="60">
        <v>39800</v>
      </c>
      <c r="I15" s="60">
        <v>557321</v>
      </c>
      <c r="J15" s="60">
        <v>597121</v>
      </c>
      <c r="K15" s="60"/>
      <c r="L15" s="60"/>
      <c r="M15" s="60">
        <v>18137</v>
      </c>
      <c r="N15" s="60">
        <v>18137</v>
      </c>
      <c r="O15" s="60"/>
      <c r="P15" s="60"/>
      <c r="Q15" s="60"/>
      <c r="R15" s="60"/>
      <c r="S15" s="60"/>
      <c r="T15" s="60"/>
      <c r="U15" s="60"/>
      <c r="V15" s="60"/>
      <c r="W15" s="60">
        <v>615258</v>
      </c>
      <c r="X15" s="60">
        <v>2324775</v>
      </c>
      <c r="Y15" s="60">
        <v>-1709517</v>
      </c>
      <c r="Z15" s="140">
        <v>-73.53</v>
      </c>
      <c r="AA15" s="155">
        <v>4649550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>
        <v>68755</v>
      </c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25611905</v>
      </c>
      <c r="D20" s="154">
        <f t="shared" si="2"/>
        <v>0</v>
      </c>
      <c r="E20" s="100">
        <f t="shared" si="2"/>
        <v>14751450</v>
      </c>
      <c r="F20" s="100">
        <f t="shared" si="2"/>
        <v>14751450</v>
      </c>
      <c r="G20" s="100">
        <f t="shared" si="2"/>
        <v>0</v>
      </c>
      <c r="H20" s="100">
        <f t="shared" si="2"/>
        <v>0</v>
      </c>
      <c r="I20" s="100">
        <f t="shared" si="2"/>
        <v>4140742</v>
      </c>
      <c r="J20" s="100">
        <f t="shared" si="2"/>
        <v>4140742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4140742</v>
      </c>
      <c r="X20" s="100">
        <f t="shared" si="2"/>
        <v>7375725</v>
      </c>
      <c r="Y20" s="100">
        <f t="shared" si="2"/>
        <v>-3234983</v>
      </c>
      <c r="Z20" s="137">
        <f>+IF(X20&lt;&gt;0,+(Y20/X20)*100,0)</f>
        <v>-43.85986462347769</v>
      </c>
      <c r="AA20" s="153">
        <f>SUM(AA26:AA33)</f>
        <v>14751450</v>
      </c>
    </row>
    <row r="21" spans="1:27" ht="13.5">
      <c r="A21" s="291" t="s">
        <v>204</v>
      </c>
      <c r="B21" s="142"/>
      <c r="C21" s="62">
        <v>25484000</v>
      </c>
      <c r="D21" s="156"/>
      <c r="E21" s="60">
        <v>14751450</v>
      </c>
      <c r="F21" s="60">
        <v>14751450</v>
      </c>
      <c r="G21" s="60"/>
      <c r="H21" s="60"/>
      <c r="I21" s="60">
        <v>4140742</v>
      </c>
      <c r="J21" s="60">
        <v>4140742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4140742</v>
      </c>
      <c r="X21" s="60">
        <v>7375725</v>
      </c>
      <c r="Y21" s="60">
        <v>-3234983</v>
      </c>
      <c r="Z21" s="140">
        <v>-43.86</v>
      </c>
      <c r="AA21" s="155">
        <v>14751450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>
        <v>127905</v>
      </c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25611905</v>
      </c>
      <c r="D26" s="294">
        <f t="shared" si="3"/>
        <v>0</v>
      </c>
      <c r="E26" s="295">
        <f t="shared" si="3"/>
        <v>14751450</v>
      </c>
      <c r="F26" s="295">
        <f t="shared" si="3"/>
        <v>14751450</v>
      </c>
      <c r="G26" s="295">
        <f t="shared" si="3"/>
        <v>0</v>
      </c>
      <c r="H26" s="295">
        <f t="shared" si="3"/>
        <v>0</v>
      </c>
      <c r="I26" s="295">
        <f t="shared" si="3"/>
        <v>4140742</v>
      </c>
      <c r="J26" s="295">
        <f t="shared" si="3"/>
        <v>4140742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4140742</v>
      </c>
      <c r="X26" s="295">
        <f t="shared" si="3"/>
        <v>7375725</v>
      </c>
      <c r="Y26" s="295">
        <f t="shared" si="3"/>
        <v>-3234983</v>
      </c>
      <c r="Z26" s="296">
        <f>+IF(X26&lt;&gt;0,+(Y26/X26)*100,0)</f>
        <v>-43.85986462347769</v>
      </c>
      <c r="AA26" s="297">
        <f>SUM(AA21:AA25)</f>
        <v>14751450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29908000</v>
      </c>
      <c r="D36" s="156">
        <f t="shared" si="4"/>
        <v>0</v>
      </c>
      <c r="E36" s="60">
        <f t="shared" si="4"/>
        <v>14751450</v>
      </c>
      <c r="F36" s="60">
        <f t="shared" si="4"/>
        <v>14751450</v>
      </c>
      <c r="G36" s="60">
        <f t="shared" si="4"/>
        <v>0</v>
      </c>
      <c r="H36" s="60">
        <f t="shared" si="4"/>
        <v>0</v>
      </c>
      <c r="I36" s="60">
        <f t="shared" si="4"/>
        <v>4140742</v>
      </c>
      <c r="J36" s="60">
        <f t="shared" si="4"/>
        <v>4140742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4140742</v>
      </c>
      <c r="X36" s="60">
        <f t="shared" si="4"/>
        <v>7375725</v>
      </c>
      <c r="Y36" s="60">
        <f t="shared" si="4"/>
        <v>-3234983</v>
      </c>
      <c r="Z36" s="140">
        <f aca="true" t="shared" si="5" ref="Z36:Z49">+IF(X36&lt;&gt;0,+(Y36/X36)*100,0)</f>
        <v>-43.85986462347769</v>
      </c>
      <c r="AA36" s="155">
        <f>AA6+AA21</f>
        <v>14751450</v>
      </c>
    </row>
    <row r="37" spans="1:27" ht="13.5">
      <c r="A37" s="291" t="s">
        <v>205</v>
      </c>
      <c r="B37" s="142"/>
      <c r="C37" s="62">
        <f t="shared" si="4"/>
        <v>2610052</v>
      </c>
      <c r="D37" s="156">
        <f t="shared" si="4"/>
        <v>0</v>
      </c>
      <c r="E37" s="60">
        <f t="shared" si="4"/>
        <v>19000000</v>
      </c>
      <c r="F37" s="60">
        <f t="shared" si="4"/>
        <v>19000000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9500000</v>
      </c>
      <c r="Y37" s="60">
        <f t="shared" si="4"/>
        <v>-9500000</v>
      </c>
      <c r="Z37" s="140">
        <f t="shared" si="5"/>
        <v>-100</v>
      </c>
      <c r="AA37" s="155">
        <f>AA7+AA22</f>
        <v>19000000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6844876</v>
      </c>
      <c r="D40" s="156">
        <f t="shared" si="4"/>
        <v>0</v>
      </c>
      <c r="E40" s="60">
        <f t="shared" si="4"/>
        <v>8300000</v>
      </c>
      <c r="F40" s="60">
        <f t="shared" si="4"/>
        <v>8300000</v>
      </c>
      <c r="G40" s="60">
        <f t="shared" si="4"/>
        <v>956475</v>
      </c>
      <c r="H40" s="60">
        <f t="shared" si="4"/>
        <v>0</v>
      </c>
      <c r="I40" s="60">
        <f t="shared" si="4"/>
        <v>530398</v>
      </c>
      <c r="J40" s="60">
        <f t="shared" si="4"/>
        <v>1486873</v>
      </c>
      <c r="K40" s="60">
        <f t="shared" si="4"/>
        <v>0</v>
      </c>
      <c r="L40" s="60">
        <f t="shared" si="4"/>
        <v>0</v>
      </c>
      <c r="M40" s="60">
        <f t="shared" si="4"/>
        <v>1129779</v>
      </c>
      <c r="N40" s="60">
        <f t="shared" si="4"/>
        <v>1129779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2616652</v>
      </c>
      <c r="X40" s="60">
        <f t="shared" si="4"/>
        <v>4150000</v>
      </c>
      <c r="Y40" s="60">
        <f t="shared" si="4"/>
        <v>-1533348</v>
      </c>
      <c r="Z40" s="140">
        <f t="shared" si="5"/>
        <v>-36.948144578313254</v>
      </c>
      <c r="AA40" s="155">
        <f>AA10+AA25</f>
        <v>8300000</v>
      </c>
    </row>
    <row r="41" spans="1:27" ht="13.5">
      <c r="A41" s="292" t="s">
        <v>209</v>
      </c>
      <c r="B41" s="142"/>
      <c r="C41" s="293">
        <f aca="true" t="shared" si="6" ref="C41:Y41">SUM(C36:C40)</f>
        <v>39362928</v>
      </c>
      <c r="D41" s="294">
        <f t="shared" si="6"/>
        <v>0</v>
      </c>
      <c r="E41" s="295">
        <f t="shared" si="6"/>
        <v>42051450</v>
      </c>
      <c r="F41" s="295">
        <f t="shared" si="6"/>
        <v>42051450</v>
      </c>
      <c r="G41" s="295">
        <f t="shared" si="6"/>
        <v>956475</v>
      </c>
      <c r="H41" s="295">
        <f t="shared" si="6"/>
        <v>0</v>
      </c>
      <c r="I41" s="295">
        <f t="shared" si="6"/>
        <v>4671140</v>
      </c>
      <c r="J41" s="295">
        <f t="shared" si="6"/>
        <v>5627615</v>
      </c>
      <c r="K41" s="295">
        <f t="shared" si="6"/>
        <v>0</v>
      </c>
      <c r="L41" s="295">
        <f t="shared" si="6"/>
        <v>0</v>
      </c>
      <c r="M41" s="295">
        <f t="shared" si="6"/>
        <v>1129779</v>
      </c>
      <c r="N41" s="295">
        <f t="shared" si="6"/>
        <v>1129779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6757394</v>
      </c>
      <c r="X41" s="295">
        <f t="shared" si="6"/>
        <v>21025725</v>
      </c>
      <c r="Y41" s="295">
        <f t="shared" si="6"/>
        <v>-14268331</v>
      </c>
      <c r="Z41" s="296">
        <f t="shared" si="5"/>
        <v>-67.86130323686817</v>
      </c>
      <c r="AA41" s="297">
        <f>SUM(AA36:AA40)</f>
        <v>42051450</v>
      </c>
    </row>
    <row r="42" spans="1:27" ht="13.5">
      <c r="A42" s="298" t="s">
        <v>210</v>
      </c>
      <c r="B42" s="136"/>
      <c r="C42" s="95">
        <f aca="true" t="shared" si="7" ref="C42:Y48">C12+C27</f>
        <v>16465980</v>
      </c>
      <c r="D42" s="129">
        <f t="shared" si="7"/>
        <v>0</v>
      </c>
      <c r="E42" s="54">
        <f t="shared" si="7"/>
        <v>20660000</v>
      </c>
      <c r="F42" s="54">
        <f t="shared" si="7"/>
        <v>20660000</v>
      </c>
      <c r="G42" s="54">
        <f t="shared" si="7"/>
        <v>1780557</v>
      </c>
      <c r="H42" s="54">
        <f t="shared" si="7"/>
        <v>168467</v>
      </c>
      <c r="I42" s="54">
        <f t="shared" si="7"/>
        <v>445247</v>
      </c>
      <c r="J42" s="54">
        <f t="shared" si="7"/>
        <v>2394271</v>
      </c>
      <c r="K42" s="54">
        <f t="shared" si="7"/>
        <v>0</v>
      </c>
      <c r="L42" s="54">
        <f t="shared" si="7"/>
        <v>0</v>
      </c>
      <c r="M42" s="54">
        <f t="shared" si="7"/>
        <v>1888688</v>
      </c>
      <c r="N42" s="54">
        <f t="shared" si="7"/>
        <v>1888688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4282959</v>
      </c>
      <c r="X42" s="54">
        <f t="shared" si="7"/>
        <v>10330000</v>
      </c>
      <c r="Y42" s="54">
        <f t="shared" si="7"/>
        <v>-6047041</v>
      </c>
      <c r="Z42" s="184">
        <f t="shared" si="5"/>
        <v>-58.53863504356244</v>
      </c>
      <c r="AA42" s="130">
        <f aca="true" t="shared" si="8" ref="AA42:AA48">AA12+AA27</f>
        <v>20660000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11016766</v>
      </c>
      <c r="D45" s="129">
        <f t="shared" si="7"/>
        <v>0</v>
      </c>
      <c r="E45" s="54">
        <f t="shared" si="7"/>
        <v>4649550</v>
      </c>
      <c r="F45" s="54">
        <f t="shared" si="7"/>
        <v>4649550</v>
      </c>
      <c r="G45" s="54">
        <f t="shared" si="7"/>
        <v>0</v>
      </c>
      <c r="H45" s="54">
        <f t="shared" si="7"/>
        <v>39800</v>
      </c>
      <c r="I45" s="54">
        <f t="shared" si="7"/>
        <v>557321</v>
      </c>
      <c r="J45" s="54">
        <f t="shared" si="7"/>
        <v>597121</v>
      </c>
      <c r="K45" s="54">
        <f t="shared" si="7"/>
        <v>0</v>
      </c>
      <c r="L45" s="54">
        <f t="shared" si="7"/>
        <v>0</v>
      </c>
      <c r="M45" s="54">
        <f t="shared" si="7"/>
        <v>18137</v>
      </c>
      <c r="N45" s="54">
        <f t="shared" si="7"/>
        <v>18137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615258</v>
      </c>
      <c r="X45" s="54">
        <f t="shared" si="7"/>
        <v>2324775</v>
      </c>
      <c r="Y45" s="54">
        <f t="shared" si="7"/>
        <v>-1709517</v>
      </c>
      <c r="Z45" s="184">
        <f t="shared" si="5"/>
        <v>-73.53472916733878</v>
      </c>
      <c r="AA45" s="130">
        <f t="shared" si="8"/>
        <v>4649550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68755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66914429</v>
      </c>
      <c r="D49" s="218">
        <f t="shared" si="9"/>
        <v>0</v>
      </c>
      <c r="E49" s="220">
        <f t="shared" si="9"/>
        <v>67361000</v>
      </c>
      <c r="F49" s="220">
        <f t="shared" si="9"/>
        <v>67361000</v>
      </c>
      <c r="G49" s="220">
        <f t="shared" si="9"/>
        <v>2737032</v>
      </c>
      <c r="H49" s="220">
        <f t="shared" si="9"/>
        <v>208267</v>
      </c>
      <c r="I49" s="220">
        <f t="shared" si="9"/>
        <v>5673708</v>
      </c>
      <c r="J49" s="220">
        <f t="shared" si="9"/>
        <v>8619007</v>
      </c>
      <c r="K49" s="220">
        <f t="shared" si="9"/>
        <v>0</v>
      </c>
      <c r="L49" s="220">
        <f t="shared" si="9"/>
        <v>0</v>
      </c>
      <c r="M49" s="220">
        <f t="shared" si="9"/>
        <v>3036604</v>
      </c>
      <c r="N49" s="220">
        <f t="shared" si="9"/>
        <v>3036604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11655611</v>
      </c>
      <c r="X49" s="220">
        <f t="shared" si="9"/>
        <v>33680500</v>
      </c>
      <c r="Y49" s="220">
        <f t="shared" si="9"/>
        <v>-22024889</v>
      </c>
      <c r="Z49" s="221">
        <f t="shared" si="5"/>
        <v>-65.39359273169934</v>
      </c>
      <c r="AA49" s="222">
        <f>SUM(AA41:AA48)</f>
        <v>67361000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11569000</v>
      </c>
      <c r="F51" s="54">
        <f t="shared" si="10"/>
        <v>11569000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5784500</v>
      </c>
      <c r="Y51" s="54">
        <f t="shared" si="10"/>
        <v>-5784500</v>
      </c>
      <c r="Z51" s="184">
        <f>+IF(X51&lt;&gt;0,+(Y51/X51)*100,0)</f>
        <v>-100</v>
      </c>
      <c r="AA51" s="130">
        <f>SUM(AA57:AA61)</f>
        <v>11569000</v>
      </c>
    </row>
    <row r="52" spans="1:27" ht="13.5">
      <c r="A52" s="310" t="s">
        <v>204</v>
      </c>
      <c r="B52" s="142"/>
      <c r="C52" s="62"/>
      <c r="D52" s="156"/>
      <c r="E52" s="60">
        <v>4667000</v>
      </c>
      <c r="F52" s="60">
        <v>4667000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2333500</v>
      </c>
      <c r="Y52" s="60">
        <v>-2333500</v>
      </c>
      <c r="Z52" s="140">
        <v>-100</v>
      </c>
      <c r="AA52" s="155">
        <v>4667000</v>
      </c>
    </row>
    <row r="53" spans="1:27" ht="13.5">
      <c r="A53" s="310" t="s">
        <v>205</v>
      </c>
      <c r="B53" s="142"/>
      <c r="C53" s="62"/>
      <c r="D53" s="156"/>
      <c r="E53" s="60">
        <v>2939000</v>
      </c>
      <c r="F53" s="60">
        <v>2939000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1469500</v>
      </c>
      <c r="Y53" s="60">
        <v>-1469500</v>
      </c>
      <c r="Z53" s="140">
        <v>-100</v>
      </c>
      <c r="AA53" s="155">
        <v>2939000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1686000</v>
      </c>
      <c r="F56" s="60">
        <v>1686000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843000</v>
      </c>
      <c r="Y56" s="60">
        <v>-843000</v>
      </c>
      <c r="Z56" s="140">
        <v>-100</v>
      </c>
      <c r="AA56" s="155">
        <v>1686000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9292000</v>
      </c>
      <c r="F57" s="295">
        <f t="shared" si="11"/>
        <v>9292000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4646000</v>
      </c>
      <c r="Y57" s="295">
        <f t="shared" si="11"/>
        <v>-4646000</v>
      </c>
      <c r="Z57" s="296">
        <f>+IF(X57&lt;&gt;0,+(Y57/X57)*100,0)</f>
        <v>-100</v>
      </c>
      <c r="AA57" s="297">
        <f>SUM(AA52:AA56)</f>
        <v>9292000</v>
      </c>
    </row>
    <row r="58" spans="1:27" ht="13.5">
      <c r="A58" s="311" t="s">
        <v>210</v>
      </c>
      <c r="B58" s="136"/>
      <c r="C58" s="62"/>
      <c r="D58" s="156"/>
      <c r="E58" s="60">
        <v>730000</v>
      </c>
      <c r="F58" s="60">
        <v>730000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365000</v>
      </c>
      <c r="Y58" s="60">
        <v>-365000</v>
      </c>
      <c r="Z58" s="140">
        <v>-100</v>
      </c>
      <c r="AA58" s="155">
        <v>730000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1547000</v>
      </c>
      <c r="F61" s="60">
        <v>1547000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773500</v>
      </c>
      <c r="Y61" s="60">
        <v>-773500</v>
      </c>
      <c r="Z61" s="140">
        <v>-100</v>
      </c>
      <c r="AA61" s="155">
        <v>1547000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1735333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6362887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578444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2892221</v>
      </c>
      <c r="F68" s="60"/>
      <c r="G68" s="60">
        <v>284438</v>
      </c>
      <c r="H68" s="60">
        <v>464784</v>
      </c>
      <c r="I68" s="60">
        <v>768705</v>
      </c>
      <c r="J68" s="60">
        <v>1517927</v>
      </c>
      <c r="K68" s="60">
        <v>778527</v>
      </c>
      <c r="L68" s="60"/>
      <c r="M68" s="60">
        <v>873000</v>
      </c>
      <c r="N68" s="60">
        <v>1651527</v>
      </c>
      <c r="O68" s="60"/>
      <c r="P68" s="60"/>
      <c r="Q68" s="60"/>
      <c r="R68" s="60"/>
      <c r="S68" s="60"/>
      <c r="T68" s="60"/>
      <c r="U68" s="60"/>
      <c r="V68" s="60"/>
      <c r="W68" s="60">
        <v>3169454</v>
      </c>
      <c r="X68" s="60"/>
      <c r="Y68" s="60">
        <v>3169454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11568885</v>
      </c>
      <c r="F69" s="220">
        <f t="shared" si="12"/>
        <v>0</v>
      </c>
      <c r="G69" s="220">
        <f t="shared" si="12"/>
        <v>284438</v>
      </c>
      <c r="H69" s="220">
        <f t="shared" si="12"/>
        <v>464784</v>
      </c>
      <c r="I69" s="220">
        <f t="shared" si="12"/>
        <v>768705</v>
      </c>
      <c r="J69" s="220">
        <f t="shared" si="12"/>
        <v>1517927</v>
      </c>
      <c r="K69" s="220">
        <f t="shared" si="12"/>
        <v>778527</v>
      </c>
      <c r="L69" s="220">
        <f t="shared" si="12"/>
        <v>0</v>
      </c>
      <c r="M69" s="220">
        <f t="shared" si="12"/>
        <v>873000</v>
      </c>
      <c r="N69" s="220">
        <f t="shared" si="12"/>
        <v>1651527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3169454</v>
      </c>
      <c r="X69" s="220">
        <f t="shared" si="12"/>
        <v>0</v>
      </c>
      <c r="Y69" s="220">
        <f t="shared" si="12"/>
        <v>3169454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13751023</v>
      </c>
      <c r="D5" s="344">
        <f t="shared" si="0"/>
        <v>0</v>
      </c>
      <c r="E5" s="343">
        <f t="shared" si="0"/>
        <v>27300000</v>
      </c>
      <c r="F5" s="345">
        <f t="shared" si="0"/>
        <v>27300000</v>
      </c>
      <c r="G5" s="345">
        <f t="shared" si="0"/>
        <v>956475</v>
      </c>
      <c r="H5" s="343">
        <f t="shared" si="0"/>
        <v>0</v>
      </c>
      <c r="I5" s="343">
        <f t="shared" si="0"/>
        <v>530398</v>
      </c>
      <c r="J5" s="345">
        <f t="shared" si="0"/>
        <v>1486873</v>
      </c>
      <c r="K5" s="345">
        <f t="shared" si="0"/>
        <v>0</v>
      </c>
      <c r="L5" s="343">
        <f t="shared" si="0"/>
        <v>0</v>
      </c>
      <c r="M5" s="343">
        <f t="shared" si="0"/>
        <v>1129779</v>
      </c>
      <c r="N5" s="345">
        <f t="shared" si="0"/>
        <v>1129779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2616652</v>
      </c>
      <c r="X5" s="343">
        <f t="shared" si="0"/>
        <v>13650000</v>
      </c>
      <c r="Y5" s="345">
        <f t="shared" si="0"/>
        <v>-11033348</v>
      </c>
      <c r="Z5" s="346">
        <f>+IF(X5&lt;&gt;0,+(Y5/X5)*100,0)</f>
        <v>-80.83038827838827</v>
      </c>
      <c r="AA5" s="347">
        <f>+AA6+AA8+AA11+AA13+AA15</f>
        <v>27300000</v>
      </c>
    </row>
    <row r="6" spans="1:27" ht="13.5">
      <c r="A6" s="348" t="s">
        <v>204</v>
      </c>
      <c r="B6" s="142"/>
      <c r="C6" s="60">
        <f>+C7</f>
        <v>4424000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4424000</v>
      </c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2610052</v>
      </c>
      <c r="D8" s="327">
        <f t="shared" si="2"/>
        <v>0</v>
      </c>
      <c r="E8" s="60">
        <f t="shared" si="2"/>
        <v>19000000</v>
      </c>
      <c r="F8" s="59">
        <f t="shared" si="2"/>
        <v>19000000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9500000</v>
      </c>
      <c r="Y8" s="59">
        <f t="shared" si="2"/>
        <v>-9500000</v>
      </c>
      <c r="Z8" s="61">
        <f>+IF(X8&lt;&gt;0,+(Y8/X8)*100,0)</f>
        <v>-100</v>
      </c>
      <c r="AA8" s="62">
        <f>SUM(AA9:AA10)</f>
        <v>19000000</v>
      </c>
    </row>
    <row r="9" spans="1:27" ht="13.5">
      <c r="A9" s="291" t="s">
        <v>229</v>
      </c>
      <c r="B9" s="142"/>
      <c r="C9" s="60">
        <v>2610052</v>
      </c>
      <c r="D9" s="327"/>
      <c r="E9" s="60">
        <v>19000000</v>
      </c>
      <c r="F9" s="59">
        <v>19000000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9500000</v>
      </c>
      <c r="Y9" s="59">
        <v>-9500000</v>
      </c>
      <c r="Z9" s="61">
        <v>-100</v>
      </c>
      <c r="AA9" s="62">
        <v>19000000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6716971</v>
      </c>
      <c r="D15" s="327">
        <f t="shared" si="5"/>
        <v>0</v>
      </c>
      <c r="E15" s="60">
        <f t="shared" si="5"/>
        <v>8300000</v>
      </c>
      <c r="F15" s="59">
        <f t="shared" si="5"/>
        <v>8300000</v>
      </c>
      <c r="G15" s="59">
        <f t="shared" si="5"/>
        <v>956475</v>
      </c>
      <c r="H15" s="60">
        <f t="shared" si="5"/>
        <v>0</v>
      </c>
      <c r="I15" s="60">
        <f t="shared" si="5"/>
        <v>530398</v>
      </c>
      <c r="J15" s="59">
        <f t="shared" si="5"/>
        <v>1486873</v>
      </c>
      <c r="K15" s="59">
        <f t="shared" si="5"/>
        <v>0</v>
      </c>
      <c r="L15" s="60">
        <f t="shared" si="5"/>
        <v>0</v>
      </c>
      <c r="M15" s="60">
        <f t="shared" si="5"/>
        <v>1129779</v>
      </c>
      <c r="N15" s="59">
        <f t="shared" si="5"/>
        <v>1129779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2616652</v>
      </c>
      <c r="X15" s="60">
        <f t="shared" si="5"/>
        <v>4150000</v>
      </c>
      <c r="Y15" s="59">
        <f t="shared" si="5"/>
        <v>-1533348</v>
      </c>
      <c r="Z15" s="61">
        <f>+IF(X15&lt;&gt;0,+(Y15/X15)*100,0)</f>
        <v>-36.948144578313254</v>
      </c>
      <c r="AA15" s="62">
        <f>SUM(AA16:AA20)</f>
        <v>8300000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6716971</v>
      </c>
      <c r="D17" s="327"/>
      <c r="E17" s="60"/>
      <c r="F17" s="59"/>
      <c r="G17" s="59">
        <v>956475</v>
      </c>
      <c r="H17" s="60"/>
      <c r="I17" s="60">
        <v>530398</v>
      </c>
      <c r="J17" s="59">
        <v>1486873</v>
      </c>
      <c r="K17" s="59"/>
      <c r="L17" s="60"/>
      <c r="M17" s="60">
        <v>1129779</v>
      </c>
      <c r="N17" s="59">
        <v>1129779</v>
      </c>
      <c r="O17" s="59"/>
      <c r="P17" s="60"/>
      <c r="Q17" s="60"/>
      <c r="R17" s="59"/>
      <c r="S17" s="59"/>
      <c r="T17" s="60"/>
      <c r="U17" s="60"/>
      <c r="V17" s="59"/>
      <c r="W17" s="59">
        <v>2616652</v>
      </c>
      <c r="X17" s="60"/>
      <c r="Y17" s="59">
        <v>2616652</v>
      </c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8300000</v>
      </c>
      <c r="F20" s="59">
        <v>8300000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4150000</v>
      </c>
      <c r="Y20" s="59">
        <v>-4150000</v>
      </c>
      <c r="Z20" s="61">
        <v>-100</v>
      </c>
      <c r="AA20" s="62">
        <v>8300000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16465980</v>
      </c>
      <c r="D22" s="331">
        <f t="shared" si="6"/>
        <v>0</v>
      </c>
      <c r="E22" s="330">
        <f t="shared" si="6"/>
        <v>20660000</v>
      </c>
      <c r="F22" s="332">
        <f t="shared" si="6"/>
        <v>20660000</v>
      </c>
      <c r="G22" s="332">
        <f t="shared" si="6"/>
        <v>1780557</v>
      </c>
      <c r="H22" s="330">
        <f t="shared" si="6"/>
        <v>168467</v>
      </c>
      <c r="I22" s="330">
        <f t="shared" si="6"/>
        <v>445247</v>
      </c>
      <c r="J22" s="332">
        <f t="shared" si="6"/>
        <v>2394271</v>
      </c>
      <c r="K22" s="332">
        <f t="shared" si="6"/>
        <v>0</v>
      </c>
      <c r="L22" s="330">
        <f t="shared" si="6"/>
        <v>0</v>
      </c>
      <c r="M22" s="330">
        <f t="shared" si="6"/>
        <v>1888688</v>
      </c>
      <c r="N22" s="332">
        <f t="shared" si="6"/>
        <v>1888688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4282959</v>
      </c>
      <c r="X22" s="330">
        <f t="shared" si="6"/>
        <v>10330000</v>
      </c>
      <c r="Y22" s="332">
        <f t="shared" si="6"/>
        <v>-6047041</v>
      </c>
      <c r="Z22" s="323">
        <f>+IF(X22&lt;&gt;0,+(Y22/X22)*100,0)</f>
        <v>-58.53863504356244</v>
      </c>
      <c r="AA22" s="337">
        <f>SUM(AA23:AA32)</f>
        <v>20660000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6616000</v>
      </c>
      <c r="D24" s="327"/>
      <c r="E24" s="60">
        <v>6920450</v>
      </c>
      <c r="F24" s="59">
        <v>6920450</v>
      </c>
      <c r="G24" s="59">
        <v>1581011</v>
      </c>
      <c r="H24" s="60"/>
      <c r="I24" s="60"/>
      <c r="J24" s="59">
        <v>1581011</v>
      </c>
      <c r="K24" s="59"/>
      <c r="L24" s="60"/>
      <c r="M24" s="60">
        <v>742769</v>
      </c>
      <c r="N24" s="59">
        <v>742769</v>
      </c>
      <c r="O24" s="59"/>
      <c r="P24" s="60"/>
      <c r="Q24" s="60"/>
      <c r="R24" s="59"/>
      <c r="S24" s="59"/>
      <c r="T24" s="60"/>
      <c r="U24" s="60"/>
      <c r="V24" s="59"/>
      <c r="W24" s="59">
        <v>2323780</v>
      </c>
      <c r="X24" s="60">
        <v>3460225</v>
      </c>
      <c r="Y24" s="59">
        <v>-1136445</v>
      </c>
      <c r="Z24" s="61">
        <v>-32.84</v>
      </c>
      <c r="AA24" s="62">
        <v>6920450</v>
      </c>
    </row>
    <row r="25" spans="1:27" ht="13.5">
      <c r="A25" s="348" t="s">
        <v>238</v>
      </c>
      <c r="B25" s="142"/>
      <c r="C25" s="60">
        <v>7029337</v>
      </c>
      <c r="D25" s="327"/>
      <c r="E25" s="60">
        <v>8860000</v>
      </c>
      <c r="F25" s="59">
        <v>8860000</v>
      </c>
      <c r="G25" s="59"/>
      <c r="H25" s="60"/>
      <c r="I25" s="60">
        <v>279433</v>
      </c>
      <c r="J25" s="59">
        <v>279433</v>
      </c>
      <c r="K25" s="59"/>
      <c r="L25" s="60"/>
      <c r="M25" s="60">
        <v>1088531</v>
      </c>
      <c r="N25" s="59">
        <v>1088531</v>
      </c>
      <c r="O25" s="59"/>
      <c r="P25" s="60"/>
      <c r="Q25" s="60"/>
      <c r="R25" s="59"/>
      <c r="S25" s="59"/>
      <c r="T25" s="60"/>
      <c r="U25" s="60"/>
      <c r="V25" s="59"/>
      <c r="W25" s="59">
        <v>1367964</v>
      </c>
      <c r="X25" s="60">
        <v>4430000</v>
      </c>
      <c r="Y25" s="59">
        <v>-3062036</v>
      </c>
      <c r="Z25" s="61">
        <v>-69.12</v>
      </c>
      <c r="AA25" s="62">
        <v>8860000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2820643</v>
      </c>
      <c r="D32" s="327"/>
      <c r="E32" s="60">
        <v>4879550</v>
      </c>
      <c r="F32" s="59">
        <v>4879550</v>
      </c>
      <c r="G32" s="59">
        <v>199546</v>
      </c>
      <c r="H32" s="60">
        <v>168467</v>
      </c>
      <c r="I32" s="60">
        <v>165814</v>
      </c>
      <c r="J32" s="59">
        <v>533827</v>
      </c>
      <c r="K32" s="59"/>
      <c r="L32" s="60"/>
      <c r="M32" s="60">
        <v>57388</v>
      </c>
      <c r="N32" s="59">
        <v>57388</v>
      </c>
      <c r="O32" s="59"/>
      <c r="P32" s="60"/>
      <c r="Q32" s="60"/>
      <c r="R32" s="59"/>
      <c r="S32" s="59"/>
      <c r="T32" s="60"/>
      <c r="U32" s="60"/>
      <c r="V32" s="59"/>
      <c r="W32" s="59">
        <v>591215</v>
      </c>
      <c r="X32" s="60">
        <v>2439775</v>
      </c>
      <c r="Y32" s="59">
        <v>-1848560</v>
      </c>
      <c r="Z32" s="61">
        <v>-75.77</v>
      </c>
      <c r="AA32" s="62">
        <v>4879550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11016766</v>
      </c>
      <c r="D40" s="331">
        <f t="shared" si="9"/>
        <v>0</v>
      </c>
      <c r="E40" s="330">
        <f t="shared" si="9"/>
        <v>4649550</v>
      </c>
      <c r="F40" s="332">
        <f t="shared" si="9"/>
        <v>4649550</v>
      </c>
      <c r="G40" s="332">
        <f t="shared" si="9"/>
        <v>0</v>
      </c>
      <c r="H40" s="330">
        <f t="shared" si="9"/>
        <v>39800</v>
      </c>
      <c r="I40" s="330">
        <f t="shared" si="9"/>
        <v>557321</v>
      </c>
      <c r="J40" s="332">
        <f t="shared" si="9"/>
        <v>597121</v>
      </c>
      <c r="K40" s="332">
        <f t="shared" si="9"/>
        <v>0</v>
      </c>
      <c r="L40" s="330">
        <f t="shared" si="9"/>
        <v>0</v>
      </c>
      <c r="M40" s="330">
        <f t="shared" si="9"/>
        <v>18137</v>
      </c>
      <c r="N40" s="332">
        <f t="shared" si="9"/>
        <v>18137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615258</v>
      </c>
      <c r="X40" s="330">
        <f t="shared" si="9"/>
        <v>2324775</v>
      </c>
      <c r="Y40" s="332">
        <f t="shared" si="9"/>
        <v>-1709517</v>
      </c>
      <c r="Z40" s="323">
        <f>+IF(X40&lt;&gt;0,+(Y40/X40)*100,0)</f>
        <v>-73.53472916733878</v>
      </c>
      <c r="AA40" s="337">
        <f>SUM(AA41:AA49)</f>
        <v>4649550</v>
      </c>
    </row>
    <row r="41" spans="1:27" ht="13.5">
      <c r="A41" s="348" t="s">
        <v>247</v>
      </c>
      <c r="B41" s="142"/>
      <c r="C41" s="349">
        <v>7155232</v>
      </c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2700945</v>
      </c>
      <c r="D43" s="356"/>
      <c r="E43" s="305">
        <v>2770000</v>
      </c>
      <c r="F43" s="357">
        <v>2770000</v>
      </c>
      <c r="G43" s="357"/>
      <c r="H43" s="305"/>
      <c r="I43" s="305">
        <v>21649</v>
      </c>
      <c r="J43" s="357">
        <v>21649</v>
      </c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>
        <v>21649</v>
      </c>
      <c r="X43" s="305">
        <v>1385000</v>
      </c>
      <c r="Y43" s="357">
        <v>-1363351</v>
      </c>
      <c r="Z43" s="358">
        <v>-98.44</v>
      </c>
      <c r="AA43" s="303">
        <v>2770000</v>
      </c>
    </row>
    <row r="44" spans="1:27" ht="13.5">
      <c r="A44" s="348" t="s">
        <v>250</v>
      </c>
      <c r="B44" s="136"/>
      <c r="C44" s="60">
        <v>817056</v>
      </c>
      <c r="D44" s="355"/>
      <c r="E44" s="54"/>
      <c r="F44" s="53"/>
      <c r="G44" s="53"/>
      <c r="H44" s="54">
        <v>39800</v>
      </c>
      <c r="I44" s="54"/>
      <c r="J44" s="53">
        <v>39800</v>
      </c>
      <c r="K44" s="53"/>
      <c r="L44" s="54"/>
      <c r="M44" s="54">
        <v>18137</v>
      </c>
      <c r="N44" s="53">
        <v>18137</v>
      </c>
      <c r="O44" s="53"/>
      <c r="P44" s="54"/>
      <c r="Q44" s="54"/>
      <c r="R44" s="53"/>
      <c r="S44" s="53"/>
      <c r="T44" s="54"/>
      <c r="U44" s="54"/>
      <c r="V44" s="53"/>
      <c r="W44" s="53">
        <v>57937</v>
      </c>
      <c r="X44" s="54"/>
      <c r="Y44" s="53">
        <v>57937</v>
      </c>
      <c r="Z44" s="94"/>
      <c r="AA44" s="95"/>
    </row>
    <row r="45" spans="1:27" ht="13.5">
      <c r="A45" s="348" t="s">
        <v>251</v>
      </c>
      <c r="B45" s="136"/>
      <c r="C45" s="60">
        <v>250252</v>
      </c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93281</v>
      </c>
      <c r="D49" s="355"/>
      <c r="E49" s="54">
        <v>1879550</v>
      </c>
      <c r="F49" s="53">
        <v>1879550</v>
      </c>
      <c r="G49" s="53"/>
      <c r="H49" s="54"/>
      <c r="I49" s="54">
        <v>535672</v>
      </c>
      <c r="J49" s="53">
        <v>535672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535672</v>
      </c>
      <c r="X49" s="54">
        <v>939775</v>
      </c>
      <c r="Y49" s="53">
        <v>-404103</v>
      </c>
      <c r="Z49" s="94">
        <v>-43</v>
      </c>
      <c r="AA49" s="95">
        <v>1879550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68755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>
        <v>68755</v>
      </c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41302524</v>
      </c>
      <c r="D60" s="333">
        <f t="shared" si="14"/>
        <v>0</v>
      </c>
      <c r="E60" s="219">
        <f t="shared" si="14"/>
        <v>52609550</v>
      </c>
      <c r="F60" s="264">
        <f t="shared" si="14"/>
        <v>52609550</v>
      </c>
      <c r="G60" s="264">
        <f t="shared" si="14"/>
        <v>2737032</v>
      </c>
      <c r="H60" s="219">
        <f t="shared" si="14"/>
        <v>208267</v>
      </c>
      <c r="I60" s="219">
        <f t="shared" si="14"/>
        <v>1532966</v>
      </c>
      <c r="J60" s="264">
        <f t="shared" si="14"/>
        <v>4478265</v>
      </c>
      <c r="K60" s="264">
        <f t="shared" si="14"/>
        <v>0</v>
      </c>
      <c r="L60" s="219">
        <f t="shared" si="14"/>
        <v>0</v>
      </c>
      <c r="M60" s="219">
        <f t="shared" si="14"/>
        <v>3036604</v>
      </c>
      <c r="N60" s="264">
        <f t="shared" si="14"/>
        <v>3036604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7514869</v>
      </c>
      <c r="X60" s="219">
        <f t="shared" si="14"/>
        <v>26304775</v>
      </c>
      <c r="Y60" s="264">
        <f t="shared" si="14"/>
        <v>-18789906</v>
      </c>
      <c r="Z60" s="324">
        <f>+IF(X60&lt;&gt;0,+(Y60/X60)*100,0)</f>
        <v>-71.43154047126424</v>
      </c>
      <c r="AA60" s="232">
        <f>+AA57+AA54+AA51+AA40+AA37+AA34+AA22+AA5</f>
        <v>52609550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25611905</v>
      </c>
      <c r="D5" s="344">
        <f t="shared" si="0"/>
        <v>0</v>
      </c>
      <c r="E5" s="343">
        <f t="shared" si="0"/>
        <v>14751450</v>
      </c>
      <c r="F5" s="345">
        <f t="shared" si="0"/>
        <v>14751450</v>
      </c>
      <c r="G5" s="345">
        <f t="shared" si="0"/>
        <v>0</v>
      </c>
      <c r="H5" s="343">
        <f t="shared" si="0"/>
        <v>0</v>
      </c>
      <c r="I5" s="343">
        <f t="shared" si="0"/>
        <v>4140742</v>
      </c>
      <c r="J5" s="345">
        <f t="shared" si="0"/>
        <v>4140742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4140742</v>
      </c>
      <c r="X5" s="343">
        <f t="shared" si="0"/>
        <v>7375725</v>
      </c>
      <c r="Y5" s="345">
        <f t="shared" si="0"/>
        <v>-3234983</v>
      </c>
      <c r="Z5" s="346">
        <f>+IF(X5&lt;&gt;0,+(Y5/X5)*100,0)</f>
        <v>-43.85986462347769</v>
      </c>
      <c r="AA5" s="347">
        <f>+AA6+AA8+AA11+AA13+AA15</f>
        <v>14751450</v>
      </c>
    </row>
    <row r="6" spans="1:27" ht="13.5">
      <c r="A6" s="348" t="s">
        <v>204</v>
      </c>
      <c r="B6" s="142"/>
      <c r="C6" s="60">
        <f>+C7</f>
        <v>25484000</v>
      </c>
      <c r="D6" s="327">
        <f aca="true" t="shared" si="1" ref="D6:AA6">+D7</f>
        <v>0</v>
      </c>
      <c r="E6" s="60">
        <f t="shared" si="1"/>
        <v>14751450</v>
      </c>
      <c r="F6" s="59">
        <f t="shared" si="1"/>
        <v>14751450</v>
      </c>
      <c r="G6" s="59">
        <f t="shared" si="1"/>
        <v>0</v>
      </c>
      <c r="H6" s="60">
        <f t="shared" si="1"/>
        <v>0</v>
      </c>
      <c r="I6" s="60">
        <f t="shared" si="1"/>
        <v>4140742</v>
      </c>
      <c r="J6" s="59">
        <f t="shared" si="1"/>
        <v>4140742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4140742</v>
      </c>
      <c r="X6" s="60">
        <f t="shared" si="1"/>
        <v>7375725</v>
      </c>
      <c r="Y6" s="59">
        <f t="shared" si="1"/>
        <v>-3234983</v>
      </c>
      <c r="Z6" s="61">
        <f>+IF(X6&lt;&gt;0,+(Y6/X6)*100,0)</f>
        <v>-43.85986462347769</v>
      </c>
      <c r="AA6" s="62">
        <f t="shared" si="1"/>
        <v>14751450</v>
      </c>
    </row>
    <row r="7" spans="1:27" ht="13.5">
      <c r="A7" s="291" t="s">
        <v>228</v>
      </c>
      <c r="B7" s="142"/>
      <c r="C7" s="60">
        <v>25484000</v>
      </c>
      <c r="D7" s="327"/>
      <c r="E7" s="60">
        <v>14751450</v>
      </c>
      <c r="F7" s="59">
        <v>14751450</v>
      </c>
      <c r="G7" s="59"/>
      <c r="H7" s="60"/>
      <c r="I7" s="60">
        <v>4140742</v>
      </c>
      <c r="J7" s="59">
        <v>4140742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4140742</v>
      </c>
      <c r="X7" s="60">
        <v>7375725</v>
      </c>
      <c r="Y7" s="59">
        <v>-3234983</v>
      </c>
      <c r="Z7" s="61">
        <v>-43.86</v>
      </c>
      <c r="AA7" s="62">
        <v>14751450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127905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127905</v>
      </c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25611905</v>
      </c>
      <c r="D60" s="333">
        <f t="shared" si="14"/>
        <v>0</v>
      </c>
      <c r="E60" s="219">
        <f t="shared" si="14"/>
        <v>14751450</v>
      </c>
      <c r="F60" s="264">
        <f t="shared" si="14"/>
        <v>14751450</v>
      </c>
      <c r="G60" s="264">
        <f t="shared" si="14"/>
        <v>0</v>
      </c>
      <c r="H60" s="219">
        <f t="shared" si="14"/>
        <v>0</v>
      </c>
      <c r="I60" s="219">
        <f t="shared" si="14"/>
        <v>4140742</v>
      </c>
      <c r="J60" s="264">
        <f t="shared" si="14"/>
        <v>4140742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4140742</v>
      </c>
      <c r="X60" s="219">
        <f t="shared" si="14"/>
        <v>7375725</v>
      </c>
      <c r="Y60" s="264">
        <f t="shared" si="14"/>
        <v>-3234983</v>
      </c>
      <c r="Z60" s="324">
        <f>+IF(X60&lt;&gt;0,+(Y60/X60)*100,0)</f>
        <v>-43.85986462347769</v>
      </c>
      <c r="AA60" s="232">
        <f>+AA57+AA54+AA51+AA40+AA37+AA34+AA22+AA5</f>
        <v>14751450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2015-02-02T10:34:15Z</dcterms:created>
  <dcterms:modified xsi:type="dcterms:W3CDTF">2015-02-02T10:37:50Z</dcterms:modified>
  <cp:category/>
  <cp:version/>
  <cp:contentType/>
  <cp:contentStatus/>
</cp:coreProperties>
</file>