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<sst xmlns="http://schemas.openxmlformats.org/spreadsheetml/2006/main" count="855" uniqueCount="302">
  <si>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Intsika Yethu(EC135)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</si>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</sst>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3181193</v>
      </c>
      <c r="C5" s="19">
        <v>0</v>
      </c>
      <c r="D5" s="59">
        <v>4865251</v>
      </c>
      <c r="E5" s="60">
        <v>4865251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1017408</v>
      </c>
      <c r="X5" s="60">
        <v>-1017408</v>
      </c>
      <c r="Y5" s="61">
        <v>-100</v>
      </c>
      <c r="Z5" s="62">
        <v>4865251</v>
      </c>
    </row>
    <row r="6" spans="1:26" ht="13.5">
      <c r="A6" s="58" t="s">
        <v>32</v>
      </c>
      <c r="B6" s="19">
        <v>518224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5678670</v>
      </c>
      <c r="X6" s="60">
        <v>-5678670</v>
      </c>
      <c r="Y6" s="61">
        <v>-100</v>
      </c>
      <c r="Z6" s="62">
        <v>0</v>
      </c>
    </row>
    <row r="7" spans="1:26" ht="13.5">
      <c r="A7" s="58" t="s">
        <v>33</v>
      </c>
      <c r="B7" s="19">
        <v>1798900</v>
      </c>
      <c r="C7" s="19">
        <v>0</v>
      </c>
      <c r="D7" s="59">
        <v>298558</v>
      </c>
      <c r="E7" s="60">
        <v>298558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162852</v>
      </c>
      <c r="X7" s="60">
        <v>-162852</v>
      </c>
      <c r="Y7" s="61">
        <v>-100</v>
      </c>
      <c r="Z7" s="62">
        <v>298558</v>
      </c>
    </row>
    <row r="8" spans="1:26" ht="13.5">
      <c r="A8" s="58" t="s">
        <v>34</v>
      </c>
      <c r="B8" s="19">
        <v>173300297</v>
      </c>
      <c r="C8" s="19">
        <v>0</v>
      </c>
      <c r="D8" s="59">
        <v>120382000</v>
      </c>
      <c r="E8" s="60">
        <v>120382000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80001334</v>
      </c>
      <c r="X8" s="60">
        <v>-80001334</v>
      </c>
      <c r="Y8" s="61">
        <v>-100</v>
      </c>
      <c r="Z8" s="62">
        <v>120382000</v>
      </c>
    </row>
    <row r="9" spans="1:26" ht="13.5">
      <c r="A9" s="58" t="s">
        <v>35</v>
      </c>
      <c r="B9" s="19">
        <v>4147886</v>
      </c>
      <c r="C9" s="19">
        <v>0</v>
      </c>
      <c r="D9" s="59">
        <v>22026191</v>
      </c>
      <c r="E9" s="60">
        <v>22026191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881675</v>
      </c>
      <c r="X9" s="60">
        <v>-881675</v>
      </c>
      <c r="Y9" s="61">
        <v>-100</v>
      </c>
      <c r="Z9" s="62">
        <v>22026191</v>
      </c>
    </row>
    <row r="10" spans="1:26" ht="25.5">
      <c r="A10" s="63" t="s">
        <v>277</v>
      </c>
      <c r="B10" s="64">
        <f>SUM(B5:B9)</f>
        <v>182946500</v>
      </c>
      <c r="C10" s="64">
        <f>SUM(C5:C9)</f>
        <v>0</v>
      </c>
      <c r="D10" s="65">
        <f aca="true" t="shared" si="0" ref="D10:Z10">SUM(D5:D9)</f>
        <v>147572000</v>
      </c>
      <c r="E10" s="66">
        <f t="shared" si="0"/>
        <v>147572000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87741939</v>
      </c>
      <c r="X10" s="66">
        <f t="shared" si="0"/>
        <v>-87741939</v>
      </c>
      <c r="Y10" s="67">
        <f>+IF(W10&lt;&gt;0,(X10/W10)*100,0)</f>
        <v>-100</v>
      </c>
      <c r="Z10" s="68">
        <f t="shared" si="0"/>
        <v>147572000</v>
      </c>
    </row>
    <row r="11" spans="1:26" ht="13.5">
      <c r="A11" s="58" t="s">
        <v>37</v>
      </c>
      <c r="B11" s="19">
        <v>73443912</v>
      </c>
      <c r="C11" s="19">
        <v>0</v>
      </c>
      <c r="D11" s="59">
        <v>67709030</v>
      </c>
      <c r="E11" s="60">
        <v>67709030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33699270</v>
      </c>
      <c r="X11" s="60">
        <v>-33699270</v>
      </c>
      <c r="Y11" s="61">
        <v>-100</v>
      </c>
      <c r="Z11" s="62">
        <v>67709030</v>
      </c>
    </row>
    <row r="12" spans="1:26" ht="13.5">
      <c r="A12" s="58" t="s">
        <v>38</v>
      </c>
      <c r="B12" s="19">
        <v>12729295</v>
      </c>
      <c r="C12" s="19">
        <v>0</v>
      </c>
      <c r="D12" s="59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7430184</v>
      </c>
      <c r="X12" s="60">
        <v>-7430184</v>
      </c>
      <c r="Y12" s="61">
        <v>-100</v>
      </c>
      <c r="Z12" s="62">
        <v>0</v>
      </c>
    </row>
    <row r="13" spans="1:26" ht="13.5">
      <c r="A13" s="58" t="s">
        <v>278</v>
      </c>
      <c r="B13" s="19">
        <v>32856520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103638</v>
      </c>
      <c r="X14" s="60">
        <v>-103638</v>
      </c>
      <c r="Y14" s="61">
        <v>-100</v>
      </c>
      <c r="Z14" s="62">
        <v>0</v>
      </c>
    </row>
    <row r="15" spans="1:26" ht="13.5">
      <c r="A15" s="58" t="s">
        <v>41</v>
      </c>
      <c r="B15" s="19">
        <v>2302324</v>
      </c>
      <c r="C15" s="19">
        <v>0</v>
      </c>
      <c r="D15" s="59">
        <v>1023000</v>
      </c>
      <c r="E15" s="60">
        <v>1023000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1023000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52152139</v>
      </c>
      <c r="C17" s="19">
        <v>0</v>
      </c>
      <c r="D17" s="59">
        <v>109541862</v>
      </c>
      <c r="E17" s="60">
        <v>109541862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13407270</v>
      </c>
      <c r="X17" s="60">
        <v>-13407270</v>
      </c>
      <c r="Y17" s="61">
        <v>-100</v>
      </c>
      <c r="Z17" s="62">
        <v>109541862</v>
      </c>
    </row>
    <row r="18" spans="1:26" ht="13.5">
      <c r="A18" s="70" t="s">
        <v>44</v>
      </c>
      <c r="B18" s="71">
        <f>SUM(B11:B17)</f>
        <v>173484190</v>
      </c>
      <c r="C18" s="71">
        <f>SUM(C11:C17)</f>
        <v>0</v>
      </c>
      <c r="D18" s="72">
        <f aca="true" t="shared" si="1" ref="D18:Z18">SUM(D11:D17)</f>
        <v>178273892</v>
      </c>
      <c r="E18" s="73">
        <f t="shared" si="1"/>
        <v>178273892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0</v>
      </c>
      <c r="W18" s="73">
        <f t="shared" si="1"/>
        <v>54640362</v>
      </c>
      <c r="X18" s="73">
        <f t="shared" si="1"/>
        <v>-54640362</v>
      </c>
      <c r="Y18" s="67">
        <f>+IF(W18&lt;&gt;0,(X18/W18)*100,0)</f>
        <v>-100</v>
      </c>
      <c r="Z18" s="74">
        <f t="shared" si="1"/>
        <v>178273892</v>
      </c>
    </row>
    <row r="19" spans="1:26" ht="13.5">
      <c r="A19" s="70" t="s">
        <v>45</v>
      </c>
      <c r="B19" s="75">
        <f>+B10-B18</f>
        <v>9462310</v>
      </c>
      <c r="C19" s="75">
        <f>+C10-C18</f>
        <v>0</v>
      </c>
      <c r="D19" s="76">
        <f aca="true" t="shared" si="2" ref="D19:Z19">+D10-D18</f>
        <v>-30701892</v>
      </c>
      <c r="E19" s="77">
        <f t="shared" si="2"/>
        <v>-30701892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>IF(E10=E18,0,W10-W18)</f>
        <v>33101577</v>
      </c>
      <c r="X19" s="77">
        <f t="shared" si="2"/>
        <v>-33101577</v>
      </c>
      <c r="Y19" s="78">
        <f>+IF(W19&lt;&gt;0,(X19/W19)*100,0)</f>
        <v>-100</v>
      </c>
      <c r="Z19" s="79">
        <f t="shared" si="2"/>
        <v>-30701892</v>
      </c>
    </row>
    <row r="20" spans="1:26" ht="13.5">
      <c r="A20" s="58" t="s">
        <v>46</v>
      </c>
      <c r="B20" s="19">
        <v>0</v>
      </c>
      <c r="C20" s="19">
        <v>0</v>
      </c>
      <c r="D20" s="59">
        <v>38856000</v>
      </c>
      <c r="E20" s="60">
        <v>38856000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29922000</v>
      </c>
      <c r="X20" s="60">
        <v>-29922000</v>
      </c>
      <c r="Y20" s="61">
        <v>-100</v>
      </c>
      <c r="Z20" s="62">
        <v>38856000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9462310</v>
      </c>
      <c r="C22" s="86">
        <f>SUM(C19:C21)</f>
        <v>0</v>
      </c>
      <c r="D22" s="87">
        <f aca="true" t="shared" si="3" ref="D22:Z22">SUM(D19:D21)</f>
        <v>8154108</v>
      </c>
      <c r="E22" s="88">
        <f t="shared" si="3"/>
        <v>8154108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63023577</v>
      </c>
      <c r="X22" s="88">
        <f t="shared" si="3"/>
        <v>-63023577</v>
      </c>
      <c r="Y22" s="89">
        <f>+IF(W22&lt;&gt;0,(X22/W22)*100,0)</f>
        <v>-100</v>
      </c>
      <c r="Z22" s="90">
        <f t="shared" si="3"/>
        <v>8154108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9462310</v>
      </c>
      <c r="C24" s="75">
        <f>SUM(C22:C23)</f>
        <v>0</v>
      </c>
      <c r="D24" s="76">
        <f aca="true" t="shared" si="4" ref="D24:Z24">SUM(D22:D23)</f>
        <v>8154108</v>
      </c>
      <c r="E24" s="77">
        <f t="shared" si="4"/>
        <v>8154108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0</v>
      </c>
      <c r="W24" s="77">
        <f t="shared" si="4"/>
        <v>63023577</v>
      </c>
      <c r="X24" s="77">
        <f t="shared" si="4"/>
        <v>-63023577</v>
      </c>
      <c r="Y24" s="78">
        <f>+IF(W24&lt;&gt;0,(X24/W24)*100,0)</f>
        <v>-100</v>
      </c>
      <c r="Z24" s="79">
        <f t="shared" si="4"/>
        <v>8154108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6389000</v>
      </c>
      <c r="E27" s="100">
        <v>6389000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3194500</v>
      </c>
      <c r="X27" s="100">
        <v>-3194500</v>
      </c>
      <c r="Y27" s="101">
        <v>-100</v>
      </c>
      <c r="Z27" s="102">
        <v>6389000</v>
      </c>
    </row>
    <row r="28" spans="1:26" ht="13.5">
      <c r="A28" s="103" t="s">
        <v>46</v>
      </c>
      <c r="B28" s="19">
        <v>0</v>
      </c>
      <c r="C28" s="19">
        <v>0</v>
      </c>
      <c r="D28" s="59">
        <v>5423000</v>
      </c>
      <c r="E28" s="60">
        <v>5423000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2711500</v>
      </c>
      <c r="X28" s="60">
        <v>-2711500</v>
      </c>
      <c r="Y28" s="61">
        <v>-100</v>
      </c>
      <c r="Z28" s="62">
        <v>5423000</v>
      </c>
    </row>
    <row r="29" spans="1:26" ht="13.5">
      <c r="A29" s="58" t="s">
        <v>282</v>
      </c>
      <c r="B29" s="19">
        <v>0</v>
      </c>
      <c r="C29" s="19">
        <v>0</v>
      </c>
      <c r="D29" s="59">
        <v>966000</v>
      </c>
      <c r="E29" s="60">
        <v>966000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483000</v>
      </c>
      <c r="X29" s="60">
        <v>-483000</v>
      </c>
      <c r="Y29" s="61">
        <v>-100</v>
      </c>
      <c r="Z29" s="62">
        <v>966000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6389000</v>
      </c>
      <c r="E32" s="100">
        <f t="shared" si="5"/>
        <v>6389000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3194500</v>
      </c>
      <c r="X32" s="100">
        <f t="shared" si="5"/>
        <v>-3194500</v>
      </c>
      <c r="Y32" s="101">
        <f>+IF(W32&lt;&gt;0,(X32/W32)*100,0)</f>
        <v>-100</v>
      </c>
      <c r="Z32" s="102">
        <f t="shared" si="5"/>
        <v>6389000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79708923</v>
      </c>
      <c r="C35" s="19">
        <v>0</v>
      </c>
      <c r="D35" s="59">
        <v>4865251</v>
      </c>
      <c r="E35" s="60">
        <v>4865251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2432626</v>
      </c>
      <c r="X35" s="60">
        <v>-2432626</v>
      </c>
      <c r="Y35" s="61">
        <v>-100</v>
      </c>
      <c r="Z35" s="62">
        <v>4865251</v>
      </c>
    </row>
    <row r="36" spans="1:26" ht="13.5">
      <c r="A36" s="58" t="s">
        <v>57</v>
      </c>
      <c r="B36" s="19">
        <v>510716574</v>
      </c>
      <c r="C36" s="19">
        <v>0</v>
      </c>
      <c r="D36" s="59">
        <v>36551749</v>
      </c>
      <c r="E36" s="60">
        <v>36551749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18275875</v>
      </c>
      <c r="X36" s="60">
        <v>-18275875</v>
      </c>
      <c r="Y36" s="61">
        <v>-100</v>
      </c>
      <c r="Z36" s="62">
        <v>36551749</v>
      </c>
    </row>
    <row r="37" spans="1:26" ht="13.5">
      <c r="A37" s="58" t="s">
        <v>58</v>
      </c>
      <c r="B37" s="19">
        <v>43777751</v>
      </c>
      <c r="C37" s="19">
        <v>0</v>
      </c>
      <c r="D37" s="59">
        <v>41417000</v>
      </c>
      <c r="E37" s="60">
        <v>41417000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20708500</v>
      </c>
      <c r="X37" s="60">
        <v>-20708500</v>
      </c>
      <c r="Y37" s="61">
        <v>-100</v>
      </c>
      <c r="Z37" s="62">
        <v>41417000</v>
      </c>
    </row>
    <row r="38" spans="1:26" ht="13.5">
      <c r="A38" s="58" t="s">
        <v>59</v>
      </c>
      <c r="B38" s="19">
        <v>7971830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538675916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/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321845321</v>
      </c>
      <c r="C42" s="19">
        <v>0</v>
      </c>
      <c r="D42" s="59">
        <v>-36700608</v>
      </c>
      <c r="E42" s="60">
        <v>-36700608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8055083</v>
      </c>
      <c r="X42" s="60">
        <v>-8055083</v>
      </c>
      <c r="Y42" s="61">
        <v>-100</v>
      </c>
      <c r="Z42" s="62">
        <v>-36700608</v>
      </c>
    </row>
    <row r="43" spans="1:26" ht="13.5">
      <c r="A43" s="58" t="s">
        <v>63</v>
      </c>
      <c r="B43" s="19">
        <v>48286151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378140692</v>
      </c>
      <c r="C45" s="22">
        <v>0</v>
      </c>
      <c r="D45" s="99">
        <v>-36700608</v>
      </c>
      <c r="E45" s="100">
        <v>-36700608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8055083</v>
      </c>
      <c r="X45" s="100">
        <v>-8055083</v>
      </c>
      <c r="Y45" s="101">
        <v>-100</v>
      </c>
      <c r="Z45" s="102">
        <v>-36700608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362.594530066383</v>
      </c>
      <c r="E58" s="7">
        <f t="shared" si="6"/>
        <v>362.594530066383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123.05479416458411</v>
      </c>
      <c r="X58" s="7">
        <f t="shared" si="6"/>
        <v>0</v>
      </c>
      <c r="Y58" s="7">
        <f t="shared" si="6"/>
        <v>0</v>
      </c>
      <c r="Z58" s="8">
        <f t="shared" si="6"/>
        <v>362.594530066383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99.99997944607586</v>
      </c>
      <c r="E59" s="10">
        <f t="shared" si="7"/>
        <v>99.99997944607586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239.10024297037177</v>
      </c>
      <c r="X59" s="10">
        <f t="shared" si="7"/>
        <v>0</v>
      </c>
      <c r="Y59" s="10">
        <f t="shared" si="7"/>
        <v>0</v>
      </c>
      <c r="Z59" s="11">
        <f t="shared" si="7"/>
        <v>99.99997944607586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102.26373428989535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187.5948473619199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101.40359302739239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3699417</v>
      </c>
      <c r="C67" s="24"/>
      <c r="D67" s="25">
        <v>4865251</v>
      </c>
      <c r="E67" s="26">
        <v>4865251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6696078</v>
      </c>
      <c r="X67" s="26"/>
      <c r="Y67" s="25"/>
      <c r="Z67" s="27">
        <v>4865251</v>
      </c>
    </row>
    <row r="68" spans="1:26" ht="13.5" hidden="1">
      <c r="A68" s="37" t="s">
        <v>31</v>
      </c>
      <c r="B68" s="19">
        <v>3181193</v>
      </c>
      <c r="C68" s="19"/>
      <c r="D68" s="20">
        <v>4865251</v>
      </c>
      <c r="E68" s="21">
        <v>4865251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1017408</v>
      </c>
      <c r="X68" s="21"/>
      <c r="Y68" s="20"/>
      <c r="Z68" s="23">
        <v>4865251</v>
      </c>
    </row>
    <row r="69" spans="1:26" ht="13.5" hidden="1">
      <c r="A69" s="38" t="s">
        <v>32</v>
      </c>
      <c r="B69" s="19">
        <v>518224</v>
      </c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5678670</v>
      </c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56670</v>
      </c>
      <c r="X73" s="21"/>
      <c r="Y73" s="20"/>
      <c r="Z73" s="23"/>
    </row>
    <row r="74" spans="1:26" ht="13.5" hidden="1">
      <c r="A74" s="39" t="s">
        <v>107</v>
      </c>
      <c r="B74" s="19">
        <v>518224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5622000</v>
      </c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3699417</v>
      </c>
      <c r="C76" s="32"/>
      <c r="D76" s="33">
        <v>17641134</v>
      </c>
      <c r="E76" s="34">
        <v>17641134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8239845</v>
      </c>
      <c r="X76" s="34"/>
      <c r="Y76" s="33"/>
      <c r="Z76" s="35">
        <v>17641134</v>
      </c>
    </row>
    <row r="77" spans="1:26" ht="13.5" hidden="1">
      <c r="A77" s="37" t="s">
        <v>31</v>
      </c>
      <c r="B77" s="19">
        <v>3181193</v>
      </c>
      <c r="C77" s="19"/>
      <c r="D77" s="20">
        <v>4865250</v>
      </c>
      <c r="E77" s="21">
        <v>4865250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2432625</v>
      </c>
      <c r="X77" s="21"/>
      <c r="Y77" s="20"/>
      <c r="Z77" s="23">
        <v>4865250</v>
      </c>
    </row>
    <row r="78" spans="1:26" ht="13.5" hidden="1">
      <c r="A78" s="38" t="s">
        <v>32</v>
      </c>
      <c r="B78" s="19">
        <v>518224</v>
      </c>
      <c r="C78" s="19"/>
      <c r="D78" s="20">
        <v>12775884</v>
      </c>
      <c r="E78" s="21">
        <v>12775884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5807220</v>
      </c>
      <c r="X78" s="21"/>
      <c r="Y78" s="20"/>
      <c r="Z78" s="23">
        <v>12775884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233882</v>
      </c>
      <c r="E82" s="21">
        <v>233882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106310</v>
      </c>
      <c r="X82" s="21"/>
      <c r="Y82" s="20"/>
      <c r="Z82" s="23">
        <v>233882</v>
      </c>
    </row>
    <row r="83" spans="1:26" ht="13.5" hidden="1">
      <c r="A83" s="39" t="s">
        <v>107</v>
      </c>
      <c r="B83" s="19">
        <v>518224</v>
      </c>
      <c r="C83" s="19"/>
      <c r="D83" s="20">
        <v>12542002</v>
      </c>
      <c r="E83" s="21">
        <v>12542002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5700910</v>
      </c>
      <c r="X83" s="21"/>
      <c r="Y83" s="20"/>
      <c r="Z83" s="23">
        <v>12542002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4410000</v>
      </c>
      <c r="F5" s="345">
        <f t="shared" si="0"/>
        <v>4410000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2205000</v>
      </c>
      <c r="Y5" s="345">
        <f t="shared" si="0"/>
        <v>-2205000</v>
      </c>
      <c r="Z5" s="346">
        <f>+IF(X5&lt;&gt;0,+(Y5/X5)*100,0)</f>
        <v>-100</v>
      </c>
      <c r="AA5" s="347">
        <f>+AA6+AA8+AA11+AA13+AA15</f>
        <v>4410000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1535000</v>
      </c>
      <c r="F6" s="59">
        <f t="shared" si="1"/>
        <v>1535000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767500</v>
      </c>
      <c r="Y6" s="59">
        <f t="shared" si="1"/>
        <v>-767500</v>
      </c>
      <c r="Z6" s="61">
        <f>+IF(X6&lt;&gt;0,+(Y6/X6)*100,0)</f>
        <v>-100</v>
      </c>
      <c r="AA6" s="62">
        <f t="shared" si="1"/>
        <v>1535000</v>
      </c>
    </row>
    <row r="7" spans="1:27" ht="13.5">
      <c r="A7" s="291" t="s">
        <v>228</v>
      </c>
      <c r="B7" s="142"/>
      <c r="C7" s="60"/>
      <c r="D7" s="327"/>
      <c r="E7" s="60">
        <v>1535000</v>
      </c>
      <c r="F7" s="59">
        <v>1535000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767500</v>
      </c>
      <c r="Y7" s="59">
        <v>-767500</v>
      </c>
      <c r="Z7" s="61">
        <v>-100</v>
      </c>
      <c r="AA7" s="62">
        <v>1535000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2875000</v>
      </c>
      <c r="F15" s="59">
        <f t="shared" si="5"/>
        <v>2875000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1437500</v>
      </c>
      <c r="Y15" s="59">
        <f t="shared" si="5"/>
        <v>-1437500</v>
      </c>
      <c r="Z15" s="61">
        <f>+IF(X15&lt;&gt;0,+(Y15/X15)*100,0)</f>
        <v>-100</v>
      </c>
      <c r="AA15" s="62">
        <f>SUM(AA16:AA20)</f>
        <v>2875000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2875000</v>
      </c>
      <c r="F20" s="59">
        <v>2875000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1437500</v>
      </c>
      <c r="Y20" s="59">
        <v>-1437500</v>
      </c>
      <c r="Z20" s="61">
        <v>-100</v>
      </c>
      <c r="AA20" s="62">
        <v>2875000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2281000</v>
      </c>
      <c r="F40" s="332">
        <f t="shared" si="9"/>
        <v>2281000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1140500</v>
      </c>
      <c r="Y40" s="332">
        <f t="shared" si="9"/>
        <v>-1140500</v>
      </c>
      <c r="Z40" s="323">
        <f>+IF(X40&lt;&gt;0,+(Y40/X40)*100,0)</f>
        <v>-100</v>
      </c>
      <c r="AA40" s="337">
        <f>SUM(AA41:AA49)</f>
        <v>2281000</v>
      </c>
    </row>
    <row r="41" spans="1:27" ht="13.5">
      <c r="A41" s="348" t="s">
        <v>247</v>
      </c>
      <c r="B41" s="142"/>
      <c r="C41" s="349"/>
      <c r="D41" s="350"/>
      <c r="E41" s="349">
        <v>2251000</v>
      </c>
      <c r="F41" s="351">
        <v>2251000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1125500</v>
      </c>
      <c r="Y41" s="351">
        <v>-1125500</v>
      </c>
      <c r="Z41" s="352">
        <v>-100</v>
      </c>
      <c r="AA41" s="353">
        <v>2251000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30000</v>
      </c>
      <c r="F44" s="53">
        <v>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</v>
      </c>
      <c r="Y44" s="53">
        <v>-15000</v>
      </c>
      <c r="Z44" s="94">
        <v>-100</v>
      </c>
      <c r="AA44" s="95">
        <v>30000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6691000</v>
      </c>
      <c r="F60" s="264">
        <f t="shared" si="14"/>
        <v>6691000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3345500</v>
      </c>
      <c r="Y60" s="264">
        <f t="shared" si="14"/>
        <v>-3345500</v>
      </c>
      <c r="Z60" s="324">
        <f>+IF(X60&lt;&gt;0,+(Y60/X60)*100,0)</f>
        <v>-100</v>
      </c>
      <c r="AA60" s="232">
        <f>+AA57+AA54+AA51+AA40+AA37+AA34+AA22+AA5</f>
        <v>6691000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180695824</v>
      </c>
      <c r="D5" s="153">
        <f>SUM(D6:D8)</f>
        <v>0</v>
      </c>
      <c r="E5" s="154">
        <f t="shared" si="0"/>
        <v>139060000</v>
      </c>
      <c r="F5" s="100">
        <f t="shared" si="0"/>
        <v>139060000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71480730</v>
      </c>
      <c r="Y5" s="100">
        <f t="shared" si="0"/>
        <v>-71480730</v>
      </c>
      <c r="Z5" s="137">
        <f>+IF(X5&lt;&gt;0,+(Y5/X5)*100,0)</f>
        <v>-100</v>
      </c>
      <c r="AA5" s="153">
        <f>SUM(AA6:AA8)</f>
        <v>139060000</v>
      </c>
    </row>
    <row r="6" spans="1:27" ht="13.5">
      <c r="A6" s="138" t="s">
        <v>75</v>
      </c>
      <c r="B6" s="136"/>
      <c r="C6" s="155"/>
      <c r="D6" s="155"/>
      <c r="E6" s="156">
        <v>134194749</v>
      </c>
      <c r="F6" s="60">
        <v>134194749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71480730</v>
      </c>
      <c r="Y6" s="60">
        <v>-71480730</v>
      </c>
      <c r="Z6" s="140">
        <v>-100</v>
      </c>
      <c r="AA6" s="155">
        <v>134194749</v>
      </c>
    </row>
    <row r="7" spans="1:27" ht="13.5">
      <c r="A7" s="138" t="s">
        <v>76</v>
      </c>
      <c r="B7" s="136"/>
      <c r="C7" s="157">
        <v>180695824</v>
      </c>
      <c r="D7" s="157"/>
      <c r="E7" s="158">
        <v>4865251</v>
      </c>
      <c r="F7" s="159">
        <v>4865251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>
        <v>4865251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2250676</v>
      </c>
      <c r="D9" s="153">
        <f>SUM(D10:D14)</f>
        <v>0</v>
      </c>
      <c r="E9" s="154">
        <f t="shared" si="1"/>
        <v>2155000</v>
      </c>
      <c r="F9" s="100">
        <f t="shared" si="1"/>
        <v>2155000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829368</v>
      </c>
      <c r="Y9" s="100">
        <f t="shared" si="1"/>
        <v>-829368</v>
      </c>
      <c r="Z9" s="137">
        <f>+IF(X9&lt;&gt;0,+(Y9/X9)*100,0)</f>
        <v>-100</v>
      </c>
      <c r="AA9" s="153">
        <f>SUM(AA10:AA14)</f>
        <v>2155000</v>
      </c>
    </row>
    <row r="10" spans="1:27" ht="13.5">
      <c r="A10" s="138" t="s">
        <v>79</v>
      </c>
      <c r="B10" s="136"/>
      <c r="C10" s="155">
        <v>2250676</v>
      </c>
      <c r="D10" s="155"/>
      <c r="E10" s="156">
        <v>2155000</v>
      </c>
      <c r="F10" s="60">
        <v>2155000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829368</v>
      </c>
      <c r="Y10" s="60">
        <v>-829368</v>
      </c>
      <c r="Z10" s="140">
        <v>-100</v>
      </c>
      <c r="AA10" s="155">
        <v>2155000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45213000</v>
      </c>
      <c r="F15" s="100">
        <f t="shared" si="2"/>
        <v>45213000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24676488</v>
      </c>
      <c r="Y15" s="100">
        <f t="shared" si="2"/>
        <v>-24676488</v>
      </c>
      <c r="Z15" s="137">
        <f>+IF(X15&lt;&gt;0,+(Y15/X15)*100,0)</f>
        <v>-100</v>
      </c>
      <c r="AA15" s="153">
        <f>SUM(AA16:AA18)</f>
        <v>45213000</v>
      </c>
    </row>
    <row r="16" spans="1:27" ht="13.5">
      <c r="A16" s="138" t="s">
        <v>85</v>
      </c>
      <c r="B16" s="136"/>
      <c r="C16" s="155"/>
      <c r="D16" s="155"/>
      <c r="E16" s="156">
        <v>18000</v>
      </c>
      <c r="F16" s="60">
        <v>18000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9942</v>
      </c>
      <c r="Y16" s="60">
        <v>-9942</v>
      </c>
      <c r="Z16" s="140">
        <v>-100</v>
      </c>
      <c r="AA16" s="155">
        <v>18000</v>
      </c>
    </row>
    <row r="17" spans="1:27" ht="13.5">
      <c r="A17" s="138" t="s">
        <v>86</v>
      </c>
      <c r="B17" s="136"/>
      <c r="C17" s="155"/>
      <c r="D17" s="155"/>
      <c r="E17" s="156">
        <v>45195000</v>
      </c>
      <c r="F17" s="60">
        <v>45195000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24666546</v>
      </c>
      <c r="Y17" s="60">
        <v>-24666546</v>
      </c>
      <c r="Z17" s="140">
        <v>-100</v>
      </c>
      <c r="AA17" s="155">
        <v>45195000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182946500</v>
      </c>
      <c r="D25" s="168">
        <f>+D5+D9+D15+D19+D24</f>
        <v>0</v>
      </c>
      <c r="E25" s="169">
        <f t="shared" si="4"/>
        <v>186428000</v>
      </c>
      <c r="F25" s="73">
        <f t="shared" si="4"/>
        <v>186428000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0</v>
      </c>
      <c r="X25" s="73">
        <f t="shared" si="4"/>
        <v>96986586</v>
      </c>
      <c r="Y25" s="73">
        <f t="shared" si="4"/>
        <v>-96986586</v>
      </c>
      <c r="Z25" s="170">
        <f>+IF(X25&lt;&gt;0,+(Y25/X25)*100,0)</f>
        <v>-100</v>
      </c>
      <c r="AA25" s="168">
        <f>+AA5+AA9+AA15+AA19+AA24</f>
        <v>186428000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173484190</v>
      </c>
      <c r="D28" s="153">
        <f>SUM(D29:D31)</f>
        <v>0</v>
      </c>
      <c r="E28" s="154">
        <f t="shared" si="5"/>
        <v>117317000</v>
      </c>
      <c r="F28" s="100">
        <f t="shared" si="5"/>
        <v>117317000</v>
      </c>
      <c r="G28" s="100">
        <f t="shared" si="5"/>
        <v>0</v>
      </c>
      <c r="H28" s="100">
        <f t="shared" si="5"/>
        <v>0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0</v>
      </c>
      <c r="X28" s="100">
        <f t="shared" si="5"/>
        <v>5296362</v>
      </c>
      <c r="Y28" s="100">
        <f t="shared" si="5"/>
        <v>-5296362</v>
      </c>
      <c r="Z28" s="137">
        <f>+IF(X28&lt;&gt;0,+(Y28/X28)*100,0)</f>
        <v>-100</v>
      </c>
      <c r="AA28" s="153">
        <f>SUM(AA29:AA31)</f>
        <v>117317000</v>
      </c>
    </row>
    <row r="29" spans="1:27" ht="13.5">
      <c r="A29" s="138" t="s">
        <v>75</v>
      </c>
      <c r="B29" s="136"/>
      <c r="C29" s="155">
        <v>12729295</v>
      </c>
      <c r="D29" s="155"/>
      <c r="E29" s="156">
        <v>35719000</v>
      </c>
      <c r="F29" s="60">
        <v>35719000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2398362</v>
      </c>
      <c r="Y29" s="60">
        <v>-2398362</v>
      </c>
      <c r="Z29" s="140">
        <v>-100</v>
      </c>
      <c r="AA29" s="155">
        <v>35719000</v>
      </c>
    </row>
    <row r="30" spans="1:27" ht="13.5">
      <c r="A30" s="138" t="s">
        <v>76</v>
      </c>
      <c r="B30" s="136"/>
      <c r="C30" s="157">
        <v>160754895</v>
      </c>
      <c r="D30" s="157"/>
      <c r="E30" s="158">
        <v>65172000</v>
      </c>
      <c r="F30" s="159">
        <v>65172000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1798908</v>
      </c>
      <c r="Y30" s="159">
        <v>-1798908</v>
      </c>
      <c r="Z30" s="141">
        <v>-100</v>
      </c>
      <c r="AA30" s="157">
        <v>65172000</v>
      </c>
    </row>
    <row r="31" spans="1:27" ht="13.5">
      <c r="A31" s="138" t="s">
        <v>77</v>
      </c>
      <c r="B31" s="136"/>
      <c r="C31" s="155"/>
      <c r="D31" s="155"/>
      <c r="E31" s="156">
        <v>16426000</v>
      </c>
      <c r="F31" s="60">
        <v>16426000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1099092</v>
      </c>
      <c r="Y31" s="60">
        <v>-1099092</v>
      </c>
      <c r="Z31" s="140">
        <v>-100</v>
      </c>
      <c r="AA31" s="155">
        <v>16426000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18029090</v>
      </c>
      <c r="F32" s="100">
        <f t="shared" si="6"/>
        <v>18029090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1699092</v>
      </c>
      <c r="Y32" s="100">
        <f t="shared" si="6"/>
        <v>-1699092</v>
      </c>
      <c r="Z32" s="137">
        <f>+IF(X32&lt;&gt;0,+(Y32/X32)*100,0)</f>
        <v>-100</v>
      </c>
      <c r="AA32" s="153">
        <f>SUM(AA33:AA37)</f>
        <v>18029090</v>
      </c>
    </row>
    <row r="33" spans="1:27" ht="13.5">
      <c r="A33" s="138" t="s">
        <v>79</v>
      </c>
      <c r="B33" s="136"/>
      <c r="C33" s="155"/>
      <c r="D33" s="155"/>
      <c r="E33" s="156">
        <v>18029090</v>
      </c>
      <c r="F33" s="60">
        <v>18029090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1699092</v>
      </c>
      <c r="Y33" s="60">
        <v>-1699092</v>
      </c>
      <c r="Z33" s="140">
        <v>-100</v>
      </c>
      <c r="AA33" s="155">
        <v>18029090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42927802</v>
      </c>
      <c r="F38" s="100">
        <f t="shared" si="7"/>
        <v>42927802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2998362</v>
      </c>
      <c r="Y38" s="100">
        <f t="shared" si="7"/>
        <v>-2998362</v>
      </c>
      <c r="Z38" s="137">
        <f>+IF(X38&lt;&gt;0,+(Y38/X38)*100,0)</f>
        <v>-100</v>
      </c>
      <c r="AA38" s="153">
        <f>SUM(AA39:AA41)</f>
        <v>42927802</v>
      </c>
    </row>
    <row r="39" spans="1:27" ht="13.5">
      <c r="A39" s="138" t="s">
        <v>85</v>
      </c>
      <c r="B39" s="136"/>
      <c r="C39" s="155"/>
      <c r="D39" s="155"/>
      <c r="E39" s="156">
        <v>9939000</v>
      </c>
      <c r="F39" s="60">
        <v>9939000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1199454</v>
      </c>
      <c r="Y39" s="60">
        <v>-1199454</v>
      </c>
      <c r="Z39" s="140">
        <v>-100</v>
      </c>
      <c r="AA39" s="155">
        <v>9939000</v>
      </c>
    </row>
    <row r="40" spans="1:27" ht="13.5">
      <c r="A40" s="138" t="s">
        <v>86</v>
      </c>
      <c r="B40" s="136"/>
      <c r="C40" s="155"/>
      <c r="D40" s="155"/>
      <c r="E40" s="156">
        <v>32988802</v>
      </c>
      <c r="F40" s="60">
        <v>32988802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1798908</v>
      </c>
      <c r="Y40" s="60">
        <v>-1798908</v>
      </c>
      <c r="Z40" s="140">
        <v>-100</v>
      </c>
      <c r="AA40" s="155">
        <v>32988802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173484190</v>
      </c>
      <c r="D48" s="168">
        <f>+D28+D32+D38+D42+D47</f>
        <v>0</v>
      </c>
      <c r="E48" s="169">
        <f t="shared" si="9"/>
        <v>178273892</v>
      </c>
      <c r="F48" s="73">
        <f t="shared" si="9"/>
        <v>178273892</v>
      </c>
      <c r="G48" s="73">
        <f t="shared" si="9"/>
        <v>0</v>
      </c>
      <c r="H48" s="73">
        <f t="shared" si="9"/>
        <v>0</v>
      </c>
      <c r="I48" s="73">
        <f t="shared" si="9"/>
        <v>0</v>
      </c>
      <c r="J48" s="73">
        <f t="shared" si="9"/>
        <v>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0</v>
      </c>
      <c r="X48" s="73">
        <f t="shared" si="9"/>
        <v>9993816</v>
      </c>
      <c r="Y48" s="73">
        <f t="shared" si="9"/>
        <v>-9993816</v>
      </c>
      <c r="Z48" s="170">
        <f>+IF(X48&lt;&gt;0,+(Y48/X48)*100,0)</f>
        <v>-100</v>
      </c>
      <c r="AA48" s="168">
        <f>+AA28+AA32+AA38+AA42+AA47</f>
        <v>178273892</v>
      </c>
    </row>
    <row r="49" spans="1:27" ht="13.5">
      <c r="A49" s="148" t="s">
        <v>49</v>
      </c>
      <c r="B49" s="149"/>
      <c r="C49" s="171">
        <f aca="true" t="shared" si="10" ref="C49:Y49">+C25-C48</f>
        <v>9462310</v>
      </c>
      <c r="D49" s="171">
        <f>+D25-D48</f>
        <v>0</v>
      </c>
      <c r="E49" s="172">
        <f t="shared" si="10"/>
        <v>8154108</v>
      </c>
      <c r="F49" s="173">
        <f t="shared" si="10"/>
        <v>8154108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0</v>
      </c>
      <c r="X49" s="173">
        <f>IF(F25=F48,0,X25-X48)</f>
        <v>86992770</v>
      </c>
      <c r="Y49" s="173">
        <f t="shared" si="10"/>
        <v>-86992770</v>
      </c>
      <c r="Z49" s="174">
        <f>+IF(X49&lt;&gt;0,+(Y49/X49)*100,0)</f>
        <v>-100</v>
      </c>
      <c r="AA49" s="171">
        <f>+AA25-AA48</f>
        <v>8154108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3181193</v>
      </c>
      <c r="D5" s="155">
        <v>0</v>
      </c>
      <c r="E5" s="156">
        <v>4865251</v>
      </c>
      <c r="F5" s="60">
        <v>4865251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1017408</v>
      </c>
      <c r="Y5" s="60">
        <v>-1017408</v>
      </c>
      <c r="Z5" s="140">
        <v>-100</v>
      </c>
      <c r="AA5" s="155">
        <v>4865251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56670</v>
      </c>
      <c r="Y10" s="54">
        <v>-56670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518224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5622000</v>
      </c>
      <c r="Y11" s="60">
        <v>-5622000</v>
      </c>
      <c r="Z11" s="140">
        <v>-100</v>
      </c>
      <c r="AA11" s="155">
        <v>0</v>
      </c>
    </row>
    <row r="12" spans="1:27" ht="13.5">
      <c r="A12" s="183" t="s">
        <v>108</v>
      </c>
      <c r="B12" s="185"/>
      <c r="C12" s="155">
        <v>1161793</v>
      </c>
      <c r="D12" s="155">
        <v>0</v>
      </c>
      <c r="E12" s="156">
        <v>237081</v>
      </c>
      <c r="F12" s="60">
        <v>237081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129317</v>
      </c>
      <c r="Y12" s="60">
        <v>-129317</v>
      </c>
      <c r="Z12" s="140">
        <v>-100</v>
      </c>
      <c r="AA12" s="155">
        <v>237081</v>
      </c>
    </row>
    <row r="13" spans="1:27" ht="13.5">
      <c r="A13" s="181" t="s">
        <v>109</v>
      </c>
      <c r="B13" s="185"/>
      <c r="C13" s="155">
        <v>1798900</v>
      </c>
      <c r="D13" s="155">
        <v>0</v>
      </c>
      <c r="E13" s="156">
        <v>298558</v>
      </c>
      <c r="F13" s="60">
        <v>298558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162852</v>
      </c>
      <c r="Y13" s="60">
        <v>-162852</v>
      </c>
      <c r="Z13" s="140">
        <v>-100</v>
      </c>
      <c r="AA13" s="155">
        <v>298558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407506</v>
      </c>
      <c r="D16" s="155">
        <v>0</v>
      </c>
      <c r="E16" s="156">
        <v>250000</v>
      </c>
      <c r="F16" s="60">
        <v>250000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136362</v>
      </c>
      <c r="Y16" s="60">
        <v>-136362</v>
      </c>
      <c r="Z16" s="140">
        <v>-100</v>
      </c>
      <c r="AA16" s="155">
        <v>250000</v>
      </c>
    </row>
    <row r="17" spans="1:27" ht="13.5">
      <c r="A17" s="181" t="s">
        <v>113</v>
      </c>
      <c r="B17" s="185"/>
      <c r="C17" s="155">
        <v>1843170</v>
      </c>
      <c r="D17" s="155">
        <v>0</v>
      </c>
      <c r="E17" s="156">
        <v>3573226</v>
      </c>
      <c r="F17" s="60">
        <v>3573226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417468</v>
      </c>
      <c r="Y17" s="60">
        <v>-417468</v>
      </c>
      <c r="Z17" s="140">
        <v>-100</v>
      </c>
      <c r="AA17" s="155">
        <v>3573226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363968</v>
      </c>
      <c r="F18" s="60">
        <v>363968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198528</v>
      </c>
      <c r="Y18" s="60">
        <v>-198528</v>
      </c>
      <c r="Z18" s="140">
        <v>-100</v>
      </c>
      <c r="AA18" s="155">
        <v>363968</v>
      </c>
    </row>
    <row r="19" spans="1:27" ht="13.5">
      <c r="A19" s="181" t="s">
        <v>34</v>
      </c>
      <c r="B19" s="185"/>
      <c r="C19" s="155">
        <v>173300297</v>
      </c>
      <c r="D19" s="155">
        <v>0</v>
      </c>
      <c r="E19" s="156">
        <v>120382000</v>
      </c>
      <c r="F19" s="60">
        <v>120382000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80001334</v>
      </c>
      <c r="Y19" s="60">
        <v>-80001334</v>
      </c>
      <c r="Z19" s="140">
        <v>-100</v>
      </c>
      <c r="AA19" s="155">
        <v>120382000</v>
      </c>
    </row>
    <row r="20" spans="1:27" ht="13.5">
      <c r="A20" s="181" t="s">
        <v>35</v>
      </c>
      <c r="B20" s="185"/>
      <c r="C20" s="155">
        <v>735417</v>
      </c>
      <c r="D20" s="155">
        <v>0</v>
      </c>
      <c r="E20" s="156">
        <v>17601916</v>
      </c>
      <c r="F20" s="54">
        <v>17601916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/>
      <c r="Y20" s="54">
        <v>0</v>
      </c>
      <c r="Z20" s="184">
        <v>0</v>
      </c>
      <c r="AA20" s="130">
        <v>17601916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182946500</v>
      </c>
      <c r="D22" s="188">
        <f>SUM(D5:D21)</f>
        <v>0</v>
      </c>
      <c r="E22" s="189">
        <f t="shared" si="0"/>
        <v>147572000</v>
      </c>
      <c r="F22" s="190">
        <f t="shared" si="0"/>
        <v>147572000</v>
      </c>
      <c r="G22" s="190">
        <f t="shared" si="0"/>
        <v>0</v>
      </c>
      <c r="H22" s="190">
        <f t="shared" si="0"/>
        <v>0</v>
      </c>
      <c r="I22" s="190">
        <f t="shared" si="0"/>
        <v>0</v>
      </c>
      <c r="J22" s="190">
        <f t="shared" si="0"/>
        <v>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0</v>
      </c>
      <c r="X22" s="190">
        <f t="shared" si="0"/>
        <v>87741939</v>
      </c>
      <c r="Y22" s="190">
        <f t="shared" si="0"/>
        <v>-87741939</v>
      </c>
      <c r="Z22" s="191">
        <f>+IF(X22&lt;&gt;0,+(Y22/X22)*100,0)</f>
        <v>-100</v>
      </c>
      <c r="AA22" s="188">
        <f>SUM(AA5:AA21)</f>
        <v>147572000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73443912</v>
      </c>
      <c r="D25" s="155">
        <v>0</v>
      </c>
      <c r="E25" s="156">
        <v>67709030</v>
      </c>
      <c r="F25" s="60">
        <v>67709030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33699270</v>
      </c>
      <c r="Y25" s="60">
        <v>-33699270</v>
      </c>
      <c r="Z25" s="140">
        <v>-100</v>
      </c>
      <c r="AA25" s="155">
        <v>67709030</v>
      </c>
    </row>
    <row r="26" spans="1:27" ht="13.5">
      <c r="A26" s="183" t="s">
        <v>38</v>
      </c>
      <c r="B26" s="182"/>
      <c r="C26" s="155">
        <v>12729295</v>
      </c>
      <c r="D26" s="155">
        <v>0</v>
      </c>
      <c r="E26" s="156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7430184</v>
      </c>
      <c r="Y26" s="60">
        <v>-7430184</v>
      </c>
      <c r="Z26" s="140">
        <v>-100</v>
      </c>
      <c r="AA26" s="155">
        <v>0</v>
      </c>
    </row>
    <row r="27" spans="1:27" ht="13.5">
      <c r="A27" s="183" t="s">
        <v>118</v>
      </c>
      <c r="B27" s="182"/>
      <c r="C27" s="155">
        <v>1502386</v>
      </c>
      <c r="D27" s="155">
        <v>0</v>
      </c>
      <c r="E27" s="156">
        <v>581000</v>
      </c>
      <c r="F27" s="60">
        <v>581000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581000</v>
      </c>
    </row>
    <row r="28" spans="1:27" ht="13.5">
      <c r="A28" s="183" t="s">
        <v>39</v>
      </c>
      <c r="B28" s="182"/>
      <c r="C28" s="155">
        <v>32856520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103638</v>
      </c>
      <c r="Y29" s="60">
        <v>-103638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2302324</v>
      </c>
      <c r="D31" s="155">
        <v>0</v>
      </c>
      <c r="E31" s="156">
        <v>1023000</v>
      </c>
      <c r="F31" s="60">
        <v>1023000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1023000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2167345</v>
      </c>
      <c r="F32" s="60">
        <v>2167345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2794908</v>
      </c>
      <c r="Y32" s="60">
        <v>-2794908</v>
      </c>
      <c r="Z32" s="140">
        <v>-100</v>
      </c>
      <c r="AA32" s="155">
        <v>2167345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50166554</v>
      </c>
      <c r="D34" s="155">
        <v>0</v>
      </c>
      <c r="E34" s="156">
        <v>102866943</v>
      </c>
      <c r="F34" s="60">
        <v>102866943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10612362</v>
      </c>
      <c r="Y34" s="60">
        <v>-10612362</v>
      </c>
      <c r="Z34" s="140">
        <v>-100</v>
      </c>
      <c r="AA34" s="155">
        <v>102866943</v>
      </c>
    </row>
    <row r="35" spans="1:27" ht="13.5">
      <c r="A35" s="181" t="s">
        <v>122</v>
      </c>
      <c r="B35" s="185"/>
      <c r="C35" s="155">
        <v>483199</v>
      </c>
      <c r="D35" s="155">
        <v>0</v>
      </c>
      <c r="E35" s="156">
        <v>3926574</v>
      </c>
      <c r="F35" s="60">
        <v>3926574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3926574</v>
      </c>
    </row>
    <row r="36" spans="1:27" ht="12.75">
      <c r="A36" s="193" t="s">
        <v>44</v>
      </c>
      <c r="B36" s="187"/>
      <c r="C36" s="188">
        <f aca="true" t="shared" si="1" ref="C36:Y36">SUM(C25:C35)</f>
        <v>173484190</v>
      </c>
      <c r="D36" s="188">
        <f>SUM(D25:D35)</f>
        <v>0</v>
      </c>
      <c r="E36" s="189">
        <f t="shared" si="1"/>
        <v>178273892</v>
      </c>
      <c r="F36" s="190">
        <f t="shared" si="1"/>
        <v>178273892</v>
      </c>
      <c r="G36" s="190">
        <f t="shared" si="1"/>
        <v>0</v>
      </c>
      <c r="H36" s="190">
        <f t="shared" si="1"/>
        <v>0</v>
      </c>
      <c r="I36" s="190">
        <f t="shared" si="1"/>
        <v>0</v>
      </c>
      <c r="J36" s="190">
        <f t="shared" si="1"/>
        <v>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0</v>
      </c>
      <c r="X36" s="190">
        <f t="shared" si="1"/>
        <v>54640362</v>
      </c>
      <c r="Y36" s="190">
        <f t="shared" si="1"/>
        <v>-54640362</v>
      </c>
      <c r="Z36" s="191">
        <f>+IF(X36&lt;&gt;0,+(Y36/X36)*100,0)</f>
        <v>-100</v>
      </c>
      <c r="AA36" s="188">
        <f>SUM(AA25:AA35)</f>
        <v>178273892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9462310</v>
      </c>
      <c r="D38" s="199">
        <f>+D22-D36</f>
        <v>0</v>
      </c>
      <c r="E38" s="200">
        <f t="shared" si="2"/>
        <v>-30701892</v>
      </c>
      <c r="F38" s="106">
        <f t="shared" si="2"/>
        <v>-30701892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0</v>
      </c>
      <c r="X38" s="106">
        <f>IF(F22=F36,0,X22-X36)</f>
        <v>33101577</v>
      </c>
      <c r="Y38" s="106">
        <f t="shared" si="2"/>
        <v>-33101577</v>
      </c>
      <c r="Z38" s="201">
        <f>+IF(X38&lt;&gt;0,+(Y38/X38)*100,0)</f>
        <v>-100</v>
      </c>
      <c r="AA38" s="199">
        <f>+AA22-AA36</f>
        <v>-30701892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38856000</v>
      </c>
      <c r="F39" s="60">
        <v>38856000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29922000</v>
      </c>
      <c r="Y39" s="60">
        <v>-29922000</v>
      </c>
      <c r="Z39" s="140">
        <v>-100</v>
      </c>
      <c r="AA39" s="155">
        <v>38856000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9462310</v>
      </c>
      <c r="D42" s="206">
        <f>SUM(D38:D41)</f>
        <v>0</v>
      </c>
      <c r="E42" s="207">
        <f t="shared" si="3"/>
        <v>8154108</v>
      </c>
      <c r="F42" s="88">
        <f t="shared" si="3"/>
        <v>8154108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0</v>
      </c>
      <c r="X42" s="88">
        <f t="shared" si="3"/>
        <v>63023577</v>
      </c>
      <c r="Y42" s="88">
        <f t="shared" si="3"/>
        <v>-63023577</v>
      </c>
      <c r="Z42" s="208">
        <f>+IF(X42&lt;&gt;0,+(Y42/X42)*100,0)</f>
        <v>-100</v>
      </c>
      <c r="AA42" s="206">
        <f>SUM(AA38:AA41)</f>
        <v>8154108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9462310</v>
      </c>
      <c r="D44" s="210">
        <f>+D42-D43</f>
        <v>0</v>
      </c>
      <c r="E44" s="211">
        <f t="shared" si="4"/>
        <v>8154108</v>
      </c>
      <c r="F44" s="77">
        <f t="shared" si="4"/>
        <v>8154108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0</v>
      </c>
      <c r="X44" s="77">
        <f t="shared" si="4"/>
        <v>63023577</v>
      </c>
      <c r="Y44" s="77">
        <f t="shared" si="4"/>
        <v>-63023577</v>
      </c>
      <c r="Z44" s="212">
        <f>+IF(X44&lt;&gt;0,+(Y44/X44)*100,0)</f>
        <v>-100</v>
      </c>
      <c r="AA44" s="210">
        <f>+AA42-AA43</f>
        <v>8154108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9462310</v>
      </c>
      <c r="D46" s="206">
        <f>SUM(D44:D45)</f>
        <v>0</v>
      </c>
      <c r="E46" s="207">
        <f t="shared" si="5"/>
        <v>8154108</v>
      </c>
      <c r="F46" s="88">
        <f t="shared" si="5"/>
        <v>8154108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0</v>
      </c>
      <c r="X46" s="88">
        <f t="shared" si="5"/>
        <v>63023577</v>
      </c>
      <c r="Y46" s="88">
        <f t="shared" si="5"/>
        <v>-63023577</v>
      </c>
      <c r="Z46" s="208">
        <f>+IF(X46&lt;&gt;0,+(Y46/X46)*100,0)</f>
        <v>-100</v>
      </c>
      <c r="AA46" s="206">
        <f>SUM(AA44:AA45)</f>
        <v>8154108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9462310</v>
      </c>
      <c r="D48" s="217">
        <f>SUM(D46:D47)</f>
        <v>0</v>
      </c>
      <c r="E48" s="218">
        <f t="shared" si="6"/>
        <v>8154108</v>
      </c>
      <c r="F48" s="219">
        <f t="shared" si="6"/>
        <v>8154108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0</v>
      </c>
      <c r="X48" s="220">
        <f t="shared" si="6"/>
        <v>63023577</v>
      </c>
      <c r="Y48" s="220">
        <f t="shared" si="6"/>
        <v>-63023577</v>
      </c>
      <c r="Z48" s="221">
        <f>+IF(X48&lt;&gt;0,+(Y48/X48)*100,0)</f>
        <v>-100</v>
      </c>
      <c r="AA48" s="222">
        <f>SUM(AA46:AA47)</f>
        <v>8154108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731000</v>
      </c>
      <c r="F5" s="100">
        <f t="shared" si="0"/>
        <v>731000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398724</v>
      </c>
      <c r="Y5" s="100">
        <f t="shared" si="0"/>
        <v>-398724</v>
      </c>
      <c r="Z5" s="137">
        <f>+IF(X5&lt;&gt;0,+(Y5/X5)*100,0)</f>
        <v>-100</v>
      </c>
      <c r="AA5" s="153">
        <f>SUM(AA6:AA8)</f>
        <v>731000</v>
      </c>
    </row>
    <row r="6" spans="1:27" ht="13.5">
      <c r="A6" s="138" t="s">
        <v>75</v>
      </c>
      <c r="B6" s="136"/>
      <c r="C6" s="155"/>
      <c r="D6" s="155"/>
      <c r="E6" s="156">
        <v>331000</v>
      </c>
      <c r="F6" s="60">
        <v>331000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180546</v>
      </c>
      <c r="Y6" s="60">
        <v>-180546</v>
      </c>
      <c r="Z6" s="140">
        <v>-100</v>
      </c>
      <c r="AA6" s="62">
        <v>331000</v>
      </c>
    </row>
    <row r="7" spans="1:27" ht="13.5">
      <c r="A7" s="138" t="s">
        <v>76</v>
      </c>
      <c r="B7" s="136"/>
      <c r="C7" s="157"/>
      <c r="D7" s="157"/>
      <c r="E7" s="158">
        <v>248000</v>
      </c>
      <c r="F7" s="159">
        <v>248000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135270</v>
      </c>
      <c r="Y7" s="159">
        <v>-135270</v>
      </c>
      <c r="Z7" s="141">
        <v>-100</v>
      </c>
      <c r="AA7" s="225">
        <v>248000</v>
      </c>
    </row>
    <row r="8" spans="1:27" ht="13.5">
      <c r="A8" s="138" t="s">
        <v>77</v>
      </c>
      <c r="B8" s="136"/>
      <c r="C8" s="155"/>
      <c r="D8" s="155"/>
      <c r="E8" s="156">
        <v>152000</v>
      </c>
      <c r="F8" s="60">
        <v>152000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82908</v>
      </c>
      <c r="Y8" s="60">
        <v>-82908</v>
      </c>
      <c r="Z8" s="140">
        <v>-100</v>
      </c>
      <c r="AA8" s="62">
        <v>152000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</v>
      </c>
      <c r="F9" s="100">
        <f t="shared" si="1"/>
        <v>235000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128184</v>
      </c>
      <c r="Y9" s="100">
        <f t="shared" si="1"/>
        <v>-128184</v>
      </c>
      <c r="Z9" s="137">
        <f>+IF(X9&lt;&gt;0,+(Y9/X9)*100,0)</f>
        <v>-100</v>
      </c>
      <c r="AA9" s="102">
        <f>SUM(AA10:AA14)</f>
        <v>235000</v>
      </c>
    </row>
    <row r="10" spans="1:27" ht="13.5">
      <c r="A10" s="138" t="s">
        <v>79</v>
      </c>
      <c r="B10" s="136"/>
      <c r="C10" s="155"/>
      <c r="D10" s="155"/>
      <c r="E10" s="156">
        <v>235000</v>
      </c>
      <c r="F10" s="60">
        <v>235000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128184</v>
      </c>
      <c r="Y10" s="60">
        <v>-128184</v>
      </c>
      <c r="Z10" s="140">
        <v>-100</v>
      </c>
      <c r="AA10" s="62">
        <v>235000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5423000</v>
      </c>
      <c r="F15" s="100">
        <f t="shared" si="2"/>
        <v>5423000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2958000</v>
      </c>
      <c r="Y15" s="100">
        <f t="shared" si="2"/>
        <v>-2958000</v>
      </c>
      <c r="Z15" s="137">
        <f>+IF(X15&lt;&gt;0,+(Y15/X15)*100,0)</f>
        <v>-100</v>
      </c>
      <c r="AA15" s="102">
        <f>SUM(AA16:AA18)</f>
        <v>5423000</v>
      </c>
    </row>
    <row r="16" spans="1:27" ht="13.5">
      <c r="A16" s="138" t="s">
        <v>85</v>
      </c>
      <c r="B16" s="136"/>
      <c r="C16" s="155"/>
      <c r="D16" s="155"/>
      <c r="E16" s="156">
        <v>466000</v>
      </c>
      <c r="F16" s="60">
        <v>466000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254184</v>
      </c>
      <c r="Y16" s="60">
        <v>-254184</v>
      </c>
      <c r="Z16" s="140">
        <v>-100</v>
      </c>
      <c r="AA16" s="62">
        <v>466000</v>
      </c>
    </row>
    <row r="17" spans="1:27" ht="13.5">
      <c r="A17" s="138" t="s">
        <v>86</v>
      </c>
      <c r="B17" s="136"/>
      <c r="C17" s="155"/>
      <c r="D17" s="155"/>
      <c r="E17" s="156">
        <v>4957000</v>
      </c>
      <c r="F17" s="60">
        <v>4957000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2703816</v>
      </c>
      <c r="Y17" s="60">
        <v>-2703816</v>
      </c>
      <c r="Z17" s="140">
        <v>-100</v>
      </c>
      <c r="AA17" s="62">
        <v>4957000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6389000</v>
      </c>
      <c r="F25" s="219">
        <f t="shared" si="4"/>
        <v>6389000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3484908</v>
      </c>
      <c r="Y25" s="219">
        <f t="shared" si="4"/>
        <v>-3484908</v>
      </c>
      <c r="Z25" s="231">
        <f>+IF(X25&lt;&gt;0,+(Y25/X25)*100,0)</f>
        <v>-100</v>
      </c>
      <c r="AA25" s="232">
        <f>+AA5+AA9+AA15+AA19+AA24</f>
        <v>6389000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4957000</v>
      </c>
      <c r="F28" s="60">
        <v>4957000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4957000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466000</v>
      </c>
      <c r="F31" s="60">
        <v>466000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466000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5423000</v>
      </c>
      <c r="F32" s="77">
        <f t="shared" si="5"/>
        <v>5423000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5423000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966000</v>
      </c>
      <c r="F33" s="60">
        <v>966000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966000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6389000</v>
      </c>
      <c r="F36" s="220">
        <f t="shared" si="6"/>
        <v>6389000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6389000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16013529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5134532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6361210</v>
      </c>
      <c r="D9" s="155"/>
      <c r="E9" s="59">
        <v>4865251</v>
      </c>
      <c r="F9" s="60">
        <v>4865251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2432626</v>
      </c>
      <c r="Y9" s="60">
        <v>-2432626</v>
      </c>
      <c r="Z9" s="140">
        <v>-100</v>
      </c>
      <c r="AA9" s="62">
        <v>4865251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52199652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79708923</v>
      </c>
      <c r="D12" s="168">
        <f>SUM(D6:D11)</f>
        <v>0</v>
      </c>
      <c r="E12" s="72">
        <f t="shared" si="0"/>
        <v>4865251</v>
      </c>
      <c r="F12" s="73">
        <f t="shared" si="0"/>
        <v>4865251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2432626</v>
      </c>
      <c r="Y12" s="73">
        <f t="shared" si="0"/>
        <v>-2432626</v>
      </c>
      <c r="Z12" s="170">
        <f>+IF(X12&lt;&gt;0,+(Y12/X12)*100,0)</f>
        <v>-100</v>
      </c>
      <c r="AA12" s="74">
        <f>SUM(AA6:AA11)</f>
        <v>4865251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71870049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438487961</v>
      </c>
      <c r="D19" s="155"/>
      <c r="E19" s="59">
        <v>36551749</v>
      </c>
      <c r="F19" s="60">
        <v>36551749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18275875</v>
      </c>
      <c r="Y19" s="60">
        <v>-18275875</v>
      </c>
      <c r="Z19" s="140">
        <v>-100</v>
      </c>
      <c r="AA19" s="62">
        <v>36551749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358564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510716574</v>
      </c>
      <c r="D24" s="168">
        <f>SUM(D15:D23)</f>
        <v>0</v>
      </c>
      <c r="E24" s="76">
        <f t="shared" si="1"/>
        <v>36551749</v>
      </c>
      <c r="F24" s="77">
        <f t="shared" si="1"/>
        <v>36551749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18275875</v>
      </c>
      <c r="Y24" s="77">
        <f t="shared" si="1"/>
        <v>-18275875</v>
      </c>
      <c r="Z24" s="212">
        <f>+IF(X24&lt;&gt;0,+(Y24/X24)*100,0)</f>
        <v>-100</v>
      </c>
      <c r="AA24" s="79">
        <f>SUM(AA15:AA23)</f>
        <v>36551749</v>
      </c>
    </row>
    <row r="25" spans="1:27" ht="13.5">
      <c r="A25" s="250" t="s">
        <v>159</v>
      </c>
      <c r="B25" s="251"/>
      <c r="C25" s="168">
        <f aca="true" t="shared" si="2" ref="C25:Y25">+C12+C24</f>
        <v>590425497</v>
      </c>
      <c r="D25" s="168">
        <f>+D12+D24</f>
        <v>0</v>
      </c>
      <c r="E25" s="72">
        <f t="shared" si="2"/>
        <v>41417000</v>
      </c>
      <c r="F25" s="73">
        <f t="shared" si="2"/>
        <v>41417000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20708501</v>
      </c>
      <c r="Y25" s="73">
        <f t="shared" si="2"/>
        <v>-20708501</v>
      </c>
      <c r="Z25" s="170">
        <f>+IF(X25&lt;&gt;0,+(Y25/X25)*100,0)</f>
        <v>-100</v>
      </c>
      <c r="AA25" s="74">
        <f>+AA12+AA24</f>
        <v>41417000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512186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40043338</v>
      </c>
      <c r="D32" s="155"/>
      <c r="E32" s="59">
        <v>41417000</v>
      </c>
      <c r="F32" s="60">
        <v>41417000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20708500</v>
      </c>
      <c r="Y32" s="60">
        <v>-20708500</v>
      </c>
      <c r="Z32" s="140">
        <v>-100</v>
      </c>
      <c r="AA32" s="62">
        <v>41417000</v>
      </c>
    </row>
    <row r="33" spans="1:27" ht="13.5">
      <c r="A33" s="249" t="s">
        <v>165</v>
      </c>
      <c r="B33" s="182"/>
      <c r="C33" s="155">
        <v>3222227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43777751</v>
      </c>
      <c r="D34" s="168">
        <f>SUM(D29:D33)</f>
        <v>0</v>
      </c>
      <c r="E34" s="72">
        <f t="shared" si="3"/>
        <v>41417000</v>
      </c>
      <c r="F34" s="73">
        <f t="shared" si="3"/>
        <v>41417000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20708500</v>
      </c>
      <c r="Y34" s="73">
        <f t="shared" si="3"/>
        <v>-20708500</v>
      </c>
      <c r="Z34" s="170">
        <f>+IF(X34&lt;&gt;0,+(Y34/X34)*100,0)</f>
        <v>-100</v>
      </c>
      <c r="AA34" s="74">
        <f>SUM(AA29:AA33)</f>
        <v>41417000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7971830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7971830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51749581</v>
      </c>
      <c r="D40" s="168">
        <f>+D34+D39</f>
        <v>0</v>
      </c>
      <c r="E40" s="72">
        <f t="shared" si="5"/>
        <v>41417000</v>
      </c>
      <c r="F40" s="73">
        <f t="shared" si="5"/>
        <v>41417000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20708500</v>
      </c>
      <c r="Y40" s="73">
        <f t="shared" si="5"/>
        <v>-20708500</v>
      </c>
      <c r="Z40" s="170">
        <f>+IF(X40&lt;&gt;0,+(Y40/X40)*100,0)</f>
        <v>-100</v>
      </c>
      <c r="AA40" s="74">
        <f>+AA34+AA39</f>
        <v>41417000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538675916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</v>
      </c>
      <c r="Y42" s="259">
        <f t="shared" si="6"/>
        <v>-1</v>
      </c>
      <c r="Z42" s="260">
        <f>+IF(X42&lt;&gt;0,+(Y42/X42)*100,0)</f>
        <v>-100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538675916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538675916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7847303</v>
      </c>
      <c r="D6" s="155"/>
      <c r="E6" s="59">
        <v>22741174</v>
      </c>
      <c r="F6" s="60">
        <v>22741174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10558045</v>
      </c>
      <c r="Y6" s="60">
        <v>-10558045</v>
      </c>
      <c r="Z6" s="140">
        <v>-100</v>
      </c>
      <c r="AA6" s="62">
        <v>22741174</v>
      </c>
    </row>
    <row r="7" spans="1:27" ht="13.5">
      <c r="A7" s="249" t="s">
        <v>178</v>
      </c>
      <c r="B7" s="182"/>
      <c r="C7" s="155">
        <v>173300297</v>
      </c>
      <c r="D7" s="155"/>
      <c r="E7" s="59">
        <v>118533000</v>
      </c>
      <c r="F7" s="60">
        <v>118533000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79022000</v>
      </c>
      <c r="Y7" s="60">
        <v>-79022000</v>
      </c>
      <c r="Z7" s="140">
        <v>-100</v>
      </c>
      <c r="AA7" s="62">
        <v>118533000</v>
      </c>
    </row>
    <row r="8" spans="1:27" ht="13.5">
      <c r="A8" s="249" t="s">
        <v>179</v>
      </c>
      <c r="B8" s="182"/>
      <c r="C8" s="155"/>
      <c r="D8" s="155"/>
      <c r="E8" s="59">
        <v>44856000</v>
      </c>
      <c r="F8" s="60">
        <v>44856000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29904000</v>
      </c>
      <c r="Y8" s="60">
        <v>-29904000</v>
      </c>
      <c r="Z8" s="140">
        <v>-100</v>
      </c>
      <c r="AA8" s="62">
        <v>44856000</v>
      </c>
    </row>
    <row r="9" spans="1:27" ht="13.5">
      <c r="A9" s="249" t="s">
        <v>180</v>
      </c>
      <c r="B9" s="182"/>
      <c r="C9" s="155">
        <v>1798900</v>
      </c>
      <c r="D9" s="155"/>
      <c r="E9" s="59">
        <v>298562</v>
      </c>
      <c r="F9" s="60">
        <v>298562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135710</v>
      </c>
      <c r="Y9" s="60">
        <v>-135710</v>
      </c>
      <c r="Z9" s="140">
        <v>-100</v>
      </c>
      <c r="AA9" s="62">
        <v>298562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138898821</v>
      </c>
      <c r="D12" s="155"/>
      <c r="E12" s="59">
        <v>-222939348</v>
      </c>
      <c r="F12" s="60">
        <v>-222939348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-111469674</v>
      </c>
      <c r="Y12" s="60">
        <v>111469674</v>
      </c>
      <c r="Z12" s="140">
        <v>-100</v>
      </c>
      <c r="AA12" s="62">
        <v>-222939348</v>
      </c>
    </row>
    <row r="13" spans="1:27" ht="13.5">
      <c r="A13" s="249" t="s">
        <v>40</v>
      </c>
      <c r="B13" s="182"/>
      <c r="C13" s="155"/>
      <c r="D13" s="155"/>
      <c r="E13" s="59">
        <v>-189996</v>
      </c>
      <c r="F13" s="60">
        <v>-189996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-94998</v>
      </c>
      <c r="Y13" s="60">
        <v>94998</v>
      </c>
      <c r="Z13" s="140">
        <v>-100</v>
      </c>
      <c r="AA13" s="62">
        <v>-189996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321845321</v>
      </c>
      <c r="D15" s="168">
        <f>SUM(D6:D14)</f>
        <v>0</v>
      </c>
      <c r="E15" s="72">
        <f t="shared" si="0"/>
        <v>-36700608</v>
      </c>
      <c r="F15" s="73">
        <f t="shared" si="0"/>
        <v>-36700608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8055083</v>
      </c>
      <c r="Y15" s="73">
        <f t="shared" si="0"/>
        <v>-8055083</v>
      </c>
      <c r="Z15" s="170">
        <f>+IF(X15&lt;&gt;0,+(Y15/X15)*100,0)</f>
        <v>-100</v>
      </c>
      <c r="AA15" s="74">
        <f>SUM(AA6:AA14)</f>
        <v>-36700608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48286151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48286151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370131472</v>
      </c>
      <c r="D36" s="153">
        <f>+D15+D25+D34</f>
        <v>0</v>
      </c>
      <c r="E36" s="99">
        <f t="shared" si="3"/>
        <v>-36700608</v>
      </c>
      <c r="F36" s="100">
        <f t="shared" si="3"/>
        <v>-36700608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8055083</v>
      </c>
      <c r="Y36" s="100">
        <f t="shared" si="3"/>
        <v>-8055083</v>
      </c>
      <c r="Z36" s="137">
        <f>+IF(X36&lt;&gt;0,+(Y36/X36)*100,0)</f>
        <v>-100</v>
      </c>
      <c r="AA36" s="102">
        <f>+AA15+AA25+AA34</f>
        <v>-36700608</v>
      </c>
    </row>
    <row r="37" spans="1:27" ht="13.5">
      <c r="A37" s="249" t="s">
        <v>199</v>
      </c>
      <c r="B37" s="182"/>
      <c r="C37" s="153">
        <v>8009220</v>
      </c>
      <c r="D37" s="15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378140692</v>
      </c>
      <c r="D38" s="257"/>
      <c r="E38" s="258">
        <v>-36700608</v>
      </c>
      <c r="F38" s="259">
        <v>-36700608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8055083</v>
      </c>
      <c r="Y38" s="259">
        <v>-8055083</v>
      </c>
      <c r="Z38" s="260">
        <v>-100</v>
      </c>
      <c r="AA38" s="261">
        <v>-36700608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731000</v>
      </c>
      <c r="F5" s="106">
        <f t="shared" si="0"/>
        <v>731000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365500</v>
      </c>
      <c r="Y5" s="106">
        <f t="shared" si="0"/>
        <v>-365500</v>
      </c>
      <c r="Z5" s="201">
        <f>+IF(X5&lt;&gt;0,+(Y5/X5)*100,0)</f>
        <v>-100</v>
      </c>
      <c r="AA5" s="199">
        <f>SUM(AA11:AA18)</f>
        <v>731000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731000</v>
      </c>
      <c r="F15" s="60">
        <v>731000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365500</v>
      </c>
      <c r="Y15" s="60">
        <v>-365500</v>
      </c>
      <c r="Z15" s="140">
        <v>-100</v>
      </c>
      <c r="AA15" s="155">
        <v>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5658000</v>
      </c>
      <c r="F20" s="100">
        <f t="shared" si="2"/>
        <v>5658000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2829000</v>
      </c>
      <c r="Y20" s="100">
        <f t="shared" si="2"/>
        <v>-2829000</v>
      </c>
      <c r="Z20" s="137">
        <f>+IF(X20&lt;&gt;0,+(Y20/X20)*100,0)</f>
        <v>-100</v>
      </c>
      <c r="AA20" s="153">
        <f>SUM(AA26:AA33)</f>
        <v>5658000</v>
      </c>
    </row>
    <row r="21" spans="1:27" ht="13.5">
      <c r="A21" s="291" t="s">
        <v>204</v>
      </c>
      <c r="B21" s="142"/>
      <c r="C21" s="62"/>
      <c r="D21" s="156"/>
      <c r="E21" s="60">
        <v>4957000</v>
      </c>
      <c r="F21" s="60">
        <v>4957000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2478500</v>
      </c>
      <c r="Y21" s="60">
        <v>-2478500</v>
      </c>
      <c r="Z21" s="140">
        <v>-100</v>
      </c>
      <c r="AA21" s="155">
        <v>4957000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4957000</v>
      </c>
      <c r="F26" s="295">
        <f t="shared" si="3"/>
        <v>4957000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2478500</v>
      </c>
      <c r="Y26" s="295">
        <f t="shared" si="3"/>
        <v>-2478500</v>
      </c>
      <c r="Z26" s="296">
        <f>+IF(X26&lt;&gt;0,+(Y26/X26)*100,0)</f>
        <v>-100</v>
      </c>
      <c r="AA26" s="297">
        <f>SUM(AA21:AA25)</f>
        <v>4957000</v>
      </c>
    </row>
    <row r="27" spans="1:27" ht="13.5">
      <c r="A27" s="298" t="s">
        <v>210</v>
      </c>
      <c r="B27" s="147"/>
      <c r="C27" s="62"/>
      <c r="D27" s="156"/>
      <c r="E27" s="60">
        <v>466000</v>
      </c>
      <c r="F27" s="60">
        <v>466000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233000</v>
      </c>
      <c r="Y27" s="60">
        <v>-233000</v>
      </c>
      <c r="Z27" s="140">
        <v>-100</v>
      </c>
      <c r="AA27" s="155">
        <v>466000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235000</v>
      </c>
      <c r="F30" s="60">
        <v>235000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117500</v>
      </c>
      <c r="Y30" s="60">
        <v>-117500</v>
      </c>
      <c r="Z30" s="140">
        <v>-100</v>
      </c>
      <c r="AA30" s="155">
        <v>235000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4957000</v>
      </c>
      <c r="F36" s="60">
        <f t="shared" si="4"/>
        <v>4957000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2478500</v>
      </c>
      <c r="Y36" s="60">
        <f t="shared" si="4"/>
        <v>-2478500</v>
      </c>
      <c r="Z36" s="140">
        <f aca="true" t="shared" si="5" ref="Z36:Z49">+IF(X36&lt;&gt;0,+(Y36/X36)*100,0)</f>
        <v>-100</v>
      </c>
      <c r="AA36" s="155">
        <f>AA6+AA21</f>
        <v>4957000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4957000</v>
      </c>
      <c r="F41" s="295">
        <f t="shared" si="6"/>
        <v>4957000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2478500</v>
      </c>
      <c r="Y41" s="295">
        <f t="shared" si="6"/>
        <v>-2478500</v>
      </c>
      <c r="Z41" s="296">
        <f t="shared" si="5"/>
        <v>-100</v>
      </c>
      <c r="AA41" s="297">
        <f>SUM(AA36:AA40)</f>
        <v>4957000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466000</v>
      </c>
      <c r="F42" s="54">
        <f t="shared" si="7"/>
        <v>466000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233000</v>
      </c>
      <c r="Y42" s="54">
        <f t="shared" si="7"/>
        <v>-233000</v>
      </c>
      <c r="Z42" s="184">
        <f t="shared" si="5"/>
        <v>-100</v>
      </c>
      <c r="AA42" s="130">
        <f aca="true" t="shared" si="8" ref="AA42:AA48">AA12+AA27</f>
        <v>466000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966000</v>
      </c>
      <c r="F45" s="54">
        <f t="shared" si="7"/>
        <v>966000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483000</v>
      </c>
      <c r="Y45" s="54">
        <f t="shared" si="7"/>
        <v>-483000</v>
      </c>
      <c r="Z45" s="184">
        <f t="shared" si="5"/>
        <v>-100</v>
      </c>
      <c r="AA45" s="130">
        <f t="shared" si="8"/>
        <v>966000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6389000</v>
      </c>
      <c r="F49" s="220">
        <f t="shared" si="9"/>
        <v>6389000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3194500</v>
      </c>
      <c r="Y49" s="220">
        <f t="shared" si="9"/>
        <v>-3194500</v>
      </c>
      <c r="Z49" s="221">
        <f t="shared" si="5"/>
        <v>-100</v>
      </c>
      <c r="AA49" s="222">
        <f>SUM(AA41:AA48)</f>
        <v>6389000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6691000</v>
      </c>
      <c r="F51" s="54">
        <f t="shared" si="10"/>
        <v>6691000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3345500</v>
      </c>
      <c r="Y51" s="54">
        <f t="shared" si="10"/>
        <v>-3345500</v>
      </c>
      <c r="Z51" s="184">
        <f>+IF(X51&lt;&gt;0,+(Y51/X51)*100,0)</f>
        <v>-100</v>
      </c>
      <c r="AA51" s="130">
        <f>SUM(AA57:AA61)</f>
        <v>6691000</v>
      </c>
    </row>
    <row r="52" spans="1:27" ht="13.5">
      <c r="A52" s="310" t="s">
        <v>204</v>
      </c>
      <c r="B52" s="142"/>
      <c r="C52" s="62"/>
      <c r="D52" s="156"/>
      <c r="E52" s="60">
        <v>1535000</v>
      </c>
      <c r="F52" s="60">
        <v>1535000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767500</v>
      </c>
      <c r="Y52" s="60">
        <v>-767500</v>
      </c>
      <c r="Z52" s="140">
        <v>-100</v>
      </c>
      <c r="AA52" s="155">
        <v>1535000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2875000</v>
      </c>
      <c r="F56" s="60">
        <v>2875000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1437500</v>
      </c>
      <c r="Y56" s="60">
        <v>-1437500</v>
      </c>
      <c r="Z56" s="140">
        <v>-100</v>
      </c>
      <c r="AA56" s="155">
        <v>2875000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4410000</v>
      </c>
      <c r="F57" s="295">
        <f t="shared" si="11"/>
        <v>4410000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2205000</v>
      </c>
      <c r="Y57" s="295">
        <f t="shared" si="11"/>
        <v>-2205000</v>
      </c>
      <c r="Z57" s="296">
        <f>+IF(X57&lt;&gt;0,+(Y57/X57)*100,0)</f>
        <v>-100</v>
      </c>
      <c r="AA57" s="297">
        <f>SUM(AA52:AA56)</f>
        <v>4410000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2281000</v>
      </c>
      <c r="F61" s="60">
        <v>2281000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1140500</v>
      </c>
      <c r="Y61" s="60">
        <v>-1140500</v>
      </c>
      <c r="Z61" s="140">
        <v>-100</v>
      </c>
      <c r="AA61" s="155">
        <v>2281000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6691183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6691183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731000</v>
      </c>
      <c r="F40" s="332">
        <f t="shared" si="9"/>
        <v>731000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365500</v>
      </c>
      <c r="Y40" s="332">
        <f t="shared" si="9"/>
        <v>-365500</v>
      </c>
      <c r="Z40" s="323">
        <f>+IF(X40&lt;&gt;0,+(Y40/X40)*100,0)</f>
        <v>-100</v>
      </c>
      <c r="AA40" s="337">
        <f>SUM(AA41:AA49)</f>
        <v>731000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731000</v>
      </c>
      <c r="F44" s="53">
        <v>731000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365500</v>
      </c>
      <c r="Y44" s="53">
        <v>-365500</v>
      </c>
      <c r="Z44" s="94">
        <v>-100</v>
      </c>
      <c r="AA44" s="95">
        <v>731000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731000</v>
      </c>
      <c r="F60" s="264">
        <f t="shared" si="14"/>
        <v>731000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365500</v>
      </c>
      <c r="Y60" s="264">
        <f t="shared" si="14"/>
        <v>-365500</v>
      </c>
      <c r="Z60" s="324">
        <f>+IF(X60&lt;&gt;0,+(Y60/X60)*100,0)</f>
        <v>-100</v>
      </c>
      <c r="AA60" s="232">
        <f>+AA57+AA54+AA51+AA40+AA37+AA34+AA22+AA5</f>
        <v>731000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4957000</v>
      </c>
      <c r="F5" s="345">
        <f t="shared" si="0"/>
        <v>4957000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2478500</v>
      </c>
      <c r="Y5" s="345">
        <f t="shared" si="0"/>
        <v>-2478500</v>
      </c>
      <c r="Z5" s="346">
        <f>+IF(X5&lt;&gt;0,+(Y5/X5)*100,0)</f>
        <v>-100</v>
      </c>
      <c r="AA5" s="347">
        <f>+AA6+AA8+AA11+AA13+AA15</f>
        <v>4957000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4957000</v>
      </c>
      <c r="F6" s="59">
        <f t="shared" si="1"/>
        <v>4957000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2478500</v>
      </c>
      <c r="Y6" s="59">
        <f t="shared" si="1"/>
        <v>-2478500</v>
      </c>
      <c r="Z6" s="61">
        <f>+IF(X6&lt;&gt;0,+(Y6/X6)*100,0)</f>
        <v>-100</v>
      </c>
      <c r="AA6" s="62">
        <f t="shared" si="1"/>
        <v>4957000</v>
      </c>
    </row>
    <row r="7" spans="1:27" ht="13.5">
      <c r="A7" s="291" t="s">
        <v>228</v>
      </c>
      <c r="B7" s="142"/>
      <c r="C7" s="60"/>
      <c r="D7" s="327"/>
      <c r="E7" s="60">
        <v>4957000</v>
      </c>
      <c r="F7" s="59">
        <v>4957000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2478500</v>
      </c>
      <c r="Y7" s="59">
        <v>-2478500</v>
      </c>
      <c r="Z7" s="61">
        <v>-100</v>
      </c>
      <c r="AA7" s="62">
        <v>4957000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466000</v>
      </c>
      <c r="F22" s="332">
        <f t="shared" si="6"/>
        <v>466000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233000</v>
      </c>
      <c r="Y22" s="332">
        <f t="shared" si="6"/>
        <v>-233000</v>
      </c>
      <c r="Z22" s="323">
        <f>+IF(X22&lt;&gt;0,+(Y22/X22)*100,0)</f>
        <v>-100</v>
      </c>
      <c r="AA22" s="337">
        <f>SUM(AA23:AA32)</f>
        <v>466000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466000</v>
      </c>
      <c r="F32" s="59">
        <v>466000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233000</v>
      </c>
      <c r="Y32" s="59">
        <v>-233000</v>
      </c>
      <c r="Z32" s="61">
        <v>-100</v>
      </c>
      <c r="AA32" s="62">
        <v>466000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235000</v>
      </c>
      <c r="F40" s="332">
        <f t="shared" si="9"/>
        <v>235000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117500</v>
      </c>
      <c r="Y40" s="332">
        <f t="shared" si="9"/>
        <v>-117500</v>
      </c>
      <c r="Z40" s="323">
        <f>+IF(X40&lt;&gt;0,+(Y40/X40)*100,0)</f>
        <v>-100</v>
      </c>
      <c r="AA40" s="337">
        <f>SUM(AA41:AA49)</f>
        <v>235000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235000</v>
      </c>
      <c r="F49" s="53">
        <v>235000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117500</v>
      </c>
      <c r="Y49" s="53">
        <v>-117500</v>
      </c>
      <c r="Z49" s="94">
        <v>-100</v>
      </c>
      <c r="AA49" s="95">
        <v>235000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5658000</v>
      </c>
      <c r="F60" s="264">
        <f t="shared" si="14"/>
        <v>5658000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2829000</v>
      </c>
      <c r="Y60" s="264">
        <f t="shared" si="14"/>
        <v>-2829000</v>
      </c>
      <c r="Z60" s="324">
        <f>+IF(X60&lt;&gt;0,+(Y60/X60)*100,0)</f>
        <v>-100</v>
      </c>
      <c r="AA60" s="232">
        <f>+AA57+AA54+AA51+AA40+AA37+AA34+AA22+AA5</f>
        <v>5658000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2015-02-02T10:34:25Z</dcterms:created>
  <dcterms:modified xsi:type="dcterms:W3CDTF">2015-02-02T10:38:42Z</dcterms:modified>
  <cp:category/>
  <cp:version/>
  <cp:contentType/>
  <cp:contentStatus/>
</cp:coreProperties>
</file>