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<sst xmlns="http://schemas.openxmlformats.org/spreadsheetml/2006/main" count="855" uniqueCount="302">
  <si>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Emalahleni (Ec)(EC136)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</si>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</sst>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3218438</v>
      </c>
      <c r="C5" s="19">
        <v>0</v>
      </c>
      <c r="D5" s="59">
        <v>2034044</v>
      </c>
      <c r="E5" s="60">
        <v>2034044</v>
      </c>
      <c r="F5" s="60">
        <v>3000527</v>
      </c>
      <c r="G5" s="60">
        <v>-10572</v>
      </c>
      <c r="H5" s="60">
        <v>65975</v>
      </c>
      <c r="I5" s="60">
        <v>3055930</v>
      </c>
      <c r="J5" s="60">
        <v>0</v>
      </c>
      <c r="K5" s="60">
        <v>-16750</v>
      </c>
      <c r="L5" s="60">
        <v>0</v>
      </c>
      <c r="M5" s="60">
        <v>-16750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3039180</v>
      </c>
      <c r="W5" s="60">
        <v>1017024</v>
      </c>
      <c r="X5" s="60">
        <v>2022156</v>
      </c>
      <c r="Y5" s="61">
        <v>198.83</v>
      </c>
      <c r="Z5" s="62">
        <v>2034044</v>
      </c>
    </row>
    <row r="6" spans="1:26" ht="13.5">
      <c r="A6" s="58" t="s">
        <v>32</v>
      </c>
      <c r="B6" s="19">
        <v>21380643</v>
      </c>
      <c r="C6" s="19">
        <v>0</v>
      </c>
      <c r="D6" s="59">
        <v>12649763</v>
      </c>
      <c r="E6" s="60">
        <v>12649763</v>
      </c>
      <c r="F6" s="60">
        <v>677219</v>
      </c>
      <c r="G6" s="60">
        <v>792484</v>
      </c>
      <c r="H6" s="60">
        <v>1167521</v>
      </c>
      <c r="I6" s="60">
        <v>2637224</v>
      </c>
      <c r="J6" s="60">
        <v>850980</v>
      </c>
      <c r="K6" s="60">
        <v>887855</v>
      </c>
      <c r="L6" s="60">
        <v>0</v>
      </c>
      <c r="M6" s="60">
        <v>1738835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4376059</v>
      </c>
      <c r="W6" s="60">
        <v>6324888</v>
      </c>
      <c r="X6" s="60">
        <v>-1948829</v>
      </c>
      <c r="Y6" s="61">
        <v>-30.81</v>
      </c>
      <c r="Z6" s="62">
        <v>12649763</v>
      </c>
    </row>
    <row r="7" spans="1:26" ht="13.5">
      <c r="A7" s="58" t="s">
        <v>33</v>
      </c>
      <c r="B7" s="19">
        <v>3004556</v>
      </c>
      <c r="C7" s="19">
        <v>0</v>
      </c>
      <c r="D7" s="59">
        <v>2085750</v>
      </c>
      <c r="E7" s="60">
        <v>2085750</v>
      </c>
      <c r="F7" s="60">
        <v>278749</v>
      </c>
      <c r="G7" s="60">
        <v>346304</v>
      </c>
      <c r="H7" s="60">
        <v>225823</v>
      </c>
      <c r="I7" s="60">
        <v>850876</v>
      </c>
      <c r="J7" s="60">
        <v>379095</v>
      </c>
      <c r="K7" s="60">
        <v>251317</v>
      </c>
      <c r="L7" s="60">
        <v>0</v>
      </c>
      <c r="M7" s="60">
        <v>630412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1481288</v>
      </c>
      <c r="W7" s="60">
        <v>1042878</v>
      </c>
      <c r="X7" s="60">
        <v>438410</v>
      </c>
      <c r="Y7" s="61">
        <v>42.04</v>
      </c>
      <c r="Z7" s="62">
        <v>2085750</v>
      </c>
    </row>
    <row r="8" spans="1:26" ht="13.5">
      <c r="A8" s="58" t="s">
        <v>34</v>
      </c>
      <c r="B8" s="19">
        <v>98441322</v>
      </c>
      <c r="C8" s="19">
        <v>0</v>
      </c>
      <c r="D8" s="59">
        <v>108177876</v>
      </c>
      <c r="E8" s="60">
        <v>108177876</v>
      </c>
      <c r="F8" s="60">
        <v>36490114</v>
      </c>
      <c r="G8" s="60">
        <v>0</v>
      </c>
      <c r="H8" s="60">
        <v>4064319</v>
      </c>
      <c r="I8" s="60">
        <v>40554433</v>
      </c>
      <c r="J8" s="60">
        <v>240649</v>
      </c>
      <c r="K8" s="60">
        <v>36570704</v>
      </c>
      <c r="L8" s="60">
        <v>0</v>
      </c>
      <c r="M8" s="60">
        <v>36811353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77365786</v>
      </c>
      <c r="W8" s="60">
        <v>54088938</v>
      </c>
      <c r="X8" s="60">
        <v>23276848</v>
      </c>
      <c r="Y8" s="61">
        <v>43.03</v>
      </c>
      <c r="Z8" s="62">
        <v>108177876</v>
      </c>
    </row>
    <row r="9" spans="1:26" ht="13.5">
      <c r="A9" s="58" t="s">
        <v>35</v>
      </c>
      <c r="B9" s="19">
        <v>36260397</v>
      </c>
      <c r="C9" s="19">
        <v>0</v>
      </c>
      <c r="D9" s="59">
        <v>43541618</v>
      </c>
      <c r="E9" s="60">
        <v>43541618</v>
      </c>
      <c r="F9" s="60">
        <v>489206</v>
      </c>
      <c r="G9" s="60">
        <v>498709</v>
      </c>
      <c r="H9" s="60">
        <v>430696</v>
      </c>
      <c r="I9" s="60">
        <v>1418611</v>
      </c>
      <c r="J9" s="60">
        <v>320641</v>
      </c>
      <c r="K9" s="60">
        <v>453459</v>
      </c>
      <c r="L9" s="60">
        <v>0</v>
      </c>
      <c r="M9" s="60">
        <v>774100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2192711</v>
      </c>
      <c r="W9" s="60">
        <v>19055472</v>
      </c>
      <c r="X9" s="60">
        <v>-16862761</v>
      </c>
      <c r="Y9" s="61">
        <v>-88.49</v>
      </c>
      <c r="Z9" s="62">
        <v>43541618</v>
      </c>
    </row>
    <row r="10" spans="1:26" ht="25.5">
      <c r="A10" s="63" t="s">
        <v>277</v>
      </c>
      <c r="B10" s="64">
        <f>SUM(B5:B9)</f>
        <v>162305356</v>
      </c>
      <c r="C10" s="64">
        <f>SUM(C5:C9)</f>
        <v>0</v>
      </c>
      <c r="D10" s="65">
        <f aca="true" t="shared" si="0" ref="D10:Z10">SUM(D5:D9)</f>
        <v>168489051</v>
      </c>
      <c r="E10" s="66">
        <f t="shared" si="0"/>
        <v>168489051</v>
      </c>
      <c r="F10" s="66">
        <f t="shared" si="0"/>
        <v>40935815</v>
      </c>
      <c r="G10" s="66">
        <f t="shared" si="0"/>
        <v>1626925</v>
      </c>
      <c r="H10" s="66">
        <f t="shared" si="0"/>
        <v>5954334</v>
      </c>
      <c r="I10" s="66">
        <f t="shared" si="0"/>
        <v>48517074</v>
      </c>
      <c r="J10" s="66">
        <f t="shared" si="0"/>
        <v>1791365</v>
      </c>
      <c r="K10" s="66">
        <f t="shared" si="0"/>
        <v>38146585</v>
      </c>
      <c r="L10" s="66">
        <f t="shared" si="0"/>
        <v>0</v>
      </c>
      <c r="M10" s="66">
        <f t="shared" si="0"/>
        <v>39937950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88455024</v>
      </c>
      <c r="W10" s="66">
        <f t="shared" si="0"/>
        <v>81529200</v>
      </c>
      <c r="X10" s="66">
        <f t="shared" si="0"/>
        <v>6925824</v>
      </c>
      <c r="Y10" s="67">
        <f>+IF(W10&lt;&gt;0,(X10/W10)*100,0)</f>
        <v>8.494899986753213</v>
      </c>
      <c r="Z10" s="68">
        <f t="shared" si="0"/>
        <v>168489051</v>
      </c>
    </row>
    <row r="11" spans="1:26" ht="13.5">
      <c r="A11" s="58" t="s">
        <v>37</v>
      </c>
      <c r="B11" s="19">
        <v>47294571</v>
      </c>
      <c r="C11" s="19">
        <v>0</v>
      </c>
      <c r="D11" s="59">
        <v>61639479</v>
      </c>
      <c r="E11" s="60">
        <v>61639479</v>
      </c>
      <c r="F11" s="60">
        <v>3564715</v>
      </c>
      <c r="G11" s="60">
        <v>3994657</v>
      </c>
      <c r="H11" s="60">
        <v>5059068</v>
      </c>
      <c r="I11" s="60">
        <v>12618440</v>
      </c>
      <c r="J11" s="60">
        <v>3858083</v>
      </c>
      <c r="K11" s="60">
        <v>2373848</v>
      </c>
      <c r="L11" s="60">
        <v>0</v>
      </c>
      <c r="M11" s="60">
        <v>6231931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18850371</v>
      </c>
      <c r="W11" s="60">
        <v>30819738</v>
      </c>
      <c r="X11" s="60">
        <v>-11969367</v>
      </c>
      <c r="Y11" s="61">
        <v>-38.84</v>
      </c>
      <c r="Z11" s="62">
        <v>61639479</v>
      </c>
    </row>
    <row r="12" spans="1:26" ht="13.5">
      <c r="A12" s="58" t="s">
        <v>38</v>
      </c>
      <c r="B12" s="19">
        <v>9811645</v>
      </c>
      <c r="C12" s="19">
        <v>0</v>
      </c>
      <c r="D12" s="59">
        <v>10227410</v>
      </c>
      <c r="E12" s="60">
        <v>10227410</v>
      </c>
      <c r="F12" s="60">
        <v>773537</v>
      </c>
      <c r="G12" s="60">
        <v>774749</v>
      </c>
      <c r="H12" s="60">
        <v>774749</v>
      </c>
      <c r="I12" s="60">
        <v>2323035</v>
      </c>
      <c r="J12" s="60">
        <v>791695</v>
      </c>
      <c r="K12" s="60">
        <v>793434</v>
      </c>
      <c r="L12" s="60">
        <v>0</v>
      </c>
      <c r="M12" s="60">
        <v>1585129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3908164</v>
      </c>
      <c r="W12" s="60">
        <v>5113704</v>
      </c>
      <c r="X12" s="60">
        <v>-1205540</v>
      </c>
      <c r="Y12" s="61">
        <v>-23.57</v>
      </c>
      <c r="Z12" s="62">
        <v>10227410</v>
      </c>
    </row>
    <row r="13" spans="1:26" ht="13.5">
      <c r="A13" s="58" t="s">
        <v>278</v>
      </c>
      <c r="B13" s="19">
        <v>31703004</v>
      </c>
      <c r="C13" s="19">
        <v>0</v>
      </c>
      <c r="D13" s="59">
        <v>23084387</v>
      </c>
      <c r="E13" s="60">
        <v>23084387</v>
      </c>
      <c r="F13" s="60">
        <v>1909890</v>
      </c>
      <c r="G13" s="60">
        <v>0</v>
      </c>
      <c r="H13" s="60">
        <v>3819779</v>
      </c>
      <c r="I13" s="60">
        <v>5729669</v>
      </c>
      <c r="J13" s="60">
        <v>1909890</v>
      </c>
      <c r="K13" s="60">
        <v>1909890</v>
      </c>
      <c r="L13" s="60">
        <v>0</v>
      </c>
      <c r="M13" s="60">
        <v>3819780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9549449</v>
      </c>
      <c r="W13" s="60">
        <v>11542194</v>
      </c>
      <c r="X13" s="60">
        <v>-1992745</v>
      </c>
      <c r="Y13" s="61">
        <v>-17.26</v>
      </c>
      <c r="Z13" s="62">
        <v>23084387</v>
      </c>
    </row>
    <row r="14" spans="1:26" ht="13.5">
      <c r="A14" s="58" t="s">
        <v>40</v>
      </c>
      <c r="B14" s="19">
        <v>689786</v>
      </c>
      <c r="C14" s="19">
        <v>0</v>
      </c>
      <c r="D14" s="59">
        <v>175100</v>
      </c>
      <c r="E14" s="60">
        <v>175100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87552</v>
      </c>
      <c r="X14" s="60">
        <v>-87552</v>
      </c>
      <c r="Y14" s="61">
        <v>-100</v>
      </c>
      <c r="Z14" s="62">
        <v>175100</v>
      </c>
    </row>
    <row r="15" spans="1:26" ht="13.5">
      <c r="A15" s="58" t="s">
        <v>41</v>
      </c>
      <c r="B15" s="19">
        <v>12850609</v>
      </c>
      <c r="C15" s="19">
        <v>0</v>
      </c>
      <c r="D15" s="59">
        <v>17213417</v>
      </c>
      <c r="E15" s="60">
        <v>17213417</v>
      </c>
      <c r="F15" s="60">
        <v>1406651</v>
      </c>
      <c r="G15" s="60">
        <v>1733444</v>
      </c>
      <c r="H15" s="60">
        <v>1653566</v>
      </c>
      <c r="I15" s="60">
        <v>4793661</v>
      </c>
      <c r="J15" s="60">
        <v>1184856</v>
      </c>
      <c r="K15" s="60">
        <v>1223080</v>
      </c>
      <c r="L15" s="60">
        <v>0</v>
      </c>
      <c r="M15" s="60">
        <v>2407936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7201597</v>
      </c>
      <c r="W15" s="60">
        <v>8606706</v>
      </c>
      <c r="X15" s="60">
        <v>-1405109</v>
      </c>
      <c r="Y15" s="61">
        <v>-16.33</v>
      </c>
      <c r="Z15" s="62">
        <v>17213417</v>
      </c>
    </row>
    <row r="16" spans="1:26" ht="13.5">
      <c r="A16" s="69" t="s">
        <v>42</v>
      </c>
      <c r="B16" s="19">
        <v>19462162</v>
      </c>
      <c r="C16" s="19">
        <v>0</v>
      </c>
      <c r="D16" s="59">
        <v>17899426</v>
      </c>
      <c r="E16" s="60">
        <v>17899426</v>
      </c>
      <c r="F16" s="60">
        <v>262493</v>
      </c>
      <c r="G16" s="60">
        <v>949958</v>
      </c>
      <c r="H16" s="60">
        <v>3138950</v>
      </c>
      <c r="I16" s="60">
        <v>4351401</v>
      </c>
      <c r="J16" s="60">
        <v>371241</v>
      </c>
      <c r="K16" s="60">
        <v>5689638</v>
      </c>
      <c r="L16" s="60">
        <v>0</v>
      </c>
      <c r="M16" s="60">
        <v>6060879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10412280</v>
      </c>
      <c r="W16" s="60">
        <v>8949714</v>
      </c>
      <c r="X16" s="60">
        <v>1462566</v>
      </c>
      <c r="Y16" s="61">
        <v>16.34</v>
      </c>
      <c r="Z16" s="62">
        <v>17899426</v>
      </c>
    </row>
    <row r="17" spans="1:26" ht="13.5">
      <c r="A17" s="58" t="s">
        <v>43</v>
      </c>
      <c r="B17" s="19">
        <v>74020786</v>
      </c>
      <c r="C17" s="19">
        <v>0</v>
      </c>
      <c r="D17" s="59">
        <v>69215555</v>
      </c>
      <c r="E17" s="60">
        <v>69215555</v>
      </c>
      <c r="F17" s="60">
        <v>2396193</v>
      </c>
      <c r="G17" s="60">
        <v>3209490</v>
      </c>
      <c r="H17" s="60">
        <v>3490195</v>
      </c>
      <c r="I17" s="60">
        <v>9095878</v>
      </c>
      <c r="J17" s="60">
        <v>4502203</v>
      </c>
      <c r="K17" s="60">
        <v>2795837</v>
      </c>
      <c r="L17" s="60">
        <v>0</v>
      </c>
      <c r="M17" s="60">
        <v>7298040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16393918</v>
      </c>
      <c r="W17" s="60">
        <v>34607778</v>
      </c>
      <c r="X17" s="60">
        <v>-18213860</v>
      </c>
      <c r="Y17" s="61">
        <v>-52.63</v>
      </c>
      <c r="Z17" s="62">
        <v>69215555</v>
      </c>
    </row>
    <row r="18" spans="1:26" ht="13.5">
      <c r="A18" s="70" t="s">
        <v>44</v>
      </c>
      <c r="B18" s="71">
        <f>SUM(B11:B17)</f>
        <v>195832563</v>
      </c>
      <c r="C18" s="71">
        <f>SUM(C11:C17)</f>
        <v>0</v>
      </c>
      <c r="D18" s="72">
        <f aca="true" t="shared" si="1" ref="D18:Z18">SUM(D11:D17)</f>
        <v>199454774</v>
      </c>
      <c r="E18" s="73">
        <f t="shared" si="1"/>
        <v>199454774</v>
      </c>
      <c r="F18" s="73">
        <f t="shared" si="1"/>
        <v>10313479</v>
      </c>
      <c r="G18" s="73">
        <f t="shared" si="1"/>
        <v>10662298</v>
      </c>
      <c r="H18" s="73">
        <f t="shared" si="1"/>
        <v>17936307</v>
      </c>
      <c r="I18" s="73">
        <f t="shared" si="1"/>
        <v>38912084</v>
      </c>
      <c r="J18" s="73">
        <f t="shared" si="1"/>
        <v>12617968</v>
      </c>
      <c r="K18" s="73">
        <f t="shared" si="1"/>
        <v>14785727</v>
      </c>
      <c r="L18" s="73">
        <f t="shared" si="1"/>
        <v>0</v>
      </c>
      <c r="M18" s="73">
        <f t="shared" si="1"/>
        <v>27403695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66315779</v>
      </c>
      <c r="W18" s="73">
        <f t="shared" si="1"/>
        <v>99727386</v>
      </c>
      <c r="X18" s="73">
        <f t="shared" si="1"/>
        <v>-33411607</v>
      </c>
      <c r="Y18" s="67">
        <f>+IF(W18&lt;&gt;0,(X18/W18)*100,0)</f>
        <v>-33.502940706778375</v>
      </c>
      <c r="Z18" s="74">
        <f t="shared" si="1"/>
        <v>199454774</v>
      </c>
    </row>
    <row r="19" spans="1:26" ht="13.5">
      <c r="A19" s="70" t="s">
        <v>45</v>
      </c>
      <c r="B19" s="75">
        <f>+B10-B18</f>
        <v>-33527207</v>
      </c>
      <c r="C19" s="75">
        <f>+C10-C18</f>
        <v>0</v>
      </c>
      <c r="D19" s="76">
        <f aca="true" t="shared" si="2" ref="D19:Z19">+D10-D18</f>
        <v>-30965723</v>
      </c>
      <c r="E19" s="77">
        <f t="shared" si="2"/>
        <v>-30965723</v>
      </c>
      <c r="F19" s="77">
        <f t="shared" si="2"/>
        <v>30622336</v>
      </c>
      <c r="G19" s="77">
        <f t="shared" si="2"/>
        <v>-9035373</v>
      </c>
      <c r="H19" s="77">
        <f t="shared" si="2"/>
        <v>-11981973</v>
      </c>
      <c r="I19" s="77">
        <f t="shared" si="2"/>
        <v>9604990</v>
      </c>
      <c r="J19" s="77">
        <f t="shared" si="2"/>
        <v>-10826603</v>
      </c>
      <c r="K19" s="77">
        <f t="shared" si="2"/>
        <v>23360858</v>
      </c>
      <c r="L19" s="77">
        <f t="shared" si="2"/>
        <v>0</v>
      </c>
      <c r="M19" s="77">
        <f t="shared" si="2"/>
        <v>12534255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22139245</v>
      </c>
      <c r="W19" s="77">
        <f>IF(E10=E18,0,W10-W18)</f>
        <v>-18198186</v>
      </c>
      <c r="X19" s="77">
        <f t="shared" si="2"/>
        <v>40337431</v>
      </c>
      <c r="Y19" s="78">
        <f>+IF(W19&lt;&gt;0,(X19/W19)*100,0)</f>
        <v>-221.65632882310356</v>
      </c>
      <c r="Z19" s="79">
        <f t="shared" si="2"/>
        <v>-30965723</v>
      </c>
    </row>
    <row r="20" spans="1:26" ht="13.5">
      <c r="A20" s="58" t="s">
        <v>46</v>
      </c>
      <c r="B20" s="19">
        <v>28198256</v>
      </c>
      <c r="C20" s="19">
        <v>0</v>
      </c>
      <c r="D20" s="59">
        <v>30970000</v>
      </c>
      <c r="E20" s="60">
        <v>30970000</v>
      </c>
      <c r="F20" s="60">
        <v>168878</v>
      </c>
      <c r="G20" s="60">
        <v>0</v>
      </c>
      <c r="H20" s="60">
        <v>1769527</v>
      </c>
      <c r="I20" s="60">
        <v>1938405</v>
      </c>
      <c r="J20" s="60">
        <v>1460750</v>
      </c>
      <c r="K20" s="60">
        <v>2354825</v>
      </c>
      <c r="L20" s="60">
        <v>0</v>
      </c>
      <c r="M20" s="60">
        <v>3815575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5753980</v>
      </c>
      <c r="W20" s="60">
        <v>15484998</v>
      </c>
      <c r="X20" s="60">
        <v>-9731018</v>
      </c>
      <c r="Y20" s="61">
        <v>-62.84</v>
      </c>
      <c r="Z20" s="62">
        <v>30970000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-5328951</v>
      </c>
      <c r="C22" s="86">
        <f>SUM(C19:C21)</f>
        <v>0</v>
      </c>
      <c r="D22" s="87">
        <f aca="true" t="shared" si="3" ref="D22:Z22">SUM(D19:D21)</f>
        <v>4277</v>
      </c>
      <c r="E22" s="88">
        <f t="shared" si="3"/>
        <v>4277</v>
      </c>
      <c r="F22" s="88">
        <f t="shared" si="3"/>
        <v>30791214</v>
      </c>
      <c r="G22" s="88">
        <f t="shared" si="3"/>
        <v>-9035373</v>
      </c>
      <c r="H22" s="88">
        <f t="shared" si="3"/>
        <v>-10212446</v>
      </c>
      <c r="I22" s="88">
        <f t="shared" si="3"/>
        <v>11543395</v>
      </c>
      <c r="J22" s="88">
        <f t="shared" si="3"/>
        <v>-9365853</v>
      </c>
      <c r="K22" s="88">
        <f t="shared" si="3"/>
        <v>25715683</v>
      </c>
      <c r="L22" s="88">
        <f t="shared" si="3"/>
        <v>0</v>
      </c>
      <c r="M22" s="88">
        <f t="shared" si="3"/>
        <v>16349830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27893225</v>
      </c>
      <c r="W22" s="88">
        <f t="shared" si="3"/>
        <v>-2713188</v>
      </c>
      <c r="X22" s="88">
        <f t="shared" si="3"/>
        <v>30606413</v>
      </c>
      <c r="Y22" s="89">
        <f>+IF(W22&lt;&gt;0,(X22/W22)*100,0)</f>
        <v>-1128.0609010507196</v>
      </c>
      <c r="Z22" s="90">
        <f t="shared" si="3"/>
        <v>4277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-5328951</v>
      </c>
      <c r="C24" s="75">
        <f>SUM(C22:C23)</f>
        <v>0</v>
      </c>
      <c r="D24" s="76">
        <f aca="true" t="shared" si="4" ref="D24:Z24">SUM(D22:D23)</f>
        <v>4277</v>
      </c>
      <c r="E24" s="77">
        <f t="shared" si="4"/>
        <v>4277</v>
      </c>
      <c r="F24" s="77">
        <f t="shared" si="4"/>
        <v>30791214</v>
      </c>
      <c r="G24" s="77">
        <f t="shared" si="4"/>
        <v>-9035373</v>
      </c>
      <c r="H24" s="77">
        <f t="shared" si="4"/>
        <v>-10212446</v>
      </c>
      <c r="I24" s="77">
        <f t="shared" si="4"/>
        <v>11543395</v>
      </c>
      <c r="J24" s="77">
        <f t="shared" si="4"/>
        <v>-9365853</v>
      </c>
      <c r="K24" s="77">
        <f t="shared" si="4"/>
        <v>25715683</v>
      </c>
      <c r="L24" s="77">
        <f t="shared" si="4"/>
        <v>0</v>
      </c>
      <c r="M24" s="77">
        <f t="shared" si="4"/>
        <v>16349830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27893225</v>
      </c>
      <c r="W24" s="77">
        <f t="shared" si="4"/>
        <v>-2713188</v>
      </c>
      <c r="X24" s="77">
        <f t="shared" si="4"/>
        <v>30606413</v>
      </c>
      <c r="Y24" s="78">
        <f>+IF(W24&lt;&gt;0,(X24/W24)*100,0)</f>
        <v>-1128.0609010507196</v>
      </c>
      <c r="Z24" s="79">
        <f t="shared" si="4"/>
        <v>4277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37101367</v>
      </c>
      <c r="C27" s="22">
        <v>0</v>
      </c>
      <c r="D27" s="99">
        <v>38222900</v>
      </c>
      <c r="E27" s="100">
        <v>38222900</v>
      </c>
      <c r="F27" s="100">
        <v>351195</v>
      </c>
      <c r="G27" s="100">
        <v>681265</v>
      </c>
      <c r="H27" s="100">
        <v>1201853</v>
      </c>
      <c r="I27" s="100">
        <v>2234313</v>
      </c>
      <c r="J27" s="100">
        <v>1712157</v>
      </c>
      <c r="K27" s="100">
        <v>2154499</v>
      </c>
      <c r="L27" s="100">
        <v>0</v>
      </c>
      <c r="M27" s="100">
        <v>3866656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6100969</v>
      </c>
      <c r="W27" s="100">
        <v>19111450</v>
      </c>
      <c r="X27" s="100">
        <v>-13010481</v>
      </c>
      <c r="Y27" s="101">
        <v>-68.08</v>
      </c>
      <c r="Z27" s="102">
        <v>38222900</v>
      </c>
    </row>
    <row r="28" spans="1:26" ht="13.5">
      <c r="A28" s="103" t="s">
        <v>46</v>
      </c>
      <c r="B28" s="19">
        <v>28322256</v>
      </c>
      <c r="C28" s="19">
        <v>0</v>
      </c>
      <c r="D28" s="59">
        <v>30970000</v>
      </c>
      <c r="E28" s="60">
        <v>30970000</v>
      </c>
      <c r="F28" s="60">
        <v>0</v>
      </c>
      <c r="G28" s="60">
        <v>721089</v>
      </c>
      <c r="H28" s="60">
        <v>628827</v>
      </c>
      <c r="I28" s="60">
        <v>1349916</v>
      </c>
      <c r="J28" s="60">
        <v>1613079</v>
      </c>
      <c r="K28" s="60">
        <v>2090863</v>
      </c>
      <c r="L28" s="60">
        <v>0</v>
      </c>
      <c r="M28" s="60">
        <v>3703942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5053858</v>
      </c>
      <c r="W28" s="60">
        <v>15485000</v>
      </c>
      <c r="X28" s="60">
        <v>-10431142</v>
      </c>
      <c r="Y28" s="61">
        <v>-67.36</v>
      </c>
      <c r="Z28" s="62">
        <v>30970000</v>
      </c>
    </row>
    <row r="29" spans="1:26" ht="13.5">
      <c r="A29" s="58" t="s">
        <v>282</v>
      </c>
      <c r="B29" s="19">
        <v>1312150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7466961</v>
      </c>
      <c r="C31" s="19">
        <v>0</v>
      </c>
      <c r="D31" s="59">
        <v>7252900</v>
      </c>
      <c r="E31" s="60">
        <v>7252900</v>
      </c>
      <c r="F31" s="60">
        <v>351195</v>
      </c>
      <c r="G31" s="60">
        <v>-39824</v>
      </c>
      <c r="H31" s="60">
        <v>573026</v>
      </c>
      <c r="I31" s="60">
        <v>884397</v>
      </c>
      <c r="J31" s="60">
        <v>99078</v>
      </c>
      <c r="K31" s="60">
        <v>63636</v>
      </c>
      <c r="L31" s="60">
        <v>0</v>
      </c>
      <c r="M31" s="60">
        <v>162714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1047111</v>
      </c>
      <c r="W31" s="60">
        <v>3626450</v>
      </c>
      <c r="X31" s="60">
        <v>-2579339</v>
      </c>
      <c r="Y31" s="61">
        <v>-71.13</v>
      </c>
      <c r="Z31" s="62">
        <v>7252900</v>
      </c>
    </row>
    <row r="32" spans="1:26" ht="13.5">
      <c r="A32" s="70" t="s">
        <v>54</v>
      </c>
      <c r="B32" s="22">
        <f>SUM(B28:B31)</f>
        <v>37101367</v>
      </c>
      <c r="C32" s="22">
        <f>SUM(C28:C31)</f>
        <v>0</v>
      </c>
      <c r="D32" s="99">
        <f aca="true" t="shared" si="5" ref="D32:Z32">SUM(D28:D31)</f>
        <v>38222900</v>
      </c>
      <c r="E32" s="100">
        <f t="shared" si="5"/>
        <v>38222900</v>
      </c>
      <c r="F32" s="100">
        <f t="shared" si="5"/>
        <v>351195</v>
      </c>
      <c r="G32" s="100">
        <f t="shared" si="5"/>
        <v>681265</v>
      </c>
      <c r="H32" s="100">
        <f t="shared" si="5"/>
        <v>1201853</v>
      </c>
      <c r="I32" s="100">
        <f t="shared" si="5"/>
        <v>2234313</v>
      </c>
      <c r="J32" s="100">
        <f t="shared" si="5"/>
        <v>1712157</v>
      </c>
      <c r="K32" s="100">
        <f t="shared" si="5"/>
        <v>2154499</v>
      </c>
      <c r="L32" s="100">
        <f t="shared" si="5"/>
        <v>0</v>
      </c>
      <c r="M32" s="100">
        <f t="shared" si="5"/>
        <v>3866656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6100969</v>
      </c>
      <c r="W32" s="100">
        <f t="shared" si="5"/>
        <v>19111450</v>
      </c>
      <c r="X32" s="100">
        <f t="shared" si="5"/>
        <v>-13010481</v>
      </c>
      <c r="Y32" s="101">
        <f>+IF(W32&lt;&gt;0,(X32/W32)*100,0)</f>
        <v>-68.07689107838495</v>
      </c>
      <c r="Z32" s="102">
        <f t="shared" si="5"/>
        <v>38222900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70841632</v>
      </c>
      <c r="C35" s="19">
        <v>0</v>
      </c>
      <c r="D35" s="59">
        <v>35345699</v>
      </c>
      <c r="E35" s="60">
        <v>35345699</v>
      </c>
      <c r="F35" s="60">
        <v>69214520</v>
      </c>
      <c r="G35" s="60">
        <v>59546970</v>
      </c>
      <c r="H35" s="60">
        <v>52204138</v>
      </c>
      <c r="I35" s="60">
        <v>52204138</v>
      </c>
      <c r="J35" s="60">
        <v>39564439</v>
      </c>
      <c r="K35" s="60">
        <v>64281467</v>
      </c>
      <c r="L35" s="60">
        <v>0</v>
      </c>
      <c r="M35" s="60">
        <v>64281467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64281467</v>
      </c>
      <c r="W35" s="60">
        <v>17672850</v>
      </c>
      <c r="X35" s="60">
        <v>46608617</v>
      </c>
      <c r="Y35" s="61">
        <v>263.73</v>
      </c>
      <c r="Z35" s="62">
        <v>35345699</v>
      </c>
    </row>
    <row r="36" spans="1:26" ht="13.5">
      <c r="A36" s="58" t="s">
        <v>57</v>
      </c>
      <c r="B36" s="19">
        <v>431526155</v>
      </c>
      <c r="C36" s="19">
        <v>0</v>
      </c>
      <c r="D36" s="59">
        <v>441560414</v>
      </c>
      <c r="E36" s="60">
        <v>441560414</v>
      </c>
      <c r="F36" s="60">
        <v>435088097</v>
      </c>
      <c r="G36" s="60">
        <v>435222940</v>
      </c>
      <c r="H36" s="60">
        <v>432982453</v>
      </c>
      <c r="I36" s="60">
        <v>432982453</v>
      </c>
      <c r="J36" s="60">
        <v>431920376</v>
      </c>
      <c r="K36" s="60">
        <v>431131745</v>
      </c>
      <c r="L36" s="60">
        <v>0</v>
      </c>
      <c r="M36" s="60">
        <v>431131745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431131745</v>
      </c>
      <c r="W36" s="60">
        <v>220780207</v>
      </c>
      <c r="X36" s="60">
        <v>210351538</v>
      </c>
      <c r="Y36" s="61">
        <v>95.28</v>
      </c>
      <c r="Z36" s="62">
        <v>441560414</v>
      </c>
    </row>
    <row r="37" spans="1:26" ht="13.5">
      <c r="A37" s="58" t="s">
        <v>58</v>
      </c>
      <c r="B37" s="19">
        <v>23772971</v>
      </c>
      <c r="C37" s="19">
        <v>0</v>
      </c>
      <c r="D37" s="59">
        <v>16237813</v>
      </c>
      <c r="E37" s="60">
        <v>16237813</v>
      </c>
      <c r="F37" s="60">
        <v>12525527</v>
      </c>
      <c r="G37" s="60">
        <v>26741220</v>
      </c>
      <c r="H37" s="60">
        <v>-4616475</v>
      </c>
      <c r="I37" s="60">
        <v>-4616475</v>
      </c>
      <c r="J37" s="60">
        <v>-1440683</v>
      </c>
      <c r="K37" s="60">
        <v>-8831896</v>
      </c>
      <c r="L37" s="60">
        <v>0</v>
      </c>
      <c r="M37" s="60">
        <v>-8831896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-8831896</v>
      </c>
      <c r="W37" s="60">
        <v>8118907</v>
      </c>
      <c r="X37" s="60">
        <v>-16950803</v>
      </c>
      <c r="Y37" s="61">
        <v>-208.78</v>
      </c>
      <c r="Z37" s="62">
        <v>16237813</v>
      </c>
    </row>
    <row r="38" spans="1:26" ht="13.5">
      <c r="A38" s="58" t="s">
        <v>59</v>
      </c>
      <c r="B38" s="19">
        <v>8811669</v>
      </c>
      <c r="C38" s="19">
        <v>0</v>
      </c>
      <c r="D38" s="59">
        <v>14340990</v>
      </c>
      <c r="E38" s="60">
        <v>14340990</v>
      </c>
      <c r="F38" s="60">
        <v>-41101</v>
      </c>
      <c r="G38" s="60">
        <v>-82031</v>
      </c>
      <c r="H38" s="60">
        <v>-122881</v>
      </c>
      <c r="I38" s="60">
        <v>-122881</v>
      </c>
      <c r="J38" s="60">
        <v>-160072</v>
      </c>
      <c r="K38" s="60">
        <v>-161848</v>
      </c>
      <c r="L38" s="60">
        <v>0</v>
      </c>
      <c r="M38" s="60">
        <v>-161848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-161848</v>
      </c>
      <c r="W38" s="60">
        <v>7170495</v>
      </c>
      <c r="X38" s="60">
        <v>-7332343</v>
      </c>
      <c r="Y38" s="61">
        <v>-102.26</v>
      </c>
      <c r="Z38" s="62">
        <v>14340990</v>
      </c>
    </row>
    <row r="39" spans="1:26" ht="13.5">
      <c r="A39" s="58" t="s">
        <v>60</v>
      </c>
      <c r="B39" s="19">
        <v>469783147</v>
      </c>
      <c r="C39" s="19">
        <v>0</v>
      </c>
      <c r="D39" s="59">
        <v>446327310</v>
      </c>
      <c r="E39" s="60">
        <v>446327310</v>
      </c>
      <c r="F39" s="60">
        <v>491818191</v>
      </c>
      <c r="G39" s="60">
        <v>468110721</v>
      </c>
      <c r="H39" s="60">
        <v>489925947</v>
      </c>
      <c r="I39" s="60">
        <v>489925947</v>
      </c>
      <c r="J39" s="60">
        <v>473085570</v>
      </c>
      <c r="K39" s="60">
        <v>504406956</v>
      </c>
      <c r="L39" s="60">
        <v>0</v>
      </c>
      <c r="M39" s="60">
        <v>504406956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504406956</v>
      </c>
      <c r="W39" s="60">
        <v>223163655</v>
      </c>
      <c r="X39" s="60">
        <v>281243301</v>
      </c>
      <c r="Y39" s="61">
        <v>126.03</v>
      </c>
      <c r="Z39" s="62">
        <v>446327310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58909045</v>
      </c>
      <c r="C42" s="19">
        <v>0</v>
      </c>
      <c r="D42" s="59">
        <v>23088738</v>
      </c>
      <c r="E42" s="60">
        <v>23088738</v>
      </c>
      <c r="F42" s="60">
        <v>30791217</v>
      </c>
      <c r="G42" s="60">
        <v>-9035373</v>
      </c>
      <c r="H42" s="60">
        <v>-10212443</v>
      </c>
      <c r="I42" s="60">
        <v>11543401</v>
      </c>
      <c r="J42" s="60">
        <v>-9365849</v>
      </c>
      <c r="K42" s="60">
        <v>25836544</v>
      </c>
      <c r="L42" s="60">
        <v>0</v>
      </c>
      <c r="M42" s="60">
        <v>16470695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28014096</v>
      </c>
      <c r="W42" s="60">
        <v>25275150</v>
      </c>
      <c r="X42" s="60">
        <v>2738946</v>
      </c>
      <c r="Y42" s="61">
        <v>10.84</v>
      </c>
      <c r="Z42" s="62">
        <v>23088738</v>
      </c>
    </row>
    <row r="43" spans="1:26" ht="13.5">
      <c r="A43" s="58" t="s">
        <v>63</v>
      </c>
      <c r="B43" s="19">
        <v>-60614456</v>
      </c>
      <c r="C43" s="19">
        <v>0</v>
      </c>
      <c r="D43" s="59">
        <v>-38222904</v>
      </c>
      <c r="E43" s="60">
        <v>-38222904</v>
      </c>
      <c r="F43" s="60">
        <v>-336454</v>
      </c>
      <c r="G43" s="60">
        <v>-682184</v>
      </c>
      <c r="H43" s="60">
        <v>-1225083</v>
      </c>
      <c r="I43" s="60">
        <v>-2243721</v>
      </c>
      <c r="J43" s="60">
        <v>-1721867</v>
      </c>
      <c r="K43" s="60">
        <v>-2164209</v>
      </c>
      <c r="L43" s="60">
        <v>0</v>
      </c>
      <c r="M43" s="60">
        <v>-3886076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-6129797</v>
      </c>
      <c r="W43" s="60">
        <v>-19111452</v>
      </c>
      <c r="X43" s="60">
        <v>12981655</v>
      </c>
      <c r="Y43" s="61">
        <v>-67.93</v>
      </c>
      <c r="Z43" s="62">
        <v>-38222904</v>
      </c>
    </row>
    <row r="44" spans="1:26" ht="13.5">
      <c r="A44" s="58" t="s">
        <v>64</v>
      </c>
      <c r="B44" s="19">
        <v>-416499</v>
      </c>
      <c r="C44" s="19">
        <v>0</v>
      </c>
      <c r="D44" s="59">
        <v>-194976</v>
      </c>
      <c r="E44" s="60">
        <v>-194976</v>
      </c>
      <c r="F44" s="60">
        <v>-41100</v>
      </c>
      <c r="G44" s="60">
        <v>0</v>
      </c>
      <c r="H44" s="60">
        <v>0</v>
      </c>
      <c r="I44" s="60">
        <v>-41100</v>
      </c>
      <c r="J44" s="60">
        <v>7385</v>
      </c>
      <c r="K44" s="60">
        <v>-39224</v>
      </c>
      <c r="L44" s="60">
        <v>0</v>
      </c>
      <c r="M44" s="60">
        <v>-31839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-72939</v>
      </c>
      <c r="W44" s="60">
        <v>-97488</v>
      </c>
      <c r="X44" s="60">
        <v>24549</v>
      </c>
      <c r="Y44" s="61">
        <v>-25.18</v>
      </c>
      <c r="Z44" s="62">
        <v>-194976</v>
      </c>
    </row>
    <row r="45" spans="1:26" ht="13.5">
      <c r="A45" s="70" t="s">
        <v>65</v>
      </c>
      <c r="B45" s="22">
        <v>50993250</v>
      </c>
      <c r="C45" s="22">
        <v>0</v>
      </c>
      <c r="D45" s="99">
        <v>16395439</v>
      </c>
      <c r="E45" s="100">
        <v>16395439</v>
      </c>
      <c r="F45" s="100">
        <v>81406913</v>
      </c>
      <c r="G45" s="100">
        <v>71689356</v>
      </c>
      <c r="H45" s="100">
        <v>60251830</v>
      </c>
      <c r="I45" s="100">
        <v>60251830</v>
      </c>
      <c r="J45" s="100">
        <v>49171499</v>
      </c>
      <c r="K45" s="100">
        <v>72804610</v>
      </c>
      <c r="L45" s="100">
        <v>0</v>
      </c>
      <c r="M45" s="100">
        <v>72804610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72804610</v>
      </c>
      <c r="W45" s="100">
        <v>37790791</v>
      </c>
      <c r="X45" s="100">
        <v>35013819</v>
      </c>
      <c r="Y45" s="101">
        <v>92.65</v>
      </c>
      <c r="Z45" s="102">
        <v>16395439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1908515</v>
      </c>
      <c r="C49" s="52">
        <v>0</v>
      </c>
      <c r="D49" s="129">
        <v>937160</v>
      </c>
      <c r="E49" s="54">
        <v>786657</v>
      </c>
      <c r="F49" s="54">
        <v>0</v>
      </c>
      <c r="G49" s="54">
        <v>0</v>
      </c>
      <c r="H49" s="54">
        <v>0</v>
      </c>
      <c r="I49" s="54">
        <v>1148136</v>
      </c>
      <c r="J49" s="54">
        <v>0</v>
      </c>
      <c r="K49" s="54">
        <v>0</v>
      </c>
      <c r="L49" s="54">
        <v>0</v>
      </c>
      <c r="M49" s="54">
        <v>704690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840052</v>
      </c>
      <c r="W49" s="54">
        <v>4563809</v>
      </c>
      <c r="X49" s="54">
        <v>48399652</v>
      </c>
      <c r="Y49" s="54">
        <v>59288671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9156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9156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83.56578613203449</v>
      </c>
      <c r="E58" s="7">
        <f t="shared" si="6"/>
        <v>83.56578613203449</v>
      </c>
      <c r="F58" s="7">
        <f t="shared" si="6"/>
        <v>100</v>
      </c>
      <c r="G58" s="7">
        <f t="shared" si="6"/>
        <v>100</v>
      </c>
      <c r="H58" s="7">
        <f t="shared" si="6"/>
        <v>99.9346726401851</v>
      </c>
      <c r="I58" s="7">
        <f t="shared" si="6"/>
        <v>99.98465947259537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99.98869846247065</v>
      </c>
      <c r="W58" s="7">
        <f t="shared" si="6"/>
        <v>99.9999393395288</v>
      </c>
      <c r="X58" s="7">
        <f t="shared" si="6"/>
        <v>0</v>
      </c>
      <c r="Y58" s="7">
        <f t="shared" si="6"/>
        <v>0</v>
      </c>
      <c r="Z58" s="8">
        <f t="shared" si="6"/>
        <v>83.56578613203449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60.04186733423662</v>
      </c>
      <c r="E59" s="10">
        <f t="shared" si="7"/>
        <v>60.04186733423662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99.9994100434208</v>
      </c>
      <c r="X59" s="10">
        <f t="shared" si="7"/>
        <v>0</v>
      </c>
      <c r="Y59" s="10">
        <f t="shared" si="7"/>
        <v>0</v>
      </c>
      <c r="Z59" s="11">
        <f t="shared" si="7"/>
        <v>60.04186733423662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80.72455586717317</v>
      </c>
      <c r="E60" s="13">
        <f t="shared" si="7"/>
        <v>80.72455586717317</v>
      </c>
      <c r="F60" s="13">
        <f t="shared" si="7"/>
        <v>100</v>
      </c>
      <c r="G60" s="13">
        <f t="shared" si="7"/>
        <v>100</v>
      </c>
      <c r="H60" s="13">
        <f t="shared" si="7"/>
        <v>99.91254975285241</v>
      </c>
      <c r="I60" s="13">
        <f t="shared" si="7"/>
        <v>99.96128504821736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99.97666850469795</v>
      </c>
      <c r="W60" s="13">
        <f t="shared" si="7"/>
        <v>99.99990513666013</v>
      </c>
      <c r="X60" s="13">
        <f t="shared" si="7"/>
        <v>0</v>
      </c>
      <c r="Y60" s="13">
        <f t="shared" si="7"/>
        <v>0</v>
      </c>
      <c r="Z60" s="14">
        <f t="shared" si="7"/>
        <v>80.72455586717317</v>
      </c>
    </row>
    <row r="61" spans="1:26" ht="13.5">
      <c r="A61" s="39" t="s">
        <v>103</v>
      </c>
      <c r="B61" s="12">
        <f t="shared" si="7"/>
        <v>100.14960706057717</v>
      </c>
      <c r="C61" s="12">
        <f t="shared" si="7"/>
        <v>0</v>
      </c>
      <c r="D61" s="3">
        <f t="shared" si="7"/>
        <v>92.51289601589882</v>
      </c>
      <c r="E61" s="13">
        <f t="shared" si="7"/>
        <v>92.51289601589882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92.51289601589882</v>
      </c>
    </row>
    <row r="62" spans="1:26" ht="13.5">
      <c r="A62" s="39" t="s">
        <v>104</v>
      </c>
      <c r="B62" s="12">
        <f t="shared" si="7"/>
        <v>100.47265776241116</v>
      </c>
      <c r="C62" s="12">
        <f t="shared" si="7"/>
        <v>0</v>
      </c>
      <c r="D62" s="3">
        <f t="shared" si="7"/>
        <v>60.365029347797794</v>
      </c>
      <c r="E62" s="13">
        <f t="shared" si="7"/>
        <v>60.365029347797794</v>
      </c>
      <c r="F62" s="13">
        <f t="shared" si="7"/>
        <v>173.28703703703704</v>
      </c>
      <c r="G62" s="13">
        <f t="shared" si="7"/>
        <v>3380.8823529411766</v>
      </c>
      <c r="H62" s="13">
        <f t="shared" si="7"/>
        <v>137.5</v>
      </c>
      <c r="I62" s="13">
        <f t="shared" si="7"/>
        <v>252.2342064714946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252.2342064714946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60.365029347797794</v>
      </c>
    </row>
    <row r="63" spans="1:26" ht="13.5">
      <c r="A63" s="39" t="s">
        <v>105</v>
      </c>
      <c r="B63" s="12">
        <f t="shared" si="7"/>
        <v>99.11985921598105</v>
      </c>
      <c r="C63" s="12">
        <f t="shared" si="7"/>
        <v>0</v>
      </c>
      <c r="D63" s="3">
        <f t="shared" si="7"/>
        <v>98.3885306956069</v>
      </c>
      <c r="E63" s="13">
        <f t="shared" si="7"/>
        <v>98.3885306956069</v>
      </c>
      <c r="F63" s="13">
        <f t="shared" si="7"/>
        <v>79.47304597067578</v>
      </c>
      <c r="G63" s="13">
        <f t="shared" si="7"/>
        <v>5.825242718446602</v>
      </c>
      <c r="H63" s="13">
        <f t="shared" si="7"/>
        <v>0</v>
      </c>
      <c r="I63" s="13">
        <f t="shared" si="7"/>
        <v>58.31415191681879</v>
      </c>
      <c r="J63" s="13">
        <f t="shared" si="7"/>
        <v>0</v>
      </c>
      <c r="K63" s="13">
        <f t="shared" si="7"/>
        <v>6.29514963880289</v>
      </c>
      <c r="L63" s="13">
        <f t="shared" si="7"/>
        <v>0</v>
      </c>
      <c r="M63" s="13">
        <f t="shared" si="7"/>
        <v>-7.154026583268178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47.26528996503266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98.3885306956069</v>
      </c>
    </row>
    <row r="64" spans="1:26" ht="13.5">
      <c r="A64" s="39" t="s">
        <v>106</v>
      </c>
      <c r="B64" s="12">
        <f t="shared" si="7"/>
        <v>100.01139304675306</v>
      </c>
      <c r="C64" s="12">
        <f t="shared" si="7"/>
        <v>0</v>
      </c>
      <c r="D64" s="3">
        <f t="shared" si="7"/>
        <v>71.18801205887569</v>
      </c>
      <c r="E64" s="13">
        <f t="shared" si="7"/>
        <v>71.18801205887569</v>
      </c>
      <c r="F64" s="13">
        <f t="shared" si="7"/>
        <v>100.09947091456198</v>
      </c>
      <c r="G64" s="13">
        <f t="shared" si="7"/>
        <v>100</v>
      </c>
      <c r="H64" s="13">
        <f t="shared" si="7"/>
        <v>100</v>
      </c>
      <c r="I64" s="13">
        <f t="shared" si="7"/>
        <v>100.03607876809757</v>
      </c>
      <c r="J64" s="13">
        <f t="shared" si="7"/>
        <v>102.27567999733498</v>
      </c>
      <c r="K64" s="13">
        <f t="shared" si="7"/>
        <v>98.7331057512534</v>
      </c>
      <c r="L64" s="13">
        <f t="shared" si="7"/>
        <v>0</v>
      </c>
      <c r="M64" s="13">
        <f t="shared" si="7"/>
        <v>100.60220317161802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100.24583424910661</v>
      </c>
      <c r="W64" s="13">
        <f t="shared" si="7"/>
        <v>99.99957445540932</v>
      </c>
      <c r="X64" s="13">
        <f t="shared" si="7"/>
        <v>0</v>
      </c>
      <c r="Y64" s="13">
        <f t="shared" si="7"/>
        <v>0</v>
      </c>
      <c r="Z64" s="14">
        <f t="shared" si="7"/>
        <v>71.18801205887569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100.00021575324263</v>
      </c>
      <c r="E66" s="16">
        <f t="shared" si="7"/>
        <v>100.00021575324263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100.00023536721994</v>
      </c>
      <c r="X66" s="16">
        <f t="shared" si="7"/>
        <v>0</v>
      </c>
      <c r="Y66" s="16">
        <f t="shared" si="7"/>
        <v>0</v>
      </c>
      <c r="Z66" s="17">
        <f t="shared" si="7"/>
        <v>100.00021575324263</v>
      </c>
    </row>
    <row r="67" spans="1:26" ht="13.5" hidden="1">
      <c r="A67" s="41" t="s">
        <v>285</v>
      </c>
      <c r="B67" s="24">
        <v>32433059</v>
      </c>
      <c r="C67" s="24"/>
      <c r="D67" s="25">
        <v>19782224</v>
      </c>
      <c r="E67" s="26">
        <v>19782224</v>
      </c>
      <c r="F67" s="26">
        <v>3991542</v>
      </c>
      <c r="G67" s="26">
        <v>1101133</v>
      </c>
      <c r="H67" s="26">
        <v>1562898</v>
      </c>
      <c r="I67" s="26">
        <v>6655573</v>
      </c>
      <c r="J67" s="26">
        <v>1177460</v>
      </c>
      <c r="K67" s="26">
        <v>1201136</v>
      </c>
      <c r="L67" s="26"/>
      <c r="M67" s="26">
        <v>2378596</v>
      </c>
      <c r="N67" s="26"/>
      <c r="O67" s="26"/>
      <c r="P67" s="26"/>
      <c r="Q67" s="26"/>
      <c r="R67" s="26"/>
      <c r="S67" s="26"/>
      <c r="T67" s="26"/>
      <c r="U67" s="26"/>
      <c r="V67" s="26">
        <v>9034169</v>
      </c>
      <c r="W67" s="26">
        <v>9891120</v>
      </c>
      <c r="X67" s="26"/>
      <c r="Y67" s="25"/>
      <c r="Z67" s="27">
        <v>19782224</v>
      </c>
    </row>
    <row r="68" spans="1:26" ht="13.5" hidden="1">
      <c r="A68" s="37" t="s">
        <v>31</v>
      </c>
      <c r="B68" s="19">
        <v>3218438</v>
      </c>
      <c r="C68" s="19"/>
      <c r="D68" s="20">
        <v>2034044</v>
      </c>
      <c r="E68" s="21">
        <v>2034044</v>
      </c>
      <c r="F68" s="21">
        <v>3000527</v>
      </c>
      <c r="G68" s="21">
        <v>-10572</v>
      </c>
      <c r="H68" s="21">
        <v>65975</v>
      </c>
      <c r="I68" s="21">
        <v>3055930</v>
      </c>
      <c r="J68" s="21"/>
      <c r="K68" s="21">
        <v>-16750</v>
      </c>
      <c r="L68" s="21"/>
      <c r="M68" s="21">
        <v>-16750</v>
      </c>
      <c r="N68" s="21"/>
      <c r="O68" s="21"/>
      <c r="P68" s="21"/>
      <c r="Q68" s="21"/>
      <c r="R68" s="21"/>
      <c r="S68" s="21"/>
      <c r="T68" s="21"/>
      <c r="U68" s="21"/>
      <c r="V68" s="21">
        <v>3039180</v>
      </c>
      <c r="W68" s="21">
        <v>1017024</v>
      </c>
      <c r="X68" s="21"/>
      <c r="Y68" s="20"/>
      <c r="Z68" s="23">
        <v>2034044</v>
      </c>
    </row>
    <row r="69" spans="1:26" ht="13.5" hidden="1">
      <c r="A69" s="38" t="s">
        <v>32</v>
      </c>
      <c r="B69" s="19">
        <v>21380643</v>
      </c>
      <c r="C69" s="19"/>
      <c r="D69" s="20">
        <v>12649763</v>
      </c>
      <c r="E69" s="21">
        <v>12649763</v>
      </c>
      <c r="F69" s="21">
        <v>677219</v>
      </c>
      <c r="G69" s="21">
        <v>792484</v>
      </c>
      <c r="H69" s="21">
        <v>1167521</v>
      </c>
      <c r="I69" s="21">
        <v>2637224</v>
      </c>
      <c r="J69" s="21">
        <v>850980</v>
      </c>
      <c r="K69" s="21">
        <v>887855</v>
      </c>
      <c r="L69" s="21"/>
      <c r="M69" s="21">
        <v>1738835</v>
      </c>
      <c r="N69" s="21"/>
      <c r="O69" s="21"/>
      <c r="P69" s="21"/>
      <c r="Q69" s="21"/>
      <c r="R69" s="21"/>
      <c r="S69" s="21"/>
      <c r="T69" s="21"/>
      <c r="U69" s="21"/>
      <c r="V69" s="21">
        <v>4376059</v>
      </c>
      <c r="W69" s="21">
        <v>6324888</v>
      </c>
      <c r="X69" s="21"/>
      <c r="Y69" s="20"/>
      <c r="Z69" s="23">
        <v>12649763</v>
      </c>
    </row>
    <row r="70" spans="1:26" ht="13.5" hidden="1">
      <c r="A70" s="39" t="s">
        <v>103</v>
      </c>
      <c r="B70" s="19">
        <v>8035717</v>
      </c>
      <c r="C70" s="19"/>
      <c r="D70" s="20">
        <v>7141159</v>
      </c>
      <c r="E70" s="21">
        <v>7141159</v>
      </c>
      <c r="F70" s="21">
        <v>385504</v>
      </c>
      <c r="G70" s="21">
        <v>514327</v>
      </c>
      <c r="H70" s="21">
        <v>948890</v>
      </c>
      <c r="I70" s="21">
        <v>1848721</v>
      </c>
      <c r="J70" s="21">
        <v>605367</v>
      </c>
      <c r="K70" s="21">
        <v>675748</v>
      </c>
      <c r="L70" s="21"/>
      <c r="M70" s="21">
        <v>1281115</v>
      </c>
      <c r="N70" s="21"/>
      <c r="O70" s="21"/>
      <c r="P70" s="21"/>
      <c r="Q70" s="21"/>
      <c r="R70" s="21"/>
      <c r="S70" s="21"/>
      <c r="T70" s="21"/>
      <c r="U70" s="21"/>
      <c r="V70" s="21">
        <v>3129836</v>
      </c>
      <c r="W70" s="21">
        <v>3709632</v>
      </c>
      <c r="X70" s="21"/>
      <c r="Y70" s="20"/>
      <c r="Z70" s="23">
        <v>7141159</v>
      </c>
    </row>
    <row r="71" spans="1:26" ht="13.5" hidden="1">
      <c r="A71" s="39" t="s">
        <v>104</v>
      </c>
      <c r="B71" s="19">
        <v>6898649</v>
      </c>
      <c r="C71" s="19"/>
      <c r="D71" s="20">
        <v>2036439</v>
      </c>
      <c r="E71" s="21">
        <v>2036439</v>
      </c>
      <c r="F71" s="21">
        <v>2160</v>
      </c>
      <c r="G71" s="21">
        <v>68</v>
      </c>
      <c r="H71" s="21">
        <v>368</v>
      </c>
      <c r="I71" s="21">
        <v>2596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2596</v>
      </c>
      <c r="W71" s="21">
        <v>1021032</v>
      </c>
      <c r="X71" s="21"/>
      <c r="Y71" s="20"/>
      <c r="Z71" s="23">
        <v>2036439</v>
      </c>
    </row>
    <row r="72" spans="1:26" ht="13.5" hidden="1">
      <c r="A72" s="39" t="s">
        <v>105</v>
      </c>
      <c r="B72" s="19">
        <v>3739629</v>
      </c>
      <c r="C72" s="19"/>
      <c r="D72" s="20">
        <v>374565</v>
      </c>
      <c r="E72" s="21">
        <v>374565</v>
      </c>
      <c r="F72" s="21">
        <v>9071</v>
      </c>
      <c r="G72" s="21">
        <v>2369</v>
      </c>
      <c r="H72" s="21">
        <v>1159</v>
      </c>
      <c r="I72" s="21">
        <v>12599</v>
      </c>
      <c r="J72" s="21">
        <v>5465</v>
      </c>
      <c r="K72" s="21">
        <v>-2907</v>
      </c>
      <c r="L72" s="21"/>
      <c r="M72" s="21">
        <v>2558</v>
      </c>
      <c r="N72" s="21"/>
      <c r="O72" s="21"/>
      <c r="P72" s="21"/>
      <c r="Q72" s="21"/>
      <c r="R72" s="21"/>
      <c r="S72" s="21"/>
      <c r="T72" s="21"/>
      <c r="U72" s="21"/>
      <c r="V72" s="21">
        <v>15157</v>
      </c>
      <c r="W72" s="21">
        <v>184266</v>
      </c>
      <c r="X72" s="21"/>
      <c r="Y72" s="20"/>
      <c r="Z72" s="23">
        <v>374565</v>
      </c>
    </row>
    <row r="73" spans="1:26" ht="13.5" hidden="1">
      <c r="A73" s="39" t="s">
        <v>106</v>
      </c>
      <c r="B73" s="19">
        <v>2694626</v>
      </c>
      <c r="C73" s="19"/>
      <c r="D73" s="20">
        <v>2819500</v>
      </c>
      <c r="E73" s="21">
        <v>2819500</v>
      </c>
      <c r="F73" s="21">
        <v>280484</v>
      </c>
      <c r="G73" s="21">
        <v>275720</v>
      </c>
      <c r="H73" s="21">
        <v>217104</v>
      </c>
      <c r="I73" s="21">
        <v>773308</v>
      </c>
      <c r="J73" s="21">
        <v>240148</v>
      </c>
      <c r="K73" s="21">
        <v>215014</v>
      </c>
      <c r="L73" s="21"/>
      <c r="M73" s="21">
        <v>455162</v>
      </c>
      <c r="N73" s="21"/>
      <c r="O73" s="21"/>
      <c r="P73" s="21"/>
      <c r="Q73" s="21"/>
      <c r="R73" s="21"/>
      <c r="S73" s="21"/>
      <c r="T73" s="21"/>
      <c r="U73" s="21"/>
      <c r="V73" s="21">
        <v>1228470</v>
      </c>
      <c r="W73" s="21">
        <v>1409958</v>
      </c>
      <c r="X73" s="21"/>
      <c r="Y73" s="20"/>
      <c r="Z73" s="23">
        <v>2819500</v>
      </c>
    </row>
    <row r="74" spans="1:26" ht="13.5" hidden="1">
      <c r="A74" s="39" t="s">
        <v>107</v>
      </c>
      <c r="B74" s="19">
        <v>12022</v>
      </c>
      <c r="C74" s="19"/>
      <c r="D74" s="20">
        <v>278100</v>
      </c>
      <c r="E74" s="21">
        <v>278100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278100</v>
      </c>
    </row>
    <row r="75" spans="1:26" ht="13.5" hidden="1">
      <c r="A75" s="40" t="s">
        <v>110</v>
      </c>
      <c r="B75" s="28">
        <v>7833978</v>
      </c>
      <c r="C75" s="28"/>
      <c r="D75" s="29">
        <v>5098417</v>
      </c>
      <c r="E75" s="30">
        <v>5098417</v>
      </c>
      <c r="F75" s="30">
        <v>313796</v>
      </c>
      <c r="G75" s="30">
        <v>319221</v>
      </c>
      <c r="H75" s="30">
        <v>329402</v>
      </c>
      <c r="I75" s="30">
        <v>962419</v>
      </c>
      <c r="J75" s="30">
        <v>326480</v>
      </c>
      <c r="K75" s="30">
        <v>330031</v>
      </c>
      <c r="L75" s="30"/>
      <c r="M75" s="30">
        <v>656511</v>
      </c>
      <c r="N75" s="30"/>
      <c r="O75" s="30"/>
      <c r="P75" s="30"/>
      <c r="Q75" s="30"/>
      <c r="R75" s="30"/>
      <c r="S75" s="30"/>
      <c r="T75" s="30"/>
      <c r="U75" s="30"/>
      <c r="V75" s="30">
        <v>1618930</v>
      </c>
      <c r="W75" s="30">
        <v>2549208</v>
      </c>
      <c r="X75" s="30"/>
      <c r="Y75" s="29"/>
      <c r="Z75" s="31">
        <v>5098417</v>
      </c>
    </row>
    <row r="76" spans="1:26" ht="13.5" hidden="1">
      <c r="A76" s="42" t="s">
        <v>286</v>
      </c>
      <c r="B76" s="32">
        <v>32433059</v>
      </c>
      <c r="C76" s="32"/>
      <c r="D76" s="33">
        <v>16531171</v>
      </c>
      <c r="E76" s="34">
        <v>16531171</v>
      </c>
      <c r="F76" s="34">
        <v>3991542</v>
      </c>
      <c r="G76" s="34">
        <v>1101133</v>
      </c>
      <c r="H76" s="34">
        <v>1561877</v>
      </c>
      <c r="I76" s="34">
        <v>6654552</v>
      </c>
      <c r="J76" s="34">
        <v>1177460</v>
      </c>
      <c r="K76" s="34">
        <v>1201136</v>
      </c>
      <c r="L76" s="34"/>
      <c r="M76" s="34">
        <v>2378596</v>
      </c>
      <c r="N76" s="34"/>
      <c r="O76" s="34"/>
      <c r="P76" s="34"/>
      <c r="Q76" s="34"/>
      <c r="R76" s="34"/>
      <c r="S76" s="34"/>
      <c r="T76" s="34"/>
      <c r="U76" s="34"/>
      <c r="V76" s="34">
        <v>9033148</v>
      </c>
      <c r="W76" s="34">
        <v>9891114</v>
      </c>
      <c r="X76" s="34"/>
      <c r="Y76" s="33"/>
      <c r="Z76" s="35">
        <v>16531171</v>
      </c>
    </row>
    <row r="77" spans="1:26" ht="13.5" hidden="1">
      <c r="A77" s="37" t="s">
        <v>31</v>
      </c>
      <c r="B77" s="19">
        <v>3218438</v>
      </c>
      <c r="C77" s="19"/>
      <c r="D77" s="20">
        <v>1221278</v>
      </c>
      <c r="E77" s="21">
        <v>1221278</v>
      </c>
      <c r="F77" s="21">
        <v>3000527</v>
      </c>
      <c r="G77" s="21">
        <v>-10572</v>
      </c>
      <c r="H77" s="21">
        <v>65975</v>
      </c>
      <c r="I77" s="21">
        <v>3055930</v>
      </c>
      <c r="J77" s="21"/>
      <c r="K77" s="21">
        <v>-16750</v>
      </c>
      <c r="L77" s="21"/>
      <c r="M77" s="21">
        <v>-16750</v>
      </c>
      <c r="N77" s="21"/>
      <c r="O77" s="21"/>
      <c r="P77" s="21"/>
      <c r="Q77" s="21"/>
      <c r="R77" s="21"/>
      <c r="S77" s="21"/>
      <c r="T77" s="21"/>
      <c r="U77" s="21"/>
      <c r="V77" s="21">
        <v>3039180</v>
      </c>
      <c r="W77" s="21">
        <v>1017018</v>
      </c>
      <c r="X77" s="21"/>
      <c r="Y77" s="20"/>
      <c r="Z77" s="23">
        <v>1221278</v>
      </c>
    </row>
    <row r="78" spans="1:26" ht="13.5" hidden="1">
      <c r="A78" s="38" t="s">
        <v>32</v>
      </c>
      <c r="B78" s="19">
        <v>21380643</v>
      </c>
      <c r="C78" s="19"/>
      <c r="D78" s="20">
        <v>10211465</v>
      </c>
      <c r="E78" s="21">
        <v>10211465</v>
      </c>
      <c r="F78" s="21">
        <v>677219</v>
      </c>
      <c r="G78" s="21">
        <v>792484</v>
      </c>
      <c r="H78" s="21">
        <v>1166500</v>
      </c>
      <c r="I78" s="21">
        <v>2636203</v>
      </c>
      <c r="J78" s="21">
        <v>850980</v>
      </c>
      <c r="K78" s="21">
        <v>887855</v>
      </c>
      <c r="L78" s="21"/>
      <c r="M78" s="21">
        <v>1738835</v>
      </c>
      <c r="N78" s="21"/>
      <c r="O78" s="21"/>
      <c r="P78" s="21"/>
      <c r="Q78" s="21"/>
      <c r="R78" s="21"/>
      <c r="S78" s="21"/>
      <c r="T78" s="21"/>
      <c r="U78" s="21"/>
      <c r="V78" s="21">
        <v>4375038</v>
      </c>
      <c r="W78" s="21">
        <v>6324882</v>
      </c>
      <c r="X78" s="21"/>
      <c r="Y78" s="20"/>
      <c r="Z78" s="23">
        <v>10211465</v>
      </c>
    </row>
    <row r="79" spans="1:26" ht="13.5" hidden="1">
      <c r="A79" s="39" t="s">
        <v>103</v>
      </c>
      <c r="B79" s="19">
        <v>8047739</v>
      </c>
      <c r="C79" s="19"/>
      <c r="D79" s="20">
        <v>6606493</v>
      </c>
      <c r="E79" s="21">
        <v>6606493</v>
      </c>
      <c r="F79" s="21">
        <v>385504</v>
      </c>
      <c r="G79" s="21">
        <v>514327</v>
      </c>
      <c r="H79" s="21">
        <v>948890</v>
      </c>
      <c r="I79" s="21">
        <v>1848721</v>
      </c>
      <c r="J79" s="21">
        <v>605367</v>
      </c>
      <c r="K79" s="21">
        <v>675748</v>
      </c>
      <c r="L79" s="21"/>
      <c r="M79" s="21">
        <v>1281115</v>
      </c>
      <c r="N79" s="21"/>
      <c r="O79" s="21"/>
      <c r="P79" s="21"/>
      <c r="Q79" s="21"/>
      <c r="R79" s="21"/>
      <c r="S79" s="21"/>
      <c r="T79" s="21"/>
      <c r="U79" s="21"/>
      <c r="V79" s="21">
        <v>3129836</v>
      </c>
      <c r="W79" s="21">
        <v>3709632</v>
      </c>
      <c r="X79" s="21"/>
      <c r="Y79" s="20"/>
      <c r="Z79" s="23">
        <v>6606493</v>
      </c>
    </row>
    <row r="80" spans="1:26" ht="13.5" hidden="1">
      <c r="A80" s="39" t="s">
        <v>104</v>
      </c>
      <c r="B80" s="19">
        <v>6931256</v>
      </c>
      <c r="C80" s="19"/>
      <c r="D80" s="20">
        <v>1229297</v>
      </c>
      <c r="E80" s="21">
        <v>1229297</v>
      </c>
      <c r="F80" s="21">
        <v>3743</v>
      </c>
      <c r="G80" s="21">
        <v>2299</v>
      </c>
      <c r="H80" s="21">
        <v>506</v>
      </c>
      <c r="I80" s="21">
        <v>6548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6548</v>
      </c>
      <c r="W80" s="21">
        <v>1021032</v>
      </c>
      <c r="X80" s="21"/>
      <c r="Y80" s="20"/>
      <c r="Z80" s="23">
        <v>1229297</v>
      </c>
    </row>
    <row r="81" spans="1:26" ht="13.5" hidden="1">
      <c r="A81" s="39" t="s">
        <v>105</v>
      </c>
      <c r="B81" s="19">
        <v>3706715</v>
      </c>
      <c r="C81" s="19"/>
      <c r="D81" s="20">
        <v>368529</v>
      </c>
      <c r="E81" s="21">
        <v>368529</v>
      </c>
      <c r="F81" s="21">
        <v>7209</v>
      </c>
      <c r="G81" s="21">
        <v>138</v>
      </c>
      <c r="H81" s="21"/>
      <c r="I81" s="21">
        <v>7347</v>
      </c>
      <c r="J81" s="21"/>
      <c r="K81" s="21">
        <v>-183</v>
      </c>
      <c r="L81" s="21"/>
      <c r="M81" s="21">
        <v>-183</v>
      </c>
      <c r="N81" s="21"/>
      <c r="O81" s="21"/>
      <c r="P81" s="21"/>
      <c r="Q81" s="21"/>
      <c r="R81" s="21"/>
      <c r="S81" s="21"/>
      <c r="T81" s="21"/>
      <c r="U81" s="21"/>
      <c r="V81" s="21">
        <v>7164</v>
      </c>
      <c r="W81" s="21">
        <v>184266</v>
      </c>
      <c r="X81" s="21"/>
      <c r="Y81" s="20"/>
      <c r="Z81" s="23">
        <v>368529</v>
      </c>
    </row>
    <row r="82" spans="1:26" ht="13.5" hidden="1">
      <c r="A82" s="39" t="s">
        <v>106</v>
      </c>
      <c r="B82" s="19">
        <v>2694933</v>
      </c>
      <c r="C82" s="19"/>
      <c r="D82" s="20">
        <v>2007146</v>
      </c>
      <c r="E82" s="21">
        <v>2007146</v>
      </c>
      <c r="F82" s="21">
        <v>280763</v>
      </c>
      <c r="G82" s="21">
        <v>275720</v>
      </c>
      <c r="H82" s="21">
        <v>217104</v>
      </c>
      <c r="I82" s="21">
        <v>773587</v>
      </c>
      <c r="J82" s="21">
        <v>245613</v>
      </c>
      <c r="K82" s="21">
        <v>212290</v>
      </c>
      <c r="L82" s="21"/>
      <c r="M82" s="21">
        <v>457903</v>
      </c>
      <c r="N82" s="21"/>
      <c r="O82" s="21"/>
      <c r="P82" s="21"/>
      <c r="Q82" s="21"/>
      <c r="R82" s="21"/>
      <c r="S82" s="21"/>
      <c r="T82" s="21"/>
      <c r="U82" s="21"/>
      <c r="V82" s="21">
        <v>1231490</v>
      </c>
      <c r="W82" s="21">
        <v>1409952</v>
      </c>
      <c r="X82" s="21"/>
      <c r="Y82" s="20"/>
      <c r="Z82" s="23">
        <v>2007146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7833978</v>
      </c>
      <c r="C84" s="28"/>
      <c r="D84" s="29">
        <v>5098428</v>
      </c>
      <c r="E84" s="30">
        <v>5098428</v>
      </c>
      <c r="F84" s="30">
        <v>313796</v>
      </c>
      <c r="G84" s="30">
        <v>319221</v>
      </c>
      <c r="H84" s="30">
        <v>329402</v>
      </c>
      <c r="I84" s="30">
        <v>962419</v>
      </c>
      <c r="J84" s="30">
        <v>326480</v>
      </c>
      <c r="K84" s="30">
        <v>330031</v>
      </c>
      <c r="L84" s="30"/>
      <c r="M84" s="30">
        <v>656511</v>
      </c>
      <c r="N84" s="30"/>
      <c r="O84" s="30"/>
      <c r="P84" s="30"/>
      <c r="Q84" s="30"/>
      <c r="R84" s="30"/>
      <c r="S84" s="30"/>
      <c r="T84" s="30"/>
      <c r="U84" s="30"/>
      <c r="V84" s="30">
        <v>1618930</v>
      </c>
      <c r="W84" s="30">
        <v>2549214</v>
      </c>
      <c r="X84" s="30"/>
      <c r="Y84" s="29"/>
      <c r="Z84" s="31">
        <v>5098428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91253944</v>
      </c>
      <c r="D5" s="153">
        <f>SUM(D6:D8)</f>
        <v>0</v>
      </c>
      <c r="E5" s="154">
        <f t="shared" si="0"/>
        <v>102152019</v>
      </c>
      <c r="F5" s="100">
        <f t="shared" si="0"/>
        <v>102152019</v>
      </c>
      <c r="G5" s="100">
        <f t="shared" si="0"/>
        <v>39911809</v>
      </c>
      <c r="H5" s="100">
        <f t="shared" si="0"/>
        <v>483255</v>
      </c>
      <c r="I5" s="100">
        <f t="shared" si="0"/>
        <v>1134342</v>
      </c>
      <c r="J5" s="100">
        <f t="shared" si="0"/>
        <v>41529406</v>
      </c>
      <c r="K5" s="100">
        <f t="shared" si="0"/>
        <v>570977</v>
      </c>
      <c r="L5" s="100">
        <f t="shared" si="0"/>
        <v>31549662</v>
      </c>
      <c r="M5" s="100">
        <f t="shared" si="0"/>
        <v>0</v>
      </c>
      <c r="N5" s="100">
        <f t="shared" si="0"/>
        <v>32120639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73650045</v>
      </c>
      <c r="X5" s="100">
        <f t="shared" si="0"/>
        <v>51076008</v>
      </c>
      <c r="Y5" s="100">
        <f t="shared" si="0"/>
        <v>22574037</v>
      </c>
      <c r="Z5" s="137">
        <f>+IF(X5&lt;&gt;0,+(Y5/X5)*100,0)</f>
        <v>44.19694859472964</v>
      </c>
      <c r="AA5" s="153">
        <f>SUM(AA6:AA8)</f>
        <v>102152019</v>
      </c>
    </row>
    <row r="6" spans="1:27" ht="13.5">
      <c r="A6" s="138" t="s">
        <v>75</v>
      </c>
      <c r="B6" s="136"/>
      <c r="C6" s="155">
        <v>5491655</v>
      </c>
      <c r="D6" s="155"/>
      <c r="E6" s="156">
        <v>6312300</v>
      </c>
      <c r="F6" s="60">
        <v>6312300</v>
      </c>
      <c r="G6" s="60">
        <v>22807</v>
      </c>
      <c r="H6" s="60">
        <v>10263</v>
      </c>
      <c r="I6" s="60">
        <v>9211</v>
      </c>
      <c r="J6" s="60">
        <v>42281</v>
      </c>
      <c r="K6" s="60">
        <v>4561</v>
      </c>
      <c r="L6" s="60">
        <v>6200316</v>
      </c>
      <c r="M6" s="60"/>
      <c r="N6" s="60">
        <v>6204877</v>
      </c>
      <c r="O6" s="60"/>
      <c r="P6" s="60"/>
      <c r="Q6" s="60"/>
      <c r="R6" s="60"/>
      <c r="S6" s="60"/>
      <c r="T6" s="60"/>
      <c r="U6" s="60"/>
      <c r="V6" s="60"/>
      <c r="W6" s="60">
        <v>6247158</v>
      </c>
      <c r="X6" s="60">
        <v>3156150</v>
      </c>
      <c r="Y6" s="60">
        <v>3091008</v>
      </c>
      <c r="Z6" s="140">
        <v>97.94</v>
      </c>
      <c r="AA6" s="155">
        <v>6312300</v>
      </c>
    </row>
    <row r="7" spans="1:27" ht="13.5">
      <c r="A7" s="138" t="s">
        <v>76</v>
      </c>
      <c r="B7" s="136"/>
      <c r="C7" s="157">
        <v>85761894</v>
      </c>
      <c r="D7" s="157"/>
      <c r="E7" s="158">
        <v>95816670</v>
      </c>
      <c r="F7" s="159">
        <v>95816670</v>
      </c>
      <c r="G7" s="159">
        <v>39889002</v>
      </c>
      <c r="H7" s="159">
        <v>472992</v>
      </c>
      <c r="I7" s="159">
        <v>1125131</v>
      </c>
      <c r="J7" s="159">
        <v>41487125</v>
      </c>
      <c r="K7" s="159">
        <v>566416</v>
      </c>
      <c r="L7" s="159">
        <v>25338668</v>
      </c>
      <c r="M7" s="159"/>
      <c r="N7" s="159">
        <v>25905084</v>
      </c>
      <c r="O7" s="159"/>
      <c r="P7" s="159"/>
      <c r="Q7" s="159"/>
      <c r="R7" s="159"/>
      <c r="S7" s="159"/>
      <c r="T7" s="159"/>
      <c r="U7" s="159"/>
      <c r="V7" s="159"/>
      <c r="W7" s="159">
        <v>67392209</v>
      </c>
      <c r="X7" s="159">
        <v>47908332</v>
      </c>
      <c r="Y7" s="159">
        <v>19483877</v>
      </c>
      <c r="Z7" s="141">
        <v>40.67</v>
      </c>
      <c r="AA7" s="157">
        <v>95816670</v>
      </c>
    </row>
    <row r="8" spans="1:27" ht="13.5">
      <c r="A8" s="138" t="s">
        <v>77</v>
      </c>
      <c r="B8" s="136"/>
      <c r="C8" s="155">
        <v>395</v>
      </c>
      <c r="D8" s="155"/>
      <c r="E8" s="156">
        <v>23049</v>
      </c>
      <c r="F8" s="60">
        <v>23049</v>
      </c>
      <c r="G8" s="60"/>
      <c r="H8" s="60"/>
      <c r="I8" s="60"/>
      <c r="J8" s="60"/>
      <c r="K8" s="60"/>
      <c r="L8" s="60">
        <v>10678</v>
      </c>
      <c r="M8" s="60"/>
      <c r="N8" s="60">
        <v>10678</v>
      </c>
      <c r="O8" s="60"/>
      <c r="P8" s="60"/>
      <c r="Q8" s="60"/>
      <c r="R8" s="60"/>
      <c r="S8" s="60"/>
      <c r="T8" s="60"/>
      <c r="U8" s="60"/>
      <c r="V8" s="60"/>
      <c r="W8" s="60">
        <v>10678</v>
      </c>
      <c r="X8" s="60">
        <v>11526</v>
      </c>
      <c r="Y8" s="60">
        <v>-848</v>
      </c>
      <c r="Z8" s="140">
        <v>-7.36</v>
      </c>
      <c r="AA8" s="155">
        <v>23049</v>
      </c>
    </row>
    <row r="9" spans="1:27" ht="13.5">
      <c r="A9" s="135" t="s">
        <v>78</v>
      </c>
      <c r="B9" s="136"/>
      <c r="C9" s="153">
        <f aca="true" t="shared" si="1" ref="C9:Y9">SUM(C10:C14)</f>
        <v>1469330</v>
      </c>
      <c r="D9" s="153">
        <f>SUM(D10:D14)</f>
        <v>0</v>
      </c>
      <c r="E9" s="154">
        <f t="shared" si="1"/>
        <v>1754913</v>
      </c>
      <c r="F9" s="100">
        <f t="shared" si="1"/>
        <v>1754913</v>
      </c>
      <c r="G9" s="100">
        <f t="shared" si="1"/>
        <v>116801</v>
      </c>
      <c r="H9" s="100">
        <f t="shared" si="1"/>
        <v>75826</v>
      </c>
      <c r="I9" s="100">
        <f t="shared" si="1"/>
        <v>161068</v>
      </c>
      <c r="J9" s="100">
        <f t="shared" si="1"/>
        <v>353695</v>
      </c>
      <c r="K9" s="100">
        <f t="shared" si="1"/>
        <v>102594</v>
      </c>
      <c r="L9" s="100">
        <f t="shared" si="1"/>
        <v>122137</v>
      </c>
      <c r="M9" s="100">
        <f t="shared" si="1"/>
        <v>0</v>
      </c>
      <c r="N9" s="100">
        <f t="shared" si="1"/>
        <v>224731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578426</v>
      </c>
      <c r="X9" s="100">
        <f t="shared" si="1"/>
        <v>877458</v>
      </c>
      <c r="Y9" s="100">
        <f t="shared" si="1"/>
        <v>-299032</v>
      </c>
      <c r="Z9" s="137">
        <f>+IF(X9&lt;&gt;0,+(Y9/X9)*100,0)</f>
        <v>-34.079351946190016</v>
      </c>
      <c r="AA9" s="153">
        <f>SUM(AA10:AA14)</f>
        <v>1754913</v>
      </c>
    </row>
    <row r="10" spans="1:27" ht="13.5">
      <c r="A10" s="138" t="s">
        <v>79</v>
      </c>
      <c r="B10" s="136"/>
      <c r="C10" s="155">
        <v>1420708</v>
      </c>
      <c r="D10" s="155"/>
      <c r="E10" s="156">
        <v>1409863</v>
      </c>
      <c r="F10" s="60">
        <v>1409863</v>
      </c>
      <c r="G10" s="60">
        <v>116801</v>
      </c>
      <c r="H10" s="60">
        <v>75826</v>
      </c>
      <c r="I10" s="60">
        <v>161068</v>
      </c>
      <c r="J10" s="60">
        <v>353695</v>
      </c>
      <c r="K10" s="60">
        <v>102594</v>
      </c>
      <c r="L10" s="60">
        <v>122137</v>
      </c>
      <c r="M10" s="60"/>
      <c r="N10" s="60">
        <v>224731</v>
      </c>
      <c r="O10" s="60"/>
      <c r="P10" s="60"/>
      <c r="Q10" s="60"/>
      <c r="R10" s="60"/>
      <c r="S10" s="60"/>
      <c r="T10" s="60"/>
      <c r="U10" s="60"/>
      <c r="V10" s="60"/>
      <c r="W10" s="60">
        <v>578426</v>
      </c>
      <c r="X10" s="60">
        <v>704934</v>
      </c>
      <c r="Y10" s="60">
        <v>-126508</v>
      </c>
      <c r="Z10" s="140">
        <v>-17.95</v>
      </c>
      <c r="AA10" s="155">
        <v>1409863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12022</v>
      </c>
      <c r="D12" s="155"/>
      <c r="E12" s="156">
        <v>278100</v>
      </c>
      <c r="F12" s="60">
        <v>278100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139050</v>
      </c>
      <c r="Y12" s="60">
        <v>-139050</v>
      </c>
      <c r="Z12" s="140">
        <v>-100</v>
      </c>
      <c r="AA12" s="155">
        <v>278100</v>
      </c>
    </row>
    <row r="13" spans="1:27" ht="13.5">
      <c r="A13" s="138" t="s">
        <v>82</v>
      </c>
      <c r="B13" s="136"/>
      <c r="C13" s="155">
        <v>36600</v>
      </c>
      <c r="D13" s="155"/>
      <c r="E13" s="156">
        <v>66950</v>
      </c>
      <c r="F13" s="60">
        <v>66950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33474</v>
      </c>
      <c r="Y13" s="60">
        <v>-33474</v>
      </c>
      <c r="Z13" s="140">
        <v>-100</v>
      </c>
      <c r="AA13" s="155">
        <v>66950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35174094</v>
      </c>
      <c r="D15" s="153">
        <f>SUM(D16:D18)</f>
        <v>0</v>
      </c>
      <c r="E15" s="154">
        <f t="shared" si="2"/>
        <v>35189120</v>
      </c>
      <c r="F15" s="100">
        <f t="shared" si="2"/>
        <v>35189120</v>
      </c>
      <c r="G15" s="100">
        <f t="shared" si="2"/>
        <v>206104</v>
      </c>
      <c r="H15" s="100">
        <f t="shared" si="2"/>
        <v>82308</v>
      </c>
      <c r="I15" s="100">
        <f t="shared" si="2"/>
        <v>2148785</v>
      </c>
      <c r="J15" s="100">
        <f t="shared" si="2"/>
        <v>2437197</v>
      </c>
      <c r="K15" s="100">
        <f t="shared" si="2"/>
        <v>1661729</v>
      </c>
      <c r="L15" s="100">
        <f t="shared" si="2"/>
        <v>2488648</v>
      </c>
      <c r="M15" s="100">
        <f t="shared" si="2"/>
        <v>0</v>
      </c>
      <c r="N15" s="100">
        <f t="shared" si="2"/>
        <v>4150377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6587574</v>
      </c>
      <c r="X15" s="100">
        <f t="shared" si="2"/>
        <v>17594562</v>
      </c>
      <c r="Y15" s="100">
        <f t="shared" si="2"/>
        <v>-11006988</v>
      </c>
      <c r="Z15" s="137">
        <f>+IF(X15&lt;&gt;0,+(Y15/X15)*100,0)</f>
        <v>-62.55903386512265</v>
      </c>
      <c r="AA15" s="153">
        <f>SUM(AA16:AA18)</f>
        <v>35189120</v>
      </c>
    </row>
    <row r="16" spans="1:27" ht="13.5">
      <c r="A16" s="138" t="s">
        <v>85</v>
      </c>
      <c r="B16" s="136"/>
      <c r="C16" s="155">
        <v>2884195</v>
      </c>
      <c r="D16" s="155"/>
      <c r="E16" s="156">
        <v>114996</v>
      </c>
      <c r="F16" s="60">
        <v>114996</v>
      </c>
      <c r="G16" s="60"/>
      <c r="H16" s="60"/>
      <c r="I16" s="60">
        <v>9520</v>
      </c>
      <c r="J16" s="60">
        <v>9520</v>
      </c>
      <c r="K16" s="60">
        <v>9550</v>
      </c>
      <c r="L16" s="60">
        <v>9465</v>
      </c>
      <c r="M16" s="60"/>
      <c r="N16" s="60">
        <v>19015</v>
      </c>
      <c r="O16" s="60"/>
      <c r="P16" s="60"/>
      <c r="Q16" s="60"/>
      <c r="R16" s="60"/>
      <c r="S16" s="60"/>
      <c r="T16" s="60"/>
      <c r="U16" s="60"/>
      <c r="V16" s="60"/>
      <c r="W16" s="60">
        <v>28535</v>
      </c>
      <c r="X16" s="60">
        <v>57498</v>
      </c>
      <c r="Y16" s="60">
        <v>-28963</v>
      </c>
      <c r="Z16" s="140">
        <v>-50.37</v>
      </c>
      <c r="AA16" s="155">
        <v>114996</v>
      </c>
    </row>
    <row r="17" spans="1:27" ht="13.5">
      <c r="A17" s="138" t="s">
        <v>86</v>
      </c>
      <c r="B17" s="136"/>
      <c r="C17" s="155">
        <v>32289899</v>
      </c>
      <c r="D17" s="155"/>
      <c r="E17" s="156">
        <v>35074124</v>
      </c>
      <c r="F17" s="60">
        <v>35074124</v>
      </c>
      <c r="G17" s="60">
        <v>206104</v>
      </c>
      <c r="H17" s="60">
        <v>82308</v>
      </c>
      <c r="I17" s="60">
        <v>2139265</v>
      </c>
      <c r="J17" s="60">
        <v>2427677</v>
      </c>
      <c r="K17" s="60">
        <v>1652179</v>
      </c>
      <c r="L17" s="60">
        <v>2479183</v>
      </c>
      <c r="M17" s="60"/>
      <c r="N17" s="60">
        <v>4131362</v>
      </c>
      <c r="O17" s="60"/>
      <c r="P17" s="60"/>
      <c r="Q17" s="60"/>
      <c r="R17" s="60"/>
      <c r="S17" s="60"/>
      <c r="T17" s="60"/>
      <c r="U17" s="60"/>
      <c r="V17" s="60"/>
      <c r="W17" s="60">
        <v>6559039</v>
      </c>
      <c r="X17" s="60">
        <v>17537064</v>
      </c>
      <c r="Y17" s="60">
        <v>-10978025</v>
      </c>
      <c r="Z17" s="140">
        <v>-62.6</v>
      </c>
      <c r="AA17" s="155">
        <v>35074124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62377770</v>
      </c>
      <c r="D19" s="153">
        <f>SUM(D20:D23)</f>
        <v>0</v>
      </c>
      <c r="E19" s="154">
        <f t="shared" si="3"/>
        <v>60165754</v>
      </c>
      <c r="F19" s="100">
        <f t="shared" si="3"/>
        <v>60165754</v>
      </c>
      <c r="G19" s="100">
        <f t="shared" si="3"/>
        <v>864365</v>
      </c>
      <c r="H19" s="100">
        <f t="shared" si="3"/>
        <v>985184</v>
      </c>
      <c r="I19" s="100">
        <f t="shared" si="3"/>
        <v>4309267</v>
      </c>
      <c r="J19" s="100">
        <f t="shared" si="3"/>
        <v>6158816</v>
      </c>
      <c r="K19" s="100">
        <f t="shared" si="3"/>
        <v>1055612</v>
      </c>
      <c r="L19" s="100">
        <f t="shared" si="3"/>
        <v>6339632</v>
      </c>
      <c r="M19" s="100">
        <f t="shared" si="3"/>
        <v>0</v>
      </c>
      <c r="N19" s="100">
        <f t="shared" si="3"/>
        <v>7395244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13554060</v>
      </c>
      <c r="X19" s="100">
        <f t="shared" si="3"/>
        <v>30082878</v>
      </c>
      <c r="Y19" s="100">
        <f t="shared" si="3"/>
        <v>-16528818</v>
      </c>
      <c r="Z19" s="137">
        <f>+IF(X19&lt;&gt;0,+(Y19/X19)*100,0)</f>
        <v>-54.944270957054044</v>
      </c>
      <c r="AA19" s="153">
        <f>SUM(AA20:AA23)</f>
        <v>60165754</v>
      </c>
    </row>
    <row r="20" spans="1:27" ht="13.5">
      <c r="A20" s="138" t="s">
        <v>89</v>
      </c>
      <c r="B20" s="136"/>
      <c r="C20" s="155">
        <v>19273293</v>
      </c>
      <c r="D20" s="155"/>
      <c r="E20" s="156">
        <v>22970959</v>
      </c>
      <c r="F20" s="60">
        <v>22970959</v>
      </c>
      <c r="G20" s="60">
        <v>402735</v>
      </c>
      <c r="H20" s="60">
        <v>533014</v>
      </c>
      <c r="I20" s="60">
        <v>3906923</v>
      </c>
      <c r="J20" s="60">
        <v>4842672</v>
      </c>
      <c r="K20" s="60">
        <v>625585</v>
      </c>
      <c r="L20" s="60">
        <v>5941460</v>
      </c>
      <c r="M20" s="60"/>
      <c r="N20" s="60">
        <v>6567045</v>
      </c>
      <c r="O20" s="60"/>
      <c r="P20" s="60"/>
      <c r="Q20" s="60"/>
      <c r="R20" s="60"/>
      <c r="S20" s="60"/>
      <c r="T20" s="60"/>
      <c r="U20" s="60"/>
      <c r="V20" s="60"/>
      <c r="W20" s="60">
        <v>11409717</v>
      </c>
      <c r="X20" s="60">
        <v>11485482</v>
      </c>
      <c r="Y20" s="60">
        <v>-75765</v>
      </c>
      <c r="Z20" s="140">
        <v>-0.66</v>
      </c>
      <c r="AA20" s="155">
        <v>22970959</v>
      </c>
    </row>
    <row r="21" spans="1:27" ht="13.5">
      <c r="A21" s="138" t="s">
        <v>90</v>
      </c>
      <c r="B21" s="136"/>
      <c r="C21" s="155">
        <v>29265523</v>
      </c>
      <c r="D21" s="155"/>
      <c r="E21" s="156">
        <v>25776268</v>
      </c>
      <c r="F21" s="60">
        <v>25776268</v>
      </c>
      <c r="G21" s="60">
        <v>2160</v>
      </c>
      <c r="H21" s="60">
        <v>2060</v>
      </c>
      <c r="I21" s="60">
        <v>1104</v>
      </c>
      <c r="J21" s="60">
        <v>5324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5324</v>
      </c>
      <c r="X21" s="60">
        <v>12888132</v>
      </c>
      <c r="Y21" s="60">
        <v>-12882808</v>
      </c>
      <c r="Z21" s="140">
        <v>-99.96</v>
      </c>
      <c r="AA21" s="155">
        <v>25776268</v>
      </c>
    </row>
    <row r="22" spans="1:27" ht="13.5">
      <c r="A22" s="138" t="s">
        <v>91</v>
      </c>
      <c r="B22" s="136"/>
      <c r="C22" s="157">
        <v>9208598</v>
      </c>
      <c r="D22" s="157"/>
      <c r="E22" s="158">
        <v>7260027</v>
      </c>
      <c r="F22" s="159">
        <v>7260027</v>
      </c>
      <c r="G22" s="159">
        <v>9089</v>
      </c>
      <c r="H22" s="159">
        <v>2404</v>
      </c>
      <c r="I22" s="159">
        <v>1177</v>
      </c>
      <c r="J22" s="159">
        <v>12670</v>
      </c>
      <c r="K22" s="159">
        <v>5509</v>
      </c>
      <c r="L22" s="159">
        <v>-2872</v>
      </c>
      <c r="M22" s="159"/>
      <c r="N22" s="159">
        <v>2637</v>
      </c>
      <c r="O22" s="159"/>
      <c r="P22" s="159"/>
      <c r="Q22" s="159"/>
      <c r="R22" s="159"/>
      <c r="S22" s="159"/>
      <c r="T22" s="159"/>
      <c r="U22" s="159"/>
      <c r="V22" s="159"/>
      <c r="W22" s="159">
        <v>15307</v>
      </c>
      <c r="X22" s="159">
        <v>3630012</v>
      </c>
      <c r="Y22" s="159">
        <v>-3614705</v>
      </c>
      <c r="Z22" s="141">
        <v>-99.58</v>
      </c>
      <c r="AA22" s="157">
        <v>7260027</v>
      </c>
    </row>
    <row r="23" spans="1:27" ht="13.5">
      <c r="A23" s="138" t="s">
        <v>92</v>
      </c>
      <c r="B23" s="136"/>
      <c r="C23" s="155">
        <v>4630356</v>
      </c>
      <c r="D23" s="155"/>
      <c r="E23" s="156">
        <v>4158500</v>
      </c>
      <c r="F23" s="60">
        <v>4158500</v>
      </c>
      <c r="G23" s="60">
        <v>450381</v>
      </c>
      <c r="H23" s="60">
        <v>447706</v>
      </c>
      <c r="I23" s="60">
        <v>400063</v>
      </c>
      <c r="J23" s="60">
        <v>1298150</v>
      </c>
      <c r="K23" s="60">
        <v>424518</v>
      </c>
      <c r="L23" s="60">
        <v>401044</v>
      </c>
      <c r="M23" s="60"/>
      <c r="N23" s="60">
        <v>825562</v>
      </c>
      <c r="O23" s="60"/>
      <c r="P23" s="60"/>
      <c r="Q23" s="60"/>
      <c r="R23" s="60"/>
      <c r="S23" s="60"/>
      <c r="T23" s="60"/>
      <c r="U23" s="60"/>
      <c r="V23" s="60"/>
      <c r="W23" s="60">
        <v>2123712</v>
      </c>
      <c r="X23" s="60">
        <v>2079252</v>
      </c>
      <c r="Y23" s="60">
        <v>44460</v>
      </c>
      <c r="Z23" s="140">
        <v>2.14</v>
      </c>
      <c r="AA23" s="155">
        <v>4158500</v>
      </c>
    </row>
    <row r="24" spans="1:27" ht="13.5">
      <c r="A24" s="135" t="s">
        <v>93</v>
      </c>
      <c r="B24" s="142" t="s">
        <v>94</v>
      </c>
      <c r="C24" s="153">
        <v>228474</v>
      </c>
      <c r="D24" s="153"/>
      <c r="E24" s="154">
        <v>197245</v>
      </c>
      <c r="F24" s="100">
        <v>197245</v>
      </c>
      <c r="G24" s="100">
        <v>5614</v>
      </c>
      <c r="H24" s="100">
        <v>352</v>
      </c>
      <c r="I24" s="100">
        <v>-29601</v>
      </c>
      <c r="J24" s="100">
        <v>-23635</v>
      </c>
      <c r="K24" s="100">
        <v>-138797</v>
      </c>
      <c r="L24" s="100">
        <v>1331</v>
      </c>
      <c r="M24" s="100"/>
      <c r="N24" s="100">
        <v>-137466</v>
      </c>
      <c r="O24" s="100"/>
      <c r="P24" s="100"/>
      <c r="Q24" s="100"/>
      <c r="R24" s="100"/>
      <c r="S24" s="100"/>
      <c r="T24" s="100"/>
      <c r="U24" s="100"/>
      <c r="V24" s="100"/>
      <c r="W24" s="100">
        <v>-161101</v>
      </c>
      <c r="X24" s="100">
        <v>97848</v>
      </c>
      <c r="Y24" s="100">
        <v>-258949</v>
      </c>
      <c r="Z24" s="137">
        <v>-264.64</v>
      </c>
      <c r="AA24" s="153">
        <v>197245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190503612</v>
      </c>
      <c r="D25" s="168">
        <f>+D5+D9+D15+D19+D24</f>
        <v>0</v>
      </c>
      <c r="E25" s="169">
        <f t="shared" si="4"/>
        <v>199459051</v>
      </c>
      <c r="F25" s="73">
        <f t="shared" si="4"/>
        <v>199459051</v>
      </c>
      <c r="G25" s="73">
        <f t="shared" si="4"/>
        <v>41104693</v>
      </c>
      <c r="H25" s="73">
        <f t="shared" si="4"/>
        <v>1626925</v>
      </c>
      <c r="I25" s="73">
        <f t="shared" si="4"/>
        <v>7723861</v>
      </c>
      <c r="J25" s="73">
        <f t="shared" si="4"/>
        <v>50455479</v>
      </c>
      <c r="K25" s="73">
        <f t="shared" si="4"/>
        <v>3252115</v>
      </c>
      <c r="L25" s="73">
        <f t="shared" si="4"/>
        <v>40501410</v>
      </c>
      <c r="M25" s="73">
        <f t="shared" si="4"/>
        <v>0</v>
      </c>
      <c r="N25" s="73">
        <f t="shared" si="4"/>
        <v>43753525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94209004</v>
      </c>
      <c r="X25" s="73">
        <f t="shared" si="4"/>
        <v>99728754</v>
      </c>
      <c r="Y25" s="73">
        <f t="shared" si="4"/>
        <v>-5519750</v>
      </c>
      <c r="Z25" s="170">
        <f>+IF(X25&lt;&gt;0,+(Y25/X25)*100,0)</f>
        <v>-5.534762822766241</v>
      </c>
      <c r="AA25" s="168">
        <f>+AA5+AA9+AA15+AA19+AA24</f>
        <v>199459051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67488233</v>
      </c>
      <c r="D28" s="153">
        <f>SUM(D29:D31)</f>
        <v>0</v>
      </c>
      <c r="E28" s="154">
        <f t="shared" si="5"/>
        <v>71375870</v>
      </c>
      <c r="F28" s="100">
        <f t="shared" si="5"/>
        <v>71375870</v>
      </c>
      <c r="G28" s="100">
        <f t="shared" si="5"/>
        <v>4196626</v>
      </c>
      <c r="H28" s="100">
        <f t="shared" si="5"/>
        <v>4881575</v>
      </c>
      <c r="I28" s="100">
        <f t="shared" si="5"/>
        <v>3725872</v>
      </c>
      <c r="J28" s="100">
        <f t="shared" si="5"/>
        <v>12804073</v>
      </c>
      <c r="K28" s="100">
        <f t="shared" si="5"/>
        <v>5329514</v>
      </c>
      <c r="L28" s="100">
        <f t="shared" si="5"/>
        <v>3867981</v>
      </c>
      <c r="M28" s="100">
        <f t="shared" si="5"/>
        <v>0</v>
      </c>
      <c r="N28" s="100">
        <f t="shared" si="5"/>
        <v>9197495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22001568</v>
      </c>
      <c r="X28" s="100">
        <f t="shared" si="5"/>
        <v>35687940</v>
      </c>
      <c r="Y28" s="100">
        <f t="shared" si="5"/>
        <v>-13686372</v>
      </c>
      <c r="Z28" s="137">
        <f>+IF(X28&lt;&gt;0,+(Y28/X28)*100,0)</f>
        <v>-38.350131725171025</v>
      </c>
      <c r="AA28" s="153">
        <f>SUM(AA29:AA31)</f>
        <v>71375870</v>
      </c>
    </row>
    <row r="29" spans="1:27" ht="13.5">
      <c r="A29" s="138" t="s">
        <v>75</v>
      </c>
      <c r="B29" s="136"/>
      <c r="C29" s="155">
        <v>24340885</v>
      </c>
      <c r="D29" s="155"/>
      <c r="E29" s="156">
        <v>28973323</v>
      </c>
      <c r="F29" s="60">
        <v>28973323</v>
      </c>
      <c r="G29" s="60">
        <v>2346788</v>
      </c>
      <c r="H29" s="60">
        <v>1987115</v>
      </c>
      <c r="I29" s="60">
        <v>1442325</v>
      </c>
      <c r="J29" s="60">
        <v>5776228</v>
      </c>
      <c r="K29" s="60">
        <v>1733388</v>
      </c>
      <c r="L29" s="60">
        <v>2002491</v>
      </c>
      <c r="M29" s="60"/>
      <c r="N29" s="60">
        <v>3735879</v>
      </c>
      <c r="O29" s="60"/>
      <c r="P29" s="60"/>
      <c r="Q29" s="60"/>
      <c r="R29" s="60"/>
      <c r="S29" s="60"/>
      <c r="T29" s="60"/>
      <c r="U29" s="60"/>
      <c r="V29" s="60"/>
      <c r="W29" s="60">
        <v>9512107</v>
      </c>
      <c r="X29" s="60">
        <v>14486664</v>
      </c>
      <c r="Y29" s="60">
        <v>-4974557</v>
      </c>
      <c r="Z29" s="140">
        <v>-34.34</v>
      </c>
      <c r="AA29" s="155">
        <v>28973323</v>
      </c>
    </row>
    <row r="30" spans="1:27" ht="13.5">
      <c r="A30" s="138" t="s">
        <v>76</v>
      </c>
      <c r="B30" s="136"/>
      <c r="C30" s="157">
        <v>29464421</v>
      </c>
      <c r="D30" s="157"/>
      <c r="E30" s="158">
        <v>23443308</v>
      </c>
      <c r="F30" s="159">
        <v>23443308</v>
      </c>
      <c r="G30" s="159">
        <v>837925</v>
      </c>
      <c r="H30" s="159">
        <v>1747842</v>
      </c>
      <c r="I30" s="159">
        <v>1114797</v>
      </c>
      <c r="J30" s="159">
        <v>3700564</v>
      </c>
      <c r="K30" s="159">
        <v>2165247</v>
      </c>
      <c r="L30" s="159">
        <v>1092175</v>
      </c>
      <c r="M30" s="159"/>
      <c r="N30" s="159">
        <v>3257422</v>
      </c>
      <c r="O30" s="159"/>
      <c r="P30" s="159"/>
      <c r="Q30" s="159"/>
      <c r="R30" s="159"/>
      <c r="S30" s="159"/>
      <c r="T30" s="159"/>
      <c r="U30" s="159"/>
      <c r="V30" s="159"/>
      <c r="W30" s="159">
        <v>6957986</v>
      </c>
      <c r="X30" s="159">
        <v>11721654</v>
      </c>
      <c r="Y30" s="159">
        <v>-4763668</v>
      </c>
      <c r="Z30" s="141">
        <v>-40.64</v>
      </c>
      <c r="AA30" s="157">
        <v>23443308</v>
      </c>
    </row>
    <row r="31" spans="1:27" ht="13.5">
      <c r="A31" s="138" t="s">
        <v>77</v>
      </c>
      <c r="B31" s="136"/>
      <c r="C31" s="155">
        <v>13682927</v>
      </c>
      <c r="D31" s="155"/>
      <c r="E31" s="156">
        <v>18959239</v>
      </c>
      <c r="F31" s="60">
        <v>18959239</v>
      </c>
      <c r="G31" s="60">
        <v>1011913</v>
      </c>
      <c r="H31" s="60">
        <v>1146618</v>
      </c>
      <c r="I31" s="60">
        <v>1168750</v>
      </c>
      <c r="J31" s="60">
        <v>3327281</v>
      </c>
      <c r="K31" s="60">
        <v>1430879</v>
      </c>
      <c r="L31" s="60">
        <v>773315</v>
      </c>
      <c r="M31" s="60"/>
      <c r="N31" s="60">
        <v>2204194</v>
      </c>
      <c r="O31" s="60"/>
      <c r="P31" s="60"/>
      <c r="Q31" s="60"/>
      <c r="R31" s="60"/>
      <c r="S31" s="60"/>
      <c r="T31" s="60"/>
      <c r="U31" s="60"/>
      <c r="V31" s="60"/>
      <c r="W31" s="60">
        <v>5531475</v>
      </c>
      <c r="X31" s="60">
        <v>9479622</v>
      </c>
      <c r="Y31" s="60">
        <v>-3948147</v>
      </c>
      <c r="Z31" s="140">
        <v>-41.65</v>
      </c>
      <c r="AA31" s="155">
        <v>18959239</v>
      </c>
    </row>
    <row r="32" spans="1:27" ht="13.5">
      <c r="A32" s="135" t="s">
        <v>78</v>
      </c>
      <c r="B32" s="136"/>
      <c r="C32" s="153">
        <f aca="true" t="shared" si="6" ref="C32:Y32">SUM(C33:C37)</f>
        <v>21994920</v>
      </c>
      <c r="D32" s="153">
        <f>SUM(D33:D37)</f>
        <v>0</v>
      </c>
      <c r="E32" s="154">
        <f t="shared" si="6"/>
        <v>15830033</v>
      </c>
      <c r="F32" s="100">
        <f t="shared" si="6"/>
        <v>15830033</v>
      </c>
      <c r="G32" s="100">
        <f t="shared" si="6"/>
        <v>572735</v>
      </c>
      <c r="H32" s="100">
        <f t="shared" si="6"/>
        <v>815180</v>
      </c>
      <c r="I32" s="100">
        <f t="shared" si="6"/>
        <v>1188719</v>
      </c>
      <c r="J32" s="100">
        <f t="shared" si="6"/>
        <v>2576634</v>
      </c>
      <c r="K32" s="100">
        <f t="shared" si="6"/>
        <v>1816344</v>
      </c>
      <c r="L32" s="100">
        <f t="shared" si="6"/>
        <v>1088283</v>
      </c>
      <c r="M32" s="100">
        <f t="shared" si="6"/>
        <v>0</v>
      </c>
      <c r="N32" s="100">
        <f t="shared" si="6"/>
        <v>2904627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5481261</v>
      </c>
      <c r="X32" s="100">
        <f t="shared" si="6"/>
        <v>7915020</v>
      </c>
      <c r="Y32" s="100">
        <f t="shared" si="6"/>
        <v>-2433759</v>
      </c>
      <c r="Z32" s="137">
        <f>+IF(X32&lt;&gt;0,+(Y32/X32)*100,0)</f>
        <v>-30.748614659217537</v>
      </c>
      <c r="AA32" s="153">
        <f>SUM(AA33:AA37)</f>
        <v>15830033</v>
      </c>
    </row>
    <row r="33" spans="1:27" ht="13.5">
      <c r="A33" s="138" t="s">
        <v>79</v>
      </c>
      <c r="B33" s="136"/>
      <c r="C33" s="155">
        <v>18583203</v>
      </c>
      <c r="D33" s="155"/>
      <c r="E33" s="156">
        <v>11230496</v>
      </c>
      <c r="F33" s="60">
        <v>11230496</v>
      </c>
      <c r="G33" s="60">
        <v>426401</v>
      </c>
      <c r="H33" s="60">
        <v>715627</v>
      </c>
      <c r="I33" s="60">
        <v>926654</v>
      </c>
      <c r="J33" s="60">
        <v>2068682</v>
      </c>
      <c r="K33" s="60">
        <v>498477</v>
      </c>
      <c r="L33" s="60">
        <v>871665</v>
      </c>
      <c r="M33" s="60"/>
      <c r="N33" s="60">
        <v>1370142</v>
      </c>
      <c r="O33" s="60"/>
      <c r="P33" s="60"/>
      <c r="Q33" s="60"/>
      <c r="R33" s="60"/>
      <c r="S33" s="60"/>
      <c r="T33" s="60"/>
      <c r="U33" s="60"/>
      <c r="V33" s="60"/>
      <c r="W33" s="60">
        <v>3438824</v>
      </c>
      <c r="X33" s="60">
        <v>5615250</v>
      </c>
      <c r="Y33" s="60">
        <v>-2176426</v>
      </c>
      <c r="Z33" s="140">
        <v>-38.76</v>
      </c>
      <c r="AA33" s="155">
        <v>11230496</v>
      </c>
    </row>
    <row r="34" spans="1:27" ht="13.5">
      <c r="A34" s="138" t="s">
        <v>80</v>
      </c>
      <c r="B34" s="136"/>
      <c r="C34" s="155">
        <v>667251</v>
      </c>
      <c r="D34" s="155"/>
      <c r="E34" s="156">
        <v>1040766</v>
      </c>
      <c r="F34" s="60">
        <v>1040766</v>
      </c>
      <c r="G34" s="60">
        <v>80832</v>
      </c>
      <c r="H34" s="60">
        <v>25097</v>
      </c>
      <c r="I34" s="60">
        <v>135867</v>
      </c>
      <c r="J34" s="60">
        <v>241796</v>
      </c>
      <c r="K34" s="60">
        <v>80613</v>
      </c>
      <c r="L34" s="60">
        <v>80391</v>
      </c>
      <c r="M34" s="60"/>
      <c r="N34" s="60">
        <v>161004</v>
      </c>
      <c r="O34" s="60"/>
      <c r="P34" s="60"/>
      <c r="Q34" s="60"/>
      <c r="R34" s="60"/>
      <c r="S34" s="60"/>
      <c r="T34" s="60"/>
      <c r="U34" s="60"/>
      <c r="V34" s="60"/>
      <c r="W34" s="60">
        <v>402800</v>
      </c>
      <c r="X34" s="60">
        <v>520386</v>
      </c>
      <c r="Y34" s="60">
        <v>-117586</v>
      </c>
      <c r="Z34" s="140">
        <v>-22.6</v>
      </c>
      <c r="AA34" s="155">
        <v>1040766</v>
      </c>
    </row>
    <row r="35" spans="1:27" ht="13.5">
      <c r="A35" s="138" t="s">
        <v>81</v>
      </c>
      <c r="B35" s="136"/>
      <c r="C35" s="155">
        <v>1543345</v>
      </c>
      <c r="D35" s="155"/>
      <c r="E35" s="156">
        <v>1748360</v>
      </c>
      <c r="F35" s="60">
        <v>1748360</v>
      </c>
      <c r="G35" s="60">
        <v>3313</v>
      </c>
      <c r="H35" s="60">
        <v>11987</v>
      </c>
      <c r="I35" s="60">
        <v>64009</v>
      </c>
      <c r="J35" s="60">
        <v>79309</v>
      </c>
      <c r="K35" s="60">
        <v>1175084</v>
      </c>
      <c r="L35" s="60">
        <v>74701</v>
      </c>
      <c r="M35" s="60"/>
      <c r="N35" s="60">
        <v>1249785</v>
      </c>
      <c r="O35" s="60"/>
      <c r="P35" s="60"/>
      <c r="Q35" s="60"/>
      <c r="R35" s="60"/>
      <c r="S35" s="60"/>
      <c r="T35" s="60"/>
      <c r="U35" s="60"/>
      <c r="V35" s="60"/>
      <c r="W35" s="60">
        <v>1329094</v>
      </c>
      <c r="X35" s="60">
        <v>874182</v>
      </c>
      <c r="Y35" s="60">
        <v>454912</v>
      </c>
      <c r="Z35" s="140">
        <v>52.04</v>
      </c>
      <c r="AA35" s="155">
        <v>1748360</v>
      </c>
    </row>
    <row r="36" spans="1:27" ht="13.5">
      <c r="A36" s="138" t="s">
        <v>82</v>
      </c>
      <c r="B36" s="136"/>
      <c r="C36" s="155">
        <v>1201121</v>
      </c>
      <c r="D36" s="155"/>
      <c r="E36" s="156">
        <v>1810411</v>
      </c>
      <c r="F36" s="60">
        <v>1810411</v>
      </c>
      <c r="G36" s="60">
        <v>62189</v>
      </c>
      <c r="H36" s="60">
        <v>62469</v>
      </c>
      <c r="I36" s="60">
        <v>62189</v>
      </c>
      <c r="J36" s="60">
        <v>186847</v>
      </c>
      <c r="K36" s="60">
        <v>62170</v>
      </c>
      <c r="L36" s="60">
        <v>61526</v>
      </c>
      <c r="M36" s="60"/>
      <c r="N36" s="60">
        <v>123696</v>
      </c>
      <c r="O36" s="60"/>
      <c r="P36" s="60"/>
      <c r="Q36" s="60"/>
      <c r="R36" s="60"/>
      <c r="S36" s="60"/>
      <c r="T36" s="60"/>
      <c r="U36" s="60"/>
      <c r="V36" s="60"/>
      <c r="W36" s="60">
        <v>310543</v>
      </c>
      <c r="X36" s="60">
        <v>905202</v>
      </c>
      <c r="Y36" s="60">
        <v>-594659</v>
      </c>
      <c r="Z36" s="140">
        <v>-65.69</v>
      </c>
      <c r="AA36" s="155">
        <v>1810411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35739107</v>
      </c>
      <c r="D38" s="153">
        <f>SUM(D39:D41)</f>
        <v>0</v>
      </c>
      <c r="E38" s="154">
        <f t="shared" si="7"/>
        <v>43927929</v>
      </c>
      <c r="F38" s="100">
        <f t="shared" si="7"/>
        <v>43927929</v>
      </c>
      <c r="G38" s="100">
        <f t="shared" si="7"/>
        <v>2572917</v>
      </c>
      <c r="H38" s="100">
        <f t="shared" si="7"/>
        <v>1270090</v>
      </c>
      <c r="I38" s="100">
        <f t="shared" si="7"/>
        <v>5887369</v>
      </c>
      <c r="J38" s="100">
        <f t="shared" si="7"/>
        <v>9730376</v>
      </c>
      <c r="K38" s="100">
        <f t="shared" si="7"/>
        <v>3085250</v>
      </c>
      <c r="L38" s="100">
        <f t="shared" si="7"/>
        <v>1839872</v>
      </c>
      <c r="M38" s="100">
        <f t="shared" si="7"/>
        <v>0</v>
      </c>
      <c r="N38" s="100">
        <f t="shared" si="7"/>
        <v>4925122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14655498</v>
      </c>
      <c r="X38" s="100">
        <f t="shared" si="7"/>
        <v>21963960</v>
      </c>
      <c r="Y38" s="100">
        <f t="shared" si="7"/>
        <v>-7308462</v>
      </c>
      <c r="Z38" s="137">
        <f>+IF(X38&lt;&gt;0,+(Y38/X38)*100,0)</f>
        <v>-33.274791977402984</v>
      </c>
      <c r="AA38" s="153">
        <f>SUM(AA39:AA41)</f>
        <v>43927929</v>
      </c>
    </row>
    <row r="39" spans="1:27" ht="13.5">
      <c r="A39" s="138" t="s">
        <v>85</v>
      </c>
      <c r="B39" s="136"/>
      <c r="C39" s="155">
        <v>8080823</v>
      </c>
      <c r="D39" s="155"/>
      <c r="E39" s="156">
        <v>10056761</v>
      </c>
      <c r="F39" s="60">
        <v>10056761</v>
      </c>
      <c r="G39" s="60">
        <v>246971</v>
      </c>
      <c r="H39" s="60">
        <v>278139</v>
      </c>
      <c r="I39" s="60">
        <v>285389</v>
      </c>
      <c r="J39" s="60">
        <v>810499</v>
      </c>
      <c r="K39" s="60">
        <v>430857</v>
      </c>
      <c r="L39" s="60">
        <v>289818</v>
      </c>
      <c r="M39" s="60"/>
      <c r="N39" s="60">
        <v>720675</v>
      </c>
      <c r="O39" s="60"/>
      <c r="P39" s="60"/>
      <c r="Q39" s="60"/>
      <c r="R39" s="60"/>
      <c r="S39" s="60"/>
      <c r="T39" s="60"/>
      <c r="U39" s="60"/>
      <c r="V39" s="60"/>
      <c r="W39" s="60">
        <v>1531174</v>
      </c>
      <c r="X39" s="60">
        <v>5028378</v>
      </c>
      <c r="Y39" s="60">
        <v>-3497204</v>
      </c>
      <c r="Z39" s="140">
        <v>-69.55</v>
      </c>
      <c r="AA39" s="155">
        <v>10056761</v>
      </c>
    </row>
    <row r="40" spans="1:27" ht="13.5">
      <c r="A40" s="138" t="s">
        <v>86</v>
      </c>
      <c r="B40" s="136"/>
      <c r="C40" s="155">
        <v>27658284</v>
      </c>
      <c r="D40" s="155"/>
      <c r="E40" s="156">
        <v>33871168</v>
      </c>
      <c r="F40" s="60">
        <v>33871168</v>
      </c>
      <c r="G40" s="60">
        <v>2325946</v>
      </c>
      <c r="H40" s="60">
        <v>991951</v>
      </c>
      <c r="I40" s="60">
        <v>5601980</v>
      </c>
      <c r="J40" s="60">
        <v>8919877</v>
      </c>
      <c r="K40" s="60">
        <v>2654393</v>
      </c>
      <c r="L40" s="60">
        <v>1550054</v>
      </c>
      <c r="M40" s="60"/>
      <c r="N40" s="60">
        <v>4204447</v>
      </c>
      <c r="O40" s="60"/>
      <c r="P40" s="60"/>
      <c r="Q40" s="60"/>
      <c r="R40" s="60"/>
      <c r="S40" s="60"/>
      <c r="T40" s="60"/>
      <c r="U40" s="60"/>
      <c r="V40" s="60"/>
      <c r="W40" s="60">
        <v>13124324</v>
      </c>
      <c r="X40" s="60">
        <v>16935582</v>
      </c>
      <c r="Y40" s="60">
        <v>-3811258</v>
      </c>
      <c r="Z40" s="140">
        <v>-22.5</v>
      </c>
      <c r="AA40" s="155">
        <v>33871168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70227865</v>
      </c>
      <c r="D42" s="153">
        <f>SUM(D43:D46)</f>
        <v>0</v>
      </c>
      <c r="E42" s="154">
        <f t="shared" si="8"/>
        <v>67854856</v>
      </c>
      <c r="F42" s="100">
        <f t="shared" si="8"/>
        <v>67854856</v>
      </c>
      <c r="G42" s="100">
        <f t="shared" si="8"/>
        <v>2946844</v>
      </c>
      <c r="H42" s="100">
        <f t="shared" si="8"/>
        <v>3671234</v>
      </c>
      <c r="I42" s="100">
        <f t="shared" si="8"/>
        <v>7094550</v>
      </c>
      <c r="J42" s="100">
        <f t="shared" si="8"/>
        <v>13712628</v>
      </c>
      <c r="K42" s="100">
        <f t="shared" si="8"/>
        <v>2362511</v>
      </c>
      <c r="L42" s="100">
        <f t="shared" si="8"/>
        <v>7932920</v>
      </c>
      <c r="M42" s="100">
        <f t="shared" si="8"/>
        <v>0</v>
      </c>
      <c r="N42" s="100">
        <f t="shared" si="8"/>
        <v>10295431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24008059</v>
      </c>
      <c r="X42" s="100">
        <f t="shared" si="8"/>
        <v>33927426</v>
      </c>
      <c r="Y42" s="100">
        <f t="shared" si="8"/>
        <v>-9919367</v>
      </c>
      <c r="Z42" s="137">
        <f>+IF(X42&lt;&gt;0,+(Y42/X42)*100,0)</f>
        <v>-29.237016094294923</v>
      </c>
      <c r="AA42" s="153">
        <f>SUM(AA43:AA46)</f>
        <v>67854856</v>
      </c>
    </row>
    <row r="43" spans="1:27" ht="13.5">
      <c r="A43" s="138" t="s">
        <v>89</v>
      </c>
      <c r="B43" s="136"/>
      <c r="C43" s="155">
        <v>23201854</v>
      </c>
      <c r="D43" s="155"/>
      <c r="E43" s="156">
        <v>28649905</v>
      </c>
      <c r="F43" s="60">
        <v>28649905</v>
      </c>
      <c r="G43" s="60">
        <v>1496473</v>
      </c>
      <c r="H43" s="60">
        <v>1824140</v>
      </c>
      <c r="I43" s="60">
        <v>4351726</v>
      </c>
      <c r="J43" s="60">
        <v>7672339</v>
      </c>
      <c r="K43" s="60">
        <v>136084</v>
      </c>
      <c r="L43" s="60">
        <v>5894388</v>
      </c>
      <c r="M43" s="60"/>
      <c r="N43" s="60">
        <v>6030472</v>
      </c>
      <c r="O43" s="60"/>
      <c r="P43" s="60"/>
      <c r="Q43" s="60"/>
      <c r="R43" s="60"/>
      <c r="S43" s="60"/>
      <c r="T43" s="60"/>
      <c r="U43" s="60"/>
      <c r="V43" s="60"/>
      <c r="W43" s="60">
        <v>13702811</v>
      </c>
      <c r="X43" s="60">
        <v>14324952</v>
      </c>
      <c r="Y43" s="60">
        <v>-622141</v>
      </c>
      <c r="Z43" s="140">
        <v>-4.34</v>
      </c>
      <c r="AA43" s="155">
        <v>28649905</v>
      </c>
    </row>
    <row r="44" spans="1:27" ht="13.5">
      <c r="A44" s="138" t="s">
        <v>90</v>
      </c>
      <c r="B44" s="136"/>
      <c r="C44" s="155">
        <v>29409204</v>
      </c>
      <c r="D44" s="155"/>
      <c r="E44" s="156">
        <v>25776269</v>
      </c>
      <c r="F44" s="60">
        <v>25776269</v>
      </c>
      <c r="G44" s="60">
        <v>911010</v>
      </c>
      <c r="H44" s="60">
        <v>1109142</v>
      </c>
      <c r="I44" s="60">
        <v>2089227</v>
      </c>
      <c r="J44" s="60">
        <v>4109379</v>
      </c>
      <c r="K44" s="60">
        <v>1527846</v>
      </c>
      <c r="L44" s="60">
        <v>1348176</v>
      </c>
      <c r="M44" s="60"/>
      <c r="N44" s="60">
        <v>2876022</v>
      </c>
      <c r="O44" s="60"/>
      <c r="P44" s="60"/>
      <c r="Q44" s="60"/>
      <c r="R44" s="60"/>
      <c r="S44" s="60"/>
      <c r="T44" s="60"/>
      <c r="U44" s="60"/>
      <c r="V44" s="60"/>
      <c r="W44" s="60">
        <v>6985401</v>
      </c>
      <c r="X44" s="60">
        <v>12888132</v>
      </c>
      <c r="Y44" s="60">
        <v>-5902731</v>
      </c>
      <c r="Z44" s="140">
        <v>-45.8</v>
      </c>
      <c r="AA44" s="155">
        <v>25776269</v>
      </c>
    </row>
    <row r="45" spans="1:27" ht="13.5">
      <c r="A45" s="138" t="s">
        <v>91</v>
      </c>
      <c r="B45" s="136"/>
      <c r="C45" s="157">
        <v>11861619</v>
      </c>
      <c r="D45" s="157"/>
      <c r="E45" s="158">
        <v>7260028</v>
      </c>
      <c r="F45" s="159">
        <v>7260028</v>
      </c>
      <c r="G45" s="159">
        <v>175909</v>
      </c>
      <c r="H45" s="159">
        <v>226459</v>
      </c>
      <c r="I45" s="159">
        <v>190794</v>
      </c>
      <c r="J45" s="159">
        <v>593162</v>
      </c>
      <c r="K45" s="159">
        <v>238014</v>
      </c>
      <c r="L45" s="159">
        <v>185040</v>
      </c>
      <c r="M45" s="159"/>
      <c r="N45" s="159">
        <v>423054</v>
      </c>
      <c r="O45" s="159"/>
      <c r="P45" s="159"/>
      <c r="Q45" s="159"/>
      <c r="R45" s="159"/>
      <c r="S45" s="159"/>
      <c r="T45" s="159"/>
      <c r="U45" s="159"/>
      <c r="V45" s="159"/>
      <c r="W45" s="159">
        <v>1016216</v>
      </c>
      <c r="X45" s="159">
        <v>3630012</v>
      </c>
      <c r="Y45" s="159">
        <v>-2613796</v>
      </c>
      <c r="Z45" s="141">
        <v>-72.01</v>
      </c>
      <c r="AA45" s="157">
        <v>7260028</v>
      </c>
    </row>
    <row r="46" spans="1:27" ht="13.5">
      <c r="A46" s="138" t="s">
        <v>92</v>
      </c>
      <c r="B46" s="136"/>
      <c r="C46" s="155">
        <v>5755188</v>
      </c>
      <c r="D46" s="155"/>
      <c r="E46" s="156">
        <v>6168654</v>
      </c>
      <c r="F46" s="60">
        <v>6168654</v>
      </c>
      <c r="G46" s="60">
        <v>363452</v>
      </c>
      <c r="H46" s="60">
        <v>511493</v>
      </c>
      <c r="I46" s="60">
        <v>462803</v>
      </c>
      <c r="J46" s="60">
        <v>1337748</v>
      </c>
      <c r="K46" s="60">
        <v>460567</v>
      </c>
      <c r="L46" s="60">
        <v>505316</v>
      </c>
      <c r="M46" s="60"/>
      <c r="N46" s="60">
        <v>965883</v>
      </c>
      <c r="O46" s="60"/>
      <c r="P46" s="60"/>
      <c r="Q46" s="60"/>
      <c r="R46" s="60"/>
      <c r="S46" s="60"/>
      <c r="T46" s="60"/>
      <c r="U46" s="60"/>
      <c r="V46" s="60"/>
      <c r="W46" s="60">
        <v>2303631</v>
      </c>
      <c r="X46" s="60">
        <v>3084330</v>
      </c>
      <c r="Y46" s="60">
        <v>-780699</v>
      </c>
      <c r="Z46" s="140">
        <v>-25.31</v>
      </c>
      <c r="AA46" s="155">
        <v>6168654</v>
      </c>
    </row>
    <row r="47" spans="1:27" ht="13.5">
      <c r="A47" s="135" t="s">
        <v>93</v>
      </c>
      <c r="B47" s="142" t="s">
        <v>94</v>
      </c>
      <c r="C47" s="153">
        <v>382438</v>
      </c>
      <c r="D47" s="153"/>
      <c r="E47" s="154">
        <v>466086</v>
      </c>
      <c r="F47" s="100">
        <v>466086</v>
      </c>
      <c r="G47" s="100">
        <v>24357</v>
      </c>
      <c r="H47" s="100">
        <v>24219</v>
      </c>
      <c r="I47" s="100">
        <v>39797</v>
      </c>
      <c r="J47" s="100">
        <v>88373</v>
      </c>
      <c r="K47" s="100">
        <v>24349</v>
      </c>
      <c r="L47" s="100">
        <v>56671</v>
      </c>
      <c r="M47" s="100"/>
      <c r="N47" s="100">
        <v>81020</v>
      </c>
      <c r="O47" s="100"/>
      <c r="P47" s="100"/>
      <c r="Q47" s="100"/>
      <c r="R47" s="100"/>
      <c r="S47" s="100"/>
      <c r="T47" s="100"/>
      <c r="U47" s="100"/>
      <c r="V47" s="100"/>
      <c r="W47" s="100">
        <v>169393</v>
      </c>
      <c r="X47" s="100">
        <v>232272</v>
      </c>
      <c r="Y47" s="100">
        <v>-62879</v>
      </c>
      <c r="Z47" s="137">
        <v>-27.07</v>
      </c>
      <c r="AA47" s="153">
        <v>466086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195832563</v>
      </c>
      <c r="D48" s="168">
        <f>+D28+D32+D38+D42+D47</f>
        <v>0</v>
      </c>
      <c r="E48" s="169">
        <f t="shared" si="9"/>
        <v>199454774</v>
      </c>
      <c r="F48" s="73">
        <f t="shared" si="9"/>
        <v>199454774</v>
      </c>
      <c r="G48" s="73">
        <f t="shared" si="9"/>
        <v>10313479</v>
      </c>
      <c r="H48" s="73">
        <f t="shared" si="9"/>
        <v>10662298</v>
      </c>
      <c r="I48" s="73">
        <f t="shared" si="9"/>
        <v>17936307</v>
      </c>
      <c r="J48" s="73">
        <f t="shared" si="9"/>
        <v>38912084</v>
      </c>
      <c r="K48" s="73">
        <f t="shared" si="9"/>
        <v>12617968</v>
      </c>
      <c r="L48" s="73">
        <f t="shared" si="9"/>
        <v>14785727</v>
      </c>
      <c r="M48" s="73">
        <f t="shared" si="9"/>
        <v>0</v>
      </c>
      <c r="N48" s="73">
        <f t="shared" si="9"/>
        <v>27403695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66315779</v>
      </c>
      <c r="X48" s="73">
        <f t="shared" si="9"/>
        <v>99726618</v>
      </c>
      <c r="Y48" s="73">
        <f t="shared" si="9"/>
        <v>-33410839</v>
      </c>
      <c r="Z48" s="170">
        <f>+IF(X48&lt;&gt;0,+(Y48/X48)*100,0)</f>
        <v>-33.5024286093809</v>
      </c>
      <c r="AA48" s="168">
        <f>+AA28+AA32+AA38+AA42+AA47</f>
        <v>199454774</v>
      </c>
    </row>
    <row r="49" spans="1:27" ht="13.5">
      <c r="A49" s="148" t="s">
        <v>49</v>
      </c>
      <c r="B49" s="149"/>
      <c r="C49" s="171">
        <f aca="true" t="shared" si="10" ref="C49:Y49">+C25-C48</f>
        <v>-5328951</v>
      </c>
      <c r="D49" s="171">
        <f>+D25-D48</f>
        <v>0</v>
      </c>
      <c r="E49" s="172">
        <f t="shared" si="10"/>
        <v>4277</v>
      </c>
      <c r="F49" s="173">
        <f t="shared" si="10"/>
        <v>4277</v>
      </c>
      <c r="G49" s="173">
        <f t="shared" si="10"/>
        <v>30791214</v>
      </c>
      <c r="H49" s="173">
        <f t="shared" si="10"/>
        <v>-9035373</v>
      </c>
      <c r="I49" s="173">
        <f t="shared" si="10"/>
        <v>-10212446</v>
      </c>
      <c r="J49" s="173">
        <f t="shared" si="10"/>
        <v>11543395</v>
      </c>
      <c r="K49" s="173">
        <f t="shared" si="10"/>
        <v>-9365853</v>
      </c>
      <c r="L49" s="173">
        <f t="shared" si="10"/>
        <v>25715683</v>
      </c>
      <c r="M49" s="173">
        <f t="shared" si="10"/>
        <v>0</v>
      </c>
      <c r="N49" s="173">
        <f t="shared" si="10"/>
        <v>16349830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27893225</v>
      </c>
      <c r="X49" s="173">
        <f>IF(F25=F48,0,X25-X48)</f>
        <v>2136</v>
      </c>
      <c r="Y49" s="173">
        <f t="shared" si="10"/>
        <v>27891089</v>
      </c>
      <c r="Z49" s="174">
        <f>+IF(X49&lt;&gt;0,+(Y49/X49)*100,0)</f>
        <v>1305762.5936329588</v>
      </c>
      <c r="AA49" s="171">
        <f>+AA25-AA48</f>
        <v>4277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3218438</v>
      </c>
      <c r="D5" s="155">
        <v>0</v>
      </c>
      <c r="E5" s="156">
        <v>2034044</v>
      </c>
      <c r="F5" s="60">
        <v>2034044</v>
      </c>
      <c r="G5" s="60">
        <v>3000527</v>
      </c>
      <c r="H5" s="60">
        <v>-10572</v>
      </c>
      <c r="I5" s="60">
        <v>65975</v>
      </c>
      <c r="J5" s="60">
        <v>3055930</v>
      </c>
      <c r="K5" s="60">
        <v>0</v>
      </c>
      <c r="L5" s="60">
        <v>-16750</v>
      </c>
      <c r="M5" s="60">
        <v>0</v>
      </c>
      <c r="N5" s="60">
        <v>-16750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3039180</v>
      </c>
      <c r="X5" s="60">
        <v>1017024</v>
      </c>
      <c r="Y5" s="60">
        <v>2022156</v>
      </c>
      <c r="Z5" s="140">
        <v>198.83</v>
      </c>
      <c r="AA5" s="155">
        <v>2034044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8035717</v>
      </c>
      <c r="D7" s="155">
        <v>0</v>
      </c>
      <c r="E7" s="156">
        <v>7141159</v>
      </c>
      <c r="F7" s="60">
        <v>7141159</v>
      </c>
      <c r="G7" s="60">
        <v>385504</v>
      </c>
      <c r="H7" s="60">
        <v>514327</v>
      </c>
      <c r="I7" s="60">
        <v>948890</v>
      </c>
      <c r="J7" s="60">
        <v>1848721</v>
      </c>
      <c r="K7" s="60">
        <v>605367</v>
      </c>
      <c r="L7" s="60">
        <v>675748</v>
      </c>
      <c r="M7" s="60">
        <v>0</v>
      </c>
      <c r="N7" s="60">
        <v>1281115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3129836</v>
      </c>
      <c r="X7" s="60">
        <v>3709632</v>
      </c>
      <c r="Y7" s="60">
        <v>-579796</v>
      </c>
      <c r="Z7" s="140">
        <v>-15.63</v>
      </c>
      <c r="AA7" s="155">
        <v>7141159</v>
      </c>
    </row>
    <row r="8" spans="1:27" ht="13.5">
      <c r="A8" s="183" t="s">
        <v>104</v>
      </c>
      <c r="B8" s="182"/>
      <c r="C8" s="155">
        <v>6898649</v>
      </c>
      <c r="D8" s="155">
        <v>0</v>
      </c>
      <c r="E8" s="156">
        <v>2036439</v>
      </c>
      <c r="F8" s="60">
        <v>2036439</v>
      </c>
      <c r="G8" s="60">
        <v>2160</v>
      </c>
      <c r="H8" s="60">
        <v>68</v>
      </c>
      <c r="I8" s="60">
        <v>368</v>
      </c>
      <c r="J8" s="60">
        <v>2596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2596</v>
      </c>
      <c r="X8" s="60">
        <v>1021032</v>
      </c>
      <c r="Y8" s="60">
        <v>-1018436</v>
      </c>
      <c r="Z8" s="140">
        <v>-99.75</v>
      </c>
      <c r="AA8" s="155">
        <v>2036439</v>
      </c>
    </row>
    <row r="9" spans="1:27" ht="13.5">
      <c r="A9" s="183" t="s">
        <v>105</v>
      </c>
      <c r="B9" s="182"/>
      <c r="C9" s="155">
        <v>3739629</v>
      </c>
      <c r="D9" s="155">
        <v>0</v>
      </c>
      <c r="E9" s="156">
        <v>374565</v>
      </c>
      <c r="F9" s="60">
        <v>374565</v>
      </c>
      <c r="G9" s="60">
        <v>9071</v>
      </c>
      <c r="H9" s="60">
        <v>2369</v>
      </c>
      <c r="I9" s="60">
        <v>1159</v>
      </c>
      <c r="J9" s="60">
        <v>12599</v>
      </c>
      <c r="K9" s="60">
        <v>5465</v>
      </c>
      <c r="L9" s="60">
        <v>-2907</v>
      </c>
      <c r="M9" s="60">
        <v>0</v>
      </c>
      <c r="N9" s="60">
        <v>2558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15157</v>
      </c>
      <c r="X9" s="60">
        <v>184266</v>
      </c>
      <c r="Y9" s="60">
        <v>-169109</v>
      </c>
      <c r="Z9" s="140">
        <v>-91.77</v>
      </c>
      <c r="AA9" s="155">
        <v>374565</v>
      </c>
    </row>
    <row r="10" spans="1:27" ht="13.5">
      <c r="A10" s="183" t="s">
        <v>106</v>
      </c>
      <c r="B10" s="182"/>
      <c r="C10" s="155">
        <v>2694626</v>
      </c>
      <c r="D10" s="155">
        <v>0</v>
      </c>
      <c r="E10" s="156">
        <v>2819500</v>
      </c>
      <c r="F10" s="54">
        <v>2819500</v>
      </c>
      <c r="G10" s="54">
        <v>280484</v>
      </c>
      <c r="H10" s="54">
        <v>275720</v>
      </c>
      <c r="I10" s="54">
        <v>217104</v>
      </c>
      <c r="J10" s="54">
        <v>773308</v>
      </c>
      <c r="K10" s="54">
        <v>240148</v>
      </c>
      <c r="L10" s="54">
        <v>215014</v>
      </c>
      <c r="M10" s="54">
        <v>0</v>
      </c>
      <c r="N10" s="54">
        <v>455162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1228470</v>
      </c>
      <c r="X10" s="54">
        <v>1409958</v>
      </c>
      <c r="Y10" s="54">
        <v>-181488</v>
      </c>
      <c r="Z10" s="184">
        <v>-12.87</v>
      </c>
      <c r="AA10" s="130">
        <v>2819500</v>
      </c>
    </row>
    <row r="11" spans="1:27" ht="13.5">
      <c r="A11" s="183" t="s">
        <v>107</v>
      </c>
      <c r="B11" s="185"/>
      <c r="C11" s="155">
        <v>12022</v>
      </c>
      <c r="D11" s="155">
        <v>0</v>
      </c>
      <c r="E11" s="156">
        <v>278100</v>
      </c>
      <c r="F11" s="60">
        <v>278100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278100</v>
      </c>
    </row>
    <row r="12" spans="1:27" ht="13.5">
      <c r="A12" s="183" t="s">
        <v>108</v>
      </c>
      <c r="B12" s="185"/>
      <c r="C12" s="155">
        <v>731449</v>
      </c>
      <c r="D12" s="155">
        <v>0</v>
      </c>
      <c r="E12" s="156">
        <v>603614</v>
      </c>
      <c r="F12" s="60">
        <v>603614</v>
      </c>
      <c r="G12" s="60">
        <v>67638</v>
      </c>
      <c r="H12" s="60">
        <v>56084</v>
      </c>
      <c r="I12" s="60">
        <v>17914</v>
      </c>
      <c r="J12" s="60">
        <v>141636</v>
      </c>
      <c r="K12" s="60">
        <v>-86490</v>
      </c>
      <c r="L12" s="60">
        <v>47112</v>
      </c>
      <c r="M12" s="60">
        <v>0</v>
      </c>
      <c r="N12" s="60">
        <v>-39378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102258</v>
      </c>
      <c r="X12" s="60">
        <v>301806</v>
      </c>
      <c r="Y12" s="60">
        <v>-199548</v>
      </c>
      <c r="Z12" s="140">
        <v>-66.12</v>
      </c>
      <c r="AA12" s="155">
        <v>603614</v>
      </c>
    </row>
    <row r="13" spans="1:27" ht="13.5">
      <c r="A13" s="181" t="s">
        <v>109</v>
      </c>
      <c r="B13" s="185"/>
      <c r="C13" s="155">
        <v>3004556</v>
      </c>
      <c r="D13" s="155">
        <v>0</v>
      </c>
      <c r="E13" s="156">
        <v>2085750</v>
      </c>
      <c r="F13" s="60">
        <v>2085750</v>
      </c>
      <c r="G13" s="60">
        <v>278749</v>
      </c>
      <c r="H13" s="60">
        <v>346304</v>
      </c>
      <c r="I13" s="60">
        <v>225823</v>
      </c>
      <c r="J13" s="60">
        <v>850876</v>
      </c>
      <c r="K13" s="60">
        <v>379095</v>
      </c>
      <c r="L13" s="60">
        <v>251317</v>
      </c>
      <c r="M13" s="60">
        <v>0</v>
      </c>
      <c r="N13" s="60">
        <v>630412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1481288</v>
      </c>
      <c r="X13" s="60">
        <v>1042878</v>
      </c>
      <c r="Y13" s="60">
        <v>438410</v>
      </c>
      <c r="Z13" s="140">
        <v>42.04</v>
      </c>
      <c r="AA13" s="155">
        <v>2085750</v>
      </c>
    </row>
    <row r="14" spans="1:27" ht="13.5">
      <c r="A14" s="181" t="s">
        <v>110</v>
      </c>
      <c r="B14" s="185"/>
      <c r="C14" s="155">
        <v>7833978</v>
      </c>
      <c r="D14" s="155">
        <v>0</v>
      </c>
      <c r="E14" s="156">
        <v>5098417</v>
      </c>
      <c r="F14" s="60">
        <v>5098417</v>
      </c>
      <c r="G14" s="60">
        <v>313796</v>
      </c>
      <c r="H14" s="60">
        <v>319221</v>
      </c>
      <c r="I14" s="60">
        <v>329402</v>
      </c>
      <c r="J14" s="60">
        <v>962419</v>
      </c>
      <c r="K14" s="60">
        <v>326480</v>
      </c>
      <c r="L14" s="60">
        <v>330031</v>
      </c>
      <c r="M14" s="60">
        <v>0</v>
      </c>
      <c r="N14" s="60">
        <v>656511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1618930</v>
      </c>
      <c r="X14" s="60">
        <v>2549208</v>
      </c>
      <c r="Y14" s="60">
        <v>-930278</v>
      </c>
      <c r="Z14" s="140">
        <v>-36.49</v>
      </c>
      <c r="AA14" s="155">
        <v>5098417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115439</v>
      </c>
      <c r="D16" s="155">
        <v>0</v>
      </c>
      <c r="E16" s="156">
        <v>113300</v>
      </c>
      <c r="F16" s="60">
        <v>113300</v>
      </c>
      <c r="G16" s="60">
        <v>22807</v>
      </c>
      <c r="H16" s="60">
        <v>10263</v>
      </c>
      <c r="I16" s="60">
        <v>9211</v>
      </c>
      <c r="J16" s="60">
        <v>42281</v>
      </c>
      <c r="K16" s="60">
        <v>4561</v>
      </c>
      <c r="L16" s="60">
        <v>1316</v>
      </c>
      <c r="M16" s="60">
        <v>0</v>
      </c>
      <c r="N16" s="60">
        <v>5877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48158</v>
      </c>
      <c r="X16" s="60">
        <v>56652</v>
      </c>
      <c r="Y16" s="60">
        <v>-8494</v>
      </c>
      <c r="Z16" s="140">
        <v>-14.99</v>
      </c>
      <c r="AA16" s="155">
        <v>113300</v>
      </c>
    </row>
    <row r="17" spans="1:27" ht="13.5">
      <c r="A17" s="181" t="s">
        <v>113</v>
      </c>
      <c r="B17" s="185"/>
      <c r="C17" s="155">
        <v>383001</v>
      </c>
      <c r="D17" s="155">
        <v>0</v>
      </c>
      <c r="E17" s="156">
        <v>498108</v>
      </c>
      <c r="F17" s="60">
        <v>498108</v>
      </c>
      <c r="G17" s="60">
        <v>35764</v>
      </c>
      <c r="H17" s="60">
        <v>36868</v>
      </c>
      <c r="I17" s="60">
        <v>41332</v>
      </c>
      <c r="J17" s="60">
        <v>113964</v>
      </c>
      <c r="K17" s="60">
        <v>50686</v>
      </c>
      <c r="L17" s="60">
        <v>30978</v>
      </c>
      <c r="M17" s="60">
        <v>0</v>
      </c>
      <c r="N17" s="60">
        <v>81664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195628</v>
      </c>
      <c r="X17" s="60">
        <v>249054</v>
      </c>
      <c r="Y17" s="60">
        <v>-53426</v>
      </c>
      <c r="Z17" s="140">
        <v>-21.45</v>
      </c>
      <c r="AA17" s="155">
        <v>498108</v>
      </c>
    </row>
    <row r="18" spans="1:27" ht="13.5">
      <c r="A18" s="183" t="s">
        <v>114</v>
      </c>
      <c r="B18" s="182"/>
      <c r="C18" s="155">
        <v>61196</v>
      </c>
      <c r="D18" s="155">
        <v>0</v>
      </c>
      <c r="E18" s="156">
        <v>1235691</v>
      </c>
      <c r="F18" s="60">
        <v>1235691</v>
      </c>
      <c r="G18" s="60">
        <v>5239</v>
      </c>
      <c r="H18" s="60">
        <v>49978</v>
      </c>
      <c r="I18" s="60">
        <v>0</v>
      </c>
      <c r="J18" s="60">
        <v>55217</v>
      </c>
      <c r="K18" s="60">
        <v>9047</v>
      </c>
      <c r="L18" s="60">
        <v>8430</v>
      </c>
      <c r="M18" s="60">
        <v>0</v>
      </c>
      <c r="N18" s="60">
        <v>17477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72694</v>
      </c>
      <c r="X18" s="60">
        <v>617844</v>
      </c>
      <c r="Y18" s="60">
        <v>-545150</v>
      </c>
      <c r="Z18" s="140">
        <v>-88.23</v>
      </c>
      <c r="AA18" s="155">
        <v>1235691</v>
      </c>
    </row>
    <row r="19" spans="1:27" ht="13.5">
      <c r="A19" s="181" t="s">
        <v>34</v>
      </c>
      <c r="B19" s="185"/>
      <c r="C19" s="155">
        <v>98441322</v>
      </c>
      <c r="D19" s="155">
        <v>0</v>
      </c>
      <c r="E19" s="156">
        <v>108177876</v>
      </c>
      <c r="F19" s="60">
        <v>108177876</v>
      </c>
      <c r="G19" s="60">
        <v>36490114</v>
      </c>
      <c r="H19" s="60">
        <v>0</v>
      </c>
      <c r="I19" s="60">
        <v>4064319</v>
      </c>
      <c r="J19" s="60">
        <v>40554433</v>
      </c>
      <c r="K19" s="60">
        <v>240649</v>
      </c>
      <c r="L19" s="60">
        <v>36570704</v>
      </c>
      <c r="M19" s="60">
        <v>0</v>
      </c>
      <c r="N19" s="60">
        <v>36811353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77365786</v>
      </c>
      <c r="X19" s="60">
        <v>54088938</v>
      </c>
      <c r="Y19" s="60">
        <v>23276848</v>
      </c>
      <c r="Z19" s="140">
        <v>43.03</v>
      </c>
      <c r="AA19" s="155">
        <v>108177876</v>
      </c>
    </row>
    <row r="20" spans="1:27" ht="13.5">
      <c r="A20" s="181" t="s">
        <v>35</v>
      </c>
      <c r="B20" s="185"/>
      <c r="C20" s="155">
        <v>27135334</v>
      </c>
      <c r="D20" s="155">
        <v>0</v>
      </c>
      <c r="E20" s="156">
        <v>35992488</v>
      </c>
      <c r="F20" s="54">
        <v>35992488</v>
      </c>
      <c r="G20" s="54">
        <v>43962</v>
      </c>
      <c r="H20" s="54">
        <v>26295</v>
      </c>
      <c r="I20" s="54">
        <v>32837</v>
      </c>
      <c r="J20" s="54">
        <v>103094</v>
      </c>
      <c r="K20" s="54">
        <v>16357</v>
      </c>
      <c r="L20" s="54">
        <v>35592</v>
      </c>
      <c r="M20" s="54">
        <v>0</v>
      </c>
      <c r="N20" s="54">
        <v>51949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155043</v>
      </c>
      <c r="X20" s="54">
        <v>15280908</v>
      </c>
      <c r="Y20" s="54">
        <v>-15125865</v>
      </c>
      <c r="Z20" s="184">
        <v>-98.99</v>
      </c>
      <c r="AA20" s="130">
        <v>35992488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162305356</v>
      </c>
      <c r="D22" s="188">
        <f>SUM(D5:D21)</f>
        <v>0</v>
      </c>
      <c r="E22" s="189">
        <f t="shared" si="0"/>
        <v>168489051</v>
      </c>
      <c r="F22" s="190">
        <f t="shared" si="0"/>
        <v>168489051</v>
      </c>
      <c r="G22" s="190">
        <f t="shared" si="0"/>
        <v>40935815</v>
      </c>
      <c r="H22" s="190">
        <f t="shared" si="0"/>
        <v>1626925</v>
      </c>
      <c r="I22" s="190">
        <f t="shared" si="0"/>
        <v>5954334</v>
      </c>
      <c r="J22" s="190">
        <f t="shared" si="0"/>
        <v>48517074</v>
      </c>
      <c r="K22" s="190">
        <f t="shared" si="0"/>
        <v>1791365</v>
      </c>
      <c r="L22" s="190">
        <f t="shared" si="0"/>
        <v>38146585</v>
      </c>
      <c r="M22" s="190">
        <f t="shared" si="0"/>
        <v>0</v>
      </c>
      <c r="N22" s="190">
        <f t="shared" si="0"/>
        <v>39937950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88455024</v>
      </c>
      <c r="X22" s="190">
        <f t="shared" si="0"/>
        <v>81529200</v>
      </c>
      <c r="Y22" s="190">
        <f t="shared" si="0"/>
        <v>6925824</v>
      </c>
      <c r="Z22" s="191">
        <f>+IF(X22&lt;&gt;0,+(Y22/X22)*100,0)</f>
        <v>8.494899986753213</v>
      </c>
      <c r="AA22" s="188">
        <f>SUM(AA5:AA21)</f>
        <v>168489051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47294571</v>
      </c>
      <c r="D25" s="155">
        <v>0</v>
      </c>
      <c r="E25" s="156">
        <v>61639479</v>
      </c>
      <c r="F25" s="60">
        <v>61639479</v>
      </c>
      <c r="G25" s="60">
        <v>3564715</v>
      </c>
      <c r="H25" s="60">
        <v>3994657</v>
      </c>
      <c r="I25" s="60">
        <v>5059068</v>
      </c>
      <c r="J25" s="60">
        <v>12618440</v>
      </c>
      <c r="K25" s="60">
        <v>3858083</v>
      </c>
      <c r="L25" s="60">
        <v>2373848</v>
      </c>
      <c r="M25" s="60">
        <v>0</v>
      </c>
      <c r="N25" s="60">
        <v>6231931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18850371</v>
      </c>
      <c r="X25" s="60">
        <v>30819738</v>
      </c>
      <c r="Y25" s="60">
        <v>-11969367</v>
      </c>
      <c r="Z25" s="140">
        <v>-38.84</v>
      </c>
      <c r="AA25" s="155">
        <v>61639479</v>
      </c>
    </row>
    <row r="26" spans="1:27" ht="13.5">
      <c r="A26" s="183" t="s">
        <v>38</v>
      </c>
      <c r="B26" s="182"/>
      <c r="C26" s="155">
        <v>9811645</v>
      </c>
      <c r="D26" s="155">
        <v>0</v>
      </c>
      <c r="E26" s="156">
        <v>10227410</v>
      </c>
      <c r="F26" s="60">
        <v>10227410</v>
      </c>
      <c r="G26" s="60">
        <v>773537</v>
      </c>
      <c r="H26" s="60">
        <v>774749</v>
      </c>
      <c r="I26" s="60">
        <v>774749</v>
      </c>
      <c r="J26" s="60">
        <v>2323035</v>
      </c>
      <c r="K26" s="60">
        <v>791695</v>
      </c>
      <c r="L26" s="60">
        <v>793434</v>
      </c>
      <c r="M26" s="60">
        <v>0</v>
      </c>
      <c r="N26" s="60">
        <v>1585129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3908164</v>
      </c>
      <c r="X26" s="60">
        <v>5113704</v>
      </c>
      <c r="Y26" s="60">
        <v>-1205540</v>
      </c>
      <c r="Z26" s="140">
        <v>-23.57</v>
      </c>
      <c r="AA26" s="155">
        <v>10227410</v>
      </c>
    </row>
    <row r="27" spans="1:27" ht="13.5">
      <c r="A27" s="183" t="s">
        <v>118</v>
      </c>
      <c r="B27" s="182"/>
      <c r="C27" s="155">
        <v>19244625</v>
      </c>
      <c r="D27" s="155">
        <v>0</v>
      </c>
      <c r="E27" s="156">
        <v>3251063</v>
      </c>
      <c r="F27" s="60">
        <v>3251063</v>
      </c>
      <c r="G27" s="60">
        <v>89267</v>
      </c>
      <c r="H27" s="60">
        <v>0</v>
      </c>
      <c r="I27" s="60">
        <v>178533</v>
      </c>
      <c r="J27" s="60">
        <v>267800</v>
      </c>
      <c r="K27" s="60">
        <v>89267</v>
      </c>
      <c r="L27" s="60">
        <v>89267</v>
      </c>
      <c r="M27" s="60">
        <v>0</v>
      </c>
      <c r="N27" s="60">
        <v>178534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446334</v>
      </c>
      <c r="X27" s="60">
        <v>1625532</v>
      </c>
      <c r="Y27" s="60">
        <v>-1179198</v>
      </c>
      <c r="Z27" s="140">
        <v>-72.54</v>
      </c>
      <c r="AA27" s="155">
        <v>3251063</v>
      </c>
    </row>
    <row r="28" spans="1:27" ht="13.5">
      <c r="A28" s="183" t="s">
        <v>39</v>
      </c>
      <c r="B28" s="182"/>
      <c r="C28" s="155">
        <v>31703004</v>
      </c>
      <c r="D28" s="155">
        <v>0</v>
      </c>
      <c r="E28" s="156">
        <v>23084387</v>
      </c>
      <c r="F28" s="60">
        <v>23084387</v>
      </c>
      <c r="G28" s="60">
        <v>1909890</v>
      </c>
      <c r="H28" s="60">
        <v>0</v>
      </c>
      <c r="I28" s="60">
        <v>3819779</v>
      </c>
      <c r="J28" s="60">
        <v>5729669</v>
      </c>
      <c r="K28" s="60">
        <v>1909890</v>
      </c>
      <c r="L28" s="60">
        <v>1909890</v>
      </c>
      <c r="M28" s="60">
        <v>0</v>
      </c>
      <c r="N28" s="60">
        <v>3819780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9549449</v>
      </c>
      <c r="X28" s="60">
        <v>11542194</v>
      </c>
      <c r="Y28" s="60">
        <v>-1992745</v>
      </c>
      <c r="Z28" s="140">
        <v>-17.26</v>
      </c>
      <c r="AA28" s="155">
        <v>23084387</v>
      </c>
    </row>
    <row r="29" spans="1:27" ht="13.5">
      <c r="A29" s="183" t="s">
        <v>40</v>
      </c>
      <c r="B29" s="182"/>
      <c r="C29" s="155">
        <v>689786</v>
      </c>
      <c r="D29" s="155">
        <v>0</v>
      </c>
      <c r="E29" s="156">
        <v>175100</v>
      </c>
      <c r="F29" s="60">
        <v>175100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87552</v>
      </c>
      <c r="Y29" s="60">
        <v>-87552</v>
      </c>
      <c r="Z29" s="140">
        <v>-100</v>
      </c>
      <c r="AA29" s="155">
        <v>175100</v>
      </c>
    </row>
    <row r="30" spans="1:27" ht="13.5">
      <c r="A30" s="183" t="s">
        <v>119</v>
      </c>
      <c r="B30" s="182"/>
      <c r="C30" s="155">
        <v>12850609</v>
      </c>
      <c r="D30" s="155">
        <v>0</v>
      </c>
      <c r="E30" s="156">
        <v>17213417</v>
      </c>
      <c r="F30" s="60">
        <v>17213417</v>
      </c>
      <c r="G30" s="60">
        <v>1406651</v>
      </c>
      <c r="H30" s="60">
        <v>1733444</v>
      </c>
      <c r="I30" s="60">
        <v>1653566</v>
      </c>
      <c r="J30" s="60">
        <v>4793661</v>
      </c>
      <c r="K30" s="60">
        <v>1184856</v>
      </c>
      <c r="L30" s="60">
        <v>1223080</v>
      </c>
      <c r="M30" s="60">
        <v>0</v>
      </c>
      <c r="N30" s="60">
        <v>2407936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7201597</v>
      </c>
      <c r="X30" s="60">
        <v>8606706</v>
      </c>
      <c r="Y30" s="60">
        <v>-1405109</v>
      </c>
      <c r="Z30" s="140">
        <v>-16.33</v>
      </c>
      <c r="AA30" s="155">
        <v>17213417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3994239</v>
      </c>
      <c r="D32" s="155">
        <v>0</v>
      </c>
      <c r="E32" s="156">
        <v>5761500</v>
      </c>
      <c r="F32" s="60">
        <v>5761500</v>
      </c>
      <c r="G32" s="60">
        <v>0</v>
      </c>
      <c r="H32" s="60">
        <v>345741</v>
      </c>
      <c r="I32" s="60">
        <v>35520</v>
      </c>
      <c r="J32" s="60">
        <v>381261</v>
      </c>
      <c r="K32" s="60">
        <v>1457568</v>
      </c>
      <c r="L32" s="60">
        <v>2765</v>
      </c>
      <c r="M32" s="60">
        <v>0</v>
      </c>
      <c r="N32" s="60">
        <v>1460333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1841594</v>
      </c>
      <c r="X32" s="60">
        <v>2880750</v>
      </c>
      <c r="Y32" s="60">
        <v>-1039156</v>
      </c>
      <c r="Z32" s="140">
        <v>-36.07</v>
      </c>
      <c r="AA32" s="155">
        <v>5761500</v>
      </c>
    </row>
    <row r="33" spans="1:27" ht="13.5">
      <c r="A33" s="183" t="s">
        <v>42</v>
      </c>
      <c r="B33" s="182"/>
      <c r="C33" s="155">
        <v>19462162</v>
      </c>
      <c r="D33" s="155">
        <v>0</v>
      </c>
      <c r="E33" s="156">
        <v>17899426</v>
      </c>
      <c r="F33" s="60">
        <v>17899426</v>
      </c>
      <c r="G33" s="60">
        <v>262493</v>
      </c>
      <c r="H33" s="60">
        <v>949958</v>
      </c>
      <c r="I33" s="60">
        <v>3138950</v>
      </c>
      <c r="J33" s="60">
        <v>4351401</v>
      </c>
      <c r="K33" s="60">
        <v>371241</v>
      </c>
      <c r="L33" s="60">
        <v>5689638</v>
      </c>
      <c r="M33" s="60">
        <v>0</v>
      </c>
      <c r="N33" s="60">
        <v>6060879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10412280</v>
      </c>
      <c r="X33" s="60">
        <v>8949714</v>
      </c>
      <c r="Y33" s="60">
        <v>1462566</v>
      </c>
      <c r="Z33" s="140">
        <v>16.34</v>
      </c>
      <c r="AA33" s="155">
        <v>17899426</v>
      </c>
    </row>
    <row r="34" spans="1:27" ht="13.5">
      <c r="A34" s="183" t="s">
        <v>43</v>
      </c>
      <c r="B34" s="182"/>
      <c r="C34" s="155">
        <v>42363214</v>
      </c>
      <c r="D34" s="155">
        <v>0</v>
      </c>
      <c r="E34" s="156">
        <v>60202992</v>
      </c>
      <c r="F34" s="60">
        <v>60202992</v>
      </c>
      <c r="G34" s="60">
        <v>2306926</v>
      </c>
      <c r="H34" s="60">
        <v>2863749</v>
      </c>
      <c r="I34" s="60">
        <v>3276142</v>
      </c>
      <c r="J34" s="60">
        <v>8446817</v>
      </c>
      <c r="K34" s="60">
        <v>2955368</v>
      </c>
      <c r="L34" s="60">
        <v>2703805</v>
      </c>
      <c r="M34" s="60">
        <v>0</v>
      </c>
      <c r="N34" s="60">
        <v>5659173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14105990</v>
      </c>
      <c r="X34" s="60">
        <v>30101496</v>
      </c>
      <c r="Y34" s="60">
        <v>-15995506</v>
      </c>
      <c r="Z34" s="140">
        <v>-53.14</v>
      </c>
      <c r="AA34" s="155">
        <v>60202992</v>
      </c>
    </row>
    <row r="35" spans="1:27" ht="13.5">
      <c r="A35" s="181" t="s">
        <v>122</v>
      </c>
      <c r="B35" s="185"/>
      <c r="C35" s="155">
        <v>8418708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195832563</v>
      </c>
      <c r="D36" s="188">
        <f>SUM(D25:D35)</f>
        <v>0</v>
      </c>
      <c r="E36" s="189">
        <f t="shared" si="1"/>
        <v>199454774</v>
      </c>
      <c r="F36" s="190">
        <f t="shared" si="1"/>
        <v>199454774</v>
      </c>
      <c r="G36" s="190">
        <f t="shared" si="1"/>
        <v>10313479</v>
      </c>
      <c r="H36" s="190">
        <f t="shared" si="1"/>
        <v>10662298</v>
      </c>
      <c r="I36" s="190">
        <f t="shared" si="1"/>
        <v>17936307</v>
      </c>
      <c r="J36" s="190">
        <f t="shared" si="1"/>
        <v>38912084</v>
      </c>
      <c r="K36" s="190">
        <f t="shared" si="1"/>
        <v>12617968</v>
      </c>
      <c r="L36" s="190">
        <f t="shared" si="1"/>
        <v>14785727</v>
      </c>
      <c r="M36" s="190">
        <f t="shared" si="1"/>
        <v>0</v>
      </c>
      <c r="N36" s="190">
        <f t="shared" si="1"/>
        <v>27403695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66315779</v>
      </c>
      <c r="X36" s="190">
        <f t="shared" si="1"/>
        <v>99727386</v>
      </c>
      <c r="Y36" s="190">
        <f t="shared" si="1"/>
        <v>-33411607</v>
      </c>
      <c r="Z36" s="191">
        <f>+IF(X36&lt;&gt;0,+(Y36/X36)*100,0)</f>
        <v>-33.502940706778375</v>
      </c>
      <c r="AA36" s="188">
        <f>SUM(AA25:AA35)</f>
        <v>199454774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-33527207</v>
      </c>
      <c r="D38" s="199">
        <f>+D22-D36</f>
        <v>0</v>
      </c>
      <c r="E38" s="200">
        <f t="shared" si="2"/>
        <v>-30965723</v>
      </c>
      <c r="F38" s="106">
        <f t="shared" si="2"/>
        <v>-30965723</v>
      </c>
      <c r="G38" s="106">
        <f t="shared" si="2"/>
        <v>30622336</v>
      </c>
      <c r="H38" s="106">
        <f t="shared" si="2"/>
        <v>-9035373</v>
      </c>
      <c r="I38" s="106">
        <f t="shared" si="2"/>
        <v>-11981973</v>
      </c>
      <c r="J38" s="106">
        <f t="shared" si="2"/>
        <v>9604990</v>
      </c>
      <c r="K38" s="106">
        <f t="shared" si="2"/>
        <v>-10826603</v>
      </c>
      <c r="L38" s="106">
        <f t="shared" si="2"/>
        <v>23360858</v>
      </c>
      <c r="M38" s="106">
        <f t="shared" si="2"/>
        <v>0</v>
      </c>
      <c r="N38" s="106">
        <f t="shared" si="2"/>
        <v>12534255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22139245</v>
      </c>
      <c r="X38" s="106">
        <f>IF(F22=F36,0,X22-X36)</f>
        <v>-18198186</v>
      </c>
      <c r="Y38" s="106">
        <f t="shared" si="2"/>
        <v>40337431</v>
      </c>
      <c r="Z38" s="201">
        <f>+IF(X38&lt;&gt;0,+(Y38/X38)*100,0)</f>
        <v>-221.65632882310356</v>
      </c>
      <c r="AA38" s="199">
        <f>+AA22-AA36</f>
        <v>-30965723</v>
      </c>
    </row>
    <row r="39" spans="1:27" ht="13.5">
      <c r="A39" s="181" t="s">
        <v>46</v>
      </c>
      <c r="B39" s="185"/>
      <c r="C39" s="155">
        <v>28198256</v>
      </c>
      <c r="D39" s="155">
        <v>0</v>
      </c>
      <c r="E39" s="156">
        <v>30970000</v>
      </c>
      <c r="F39" s="60">
        <v>30970000</v>
      </c>
      <c r="G39" s="60">
        <v>168878</v>
      </c>
      <c r="H39" s="60">
        <v>0</v>
      </c>
      <c r="I39" s="60">
        <v>1769527</v>
      </c>
      <c r="J39" s="60">
        <v>1938405</v>
      </c>
      <c r="K39" s="60">
        <v>1460750</v>
      </c>
      <c r="L39" s="60">
        <v>2354825</v>
      </c>
      <c r="M39" s="60">
        <v>0</v>
      </c>
      <c r="N39" s="60">
        <v>3815575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5753980</v>
      </c>
      <c r="X39" s="60">
        <v>15484998</v>
      </c>
      <c r="Y39" s="60">
        <v>-9731018</v>
      </c>
      <c r="Z39" s="140">
        <v>-62.84</v>
      </c>
      <c r="AA39" s="155">
        <v>30970000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-5328951</v>
      </c>
      <c r="D42" s="206">
        <f>SUM(D38:D41)</f>
        <v>0</v>
      </c>
      <c r="E42" s="207">
        <f t="shared" si="3"/>
        <v>4277</v>
      </c>
      <c r="F42" s="88">
        <f t="shared" si="3"/>
        <v>4277</v>
      </c>
      <c r="G42" s="88">
        <f t="shared" si="3"/>
        <v>30791214</v>
      </c>
      <c r="H42" s="88">
        <f t="shared" si="3"/>
        <v>-9035373</v>
      </c>
      <c r="I42" s="88">
        <f t="shared" si="3"/>
        <v>-10212446</v>
      </c>
      <c r="J42" s="88">
        <f t="shared" si="3"/>
        <v>11543395</v>
      </c>
      <c r="K42" s="88">
        <f t="shared" si="3"/>
        <v>-9365853</v>
      </c>
      <c r="L42" s="88">
        <f t="shared" si="3"/>
        <v>25715683</v>
      </c>
      <c r="M42" s="88">
        <f t="shared" si="3"/>
        <v>0</v>
      </c>
      <c r="N42" s="88">
        <f t="shared" si="3"/>
        <v>16349830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27893225</v>
      </c>
      <c r="X42" s="88">
        <f t="shared" si="3"/>
        <v>-2713188</v>
      </c>
      <c r="Y42" s="88">
        <f t="shared" si="3"/>
        <v>30606413</v>
      </c>
      <c r="Z42" s="208">
        <f>+IF(X42&lt;&gt;0,+(Y42/X42)*100,0)</f>
        <v>-1128.0609010507196</v>
      </c>
      <c r="AA42" s="206">
        <f>SUM(AA38:AA41)</f>
        <v>4277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-5328951</v>
      </c>
      <c r="D44" s="210">
        <f>+D42-D43</f>
        <v>0</v>
      </c>
      <c r="E44" s="211">
        <f t="shared" si="4"/>
        <v>4277</v>
      </c>
      <c r="F44" s="77">
        <f t="shared" si="4"/>
        <v>4277</v>
      </c>
      <c r="G44" s="77">
        <f t="shared" si="4"/>
        <v>30791214</v>
      </c>
      <c r="H44" s="77">
        <f t="shared" si="4"/>
        <v>-9035373</v>
      </c>
      <c r="I44" s="77">
        <f t="shared" si="4"/>
        <v>-10212446</v>
      </c>
      <c r="J44" s="77">
        <f t="shared" si="4"/>
        <v>11543395</v>
      </c>
      <c r="K44" s="77">
        <f t="shared" si="4"/>
        <v>-9365853</v>
      </c>
      <c r="L44" s="77">
        <f t="shared" si="4"/>
        <v>25715683</v>
      </c>
      <c r="M44" s="77">
        <f t="shared" si="4"/>
        <v>0</v>
      </c>
      <c r="N44" s="77">
        <f t="shared" si="4"/>
        <v>16349830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27893225</v>
      </c>
      <c r="X44" s="77">
        <f t="shared" si="4"/>
        <v>-2713188</v>
      </c>
      <c r="Y44" s="77">
        <f t="shared" si="4"/>
        <v>30606413</v>
      </c>
      <c r="Z44" s="212">
        <f>+IF(X44&lt;&gt;0,+(Y44/X44)*100,0)</f>
        <v>-1128.0609010507196</v>
      </c>
      <c r="AA44" s="210">
        <f>+AA42-AA43</f>
        <v>4277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-5328951</v>
      </c>
      <c r="D46" s="206">
        <f>SUM(D44:D45)</f>
        <v>0</v>
      </c>
      <c r="E46" s="207">
        <f t="shared" si="5"/>
        <v>4277</v>
      </c>
      <c r="F46" s="88">
        <f t="shared" si="5"/>
        <v>4277</v>
      </c>
      <c r="G46" s="88">
        <f t="shared" si="5"/>
        <v>30791214</v>
      </c>
      <c r="H46" s="88">
        <f t="shared" si="5"/>
        <v>-9035373</v>
      </c>
      <c r="I46" s="88">
        <f t="shared" si="5"/>
        <v>-10212446</v>
      </c>
      <c r="J46" s="88">
        <f t="shared" si="5"/>
        <v>11543395</v>
      </c>
      <c r="K46" s="88">
        <f t="shared" si="5"/>
        <v>-9365853</v>
      </c>
      <c r="L46" s="88">
        <f t="shared" si="5"/>
        <v>25715683</v>
      </c>
      <c r="M46" s="88">
        <f t="shared" si="5"/>
        <v>0</v>
      </c>
      <c r="N46" s="88">
        <f t="shared" si="5"/>
        <v>16349830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27893225</v>
      </c>
      <c r="X46" s="88">
        <f t="shared" si="5"/>
        <v>-2713188</v>
      </c>
      <c r="Y46" s="88">
        <f t="shared" si="5"/>
        <v>30606413</v>
      </c>
      <c r="Z46" s="208">
        <f>+IF(X46&lt;&gt;0,+(Y46/X46)*100,0)</f>
        <v>-1128.0609010507196</v>
      </c>
      <c r="AA46" s="206">
        <f>SUM(AA44:AA45)</f>
        <v>4277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-5328951</v>
      </c>
      <c r="D48" s="217">
        <f>SUM(D46:D47)</f>
        <v>0</v>
      </c>
      <c r="E48" s="218">
        <f t="shared" si="6"/>
        <v>4277</v>
      </c>
      <c r="F48" s="219">
        <f t="shared" si="6"/>
        <v>4277</v>
      </c>
      <c r="G48" s="219">
        <f t="shared" si="6"/>
        <v>30791214</v>
      </c>
      <c r="H48" s="220">
        <f t="shared" si="6"/>
        <v>-9035373</v>
      </c>
      <c r="I48" s="220">
        <f t="shared" si="6"/>
        <v>-10212446</v>
      </c>
      <c r="J48" s="220">
        <f t="shared" si="6"/>
        <v>11543395</v>
      </c>
      <c r="K48" s="220">
        <f t="shared" si="6"/>
        <v>-9365853</v>
      </c>
      <c r="L48" s="220">
        <f t="shared" si="6"/>
        <v>25715683</v>
      </c>
      <c r="M48" s="219">
        <f t="shared" si="6"/>
        <v>0</v>
      </c>
      <c r="N48" s="219">
        <f t="shared" si="6"/>
        <v>16349830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27893225</v>
      </c>
      <c r="X48" s="220">
        <f t="shared" si="6"/>
        <v>-2713188</v>
      </c>
      <c r="Y48" s="220">
        <f t="shared" si="6"/>
        <v>30606413</v>
      </c>
      <c r="Z48" s="221">
        <f>+IF(X48&lt;&gt;0,+(Y48/X48)*100,0)</f>
        <v>-1128.0609010507196</v>
      </c>
      <c r="AA48" s="222">
        <f>SUM(AA46:AA47)</f>
        <v>4277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2589843</v>
      </c>
      <c r="D5" s="153">
        <f>SUM(D6:D8)</f>
        <v>0</v>
      </c>
      <c r="E5" s="154">
        <f t="shared" si="0"/>
        <v>5740000</v>
      </c>
      <c r="F5" s="100">
        <f t="shared" si="0"/>
        <v>5740000</v>
      </c>
      <c r="G5" s="100">
        <f t="shared" si="0"/>
        <v>20486</v>
      </c>
      <c r="H5" s="100">
        <f t="shared" si="0"/>
        <v>250590</v>
      </c>
      <c r="I5" s="100">
        <f t="shared" si="0"/>
        <v>6923</v>
      </c>
      <c r="J5" s="100">
        <f t="shared" si="0"/>
        <v>277999</v>
      </c>
      <c r="K5" s="100">
        <f t="shared" si="0"/>
        <v>86452</v>
      </c>
      <c r="L5" s="100">
        <f t="shared" si="0"/>
        <v>25784</v>
      </c>
      <c r="M5" s="100">
        <f t="shared" si="0"/>
        <v>0</v>
      </c>
      <c r="N5" s="100">
        <f t="shared" si="0"/>
        <v>112236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390235</v>
      </c>
      <c r="X5" s="100">
        <f t="shared" si="0"/>
        <v>2869998</v>
      </c>
      <c r="Y5" s="100">
        <f t="shared" si="0"/>
        <v>-2479763</v>
      </c>
      <c r="Z5" s="137">
        <f>+IF(X5&lt;&gt;0,+(Y5/X5)*100,0)</f>
        <v>-86.40295219717923</v>
      </c>
      <c r="AA5" s="153">
        <f>SUM(AA6:AA8)</f>
        <v>5740000</v>
      </c>
    </row>
    <row r="6" spans="1:27" ht="13.5">
      <c r="A6" s="138" t="s">
        <v>75</v>
      </c>
      <c r="B6" s="136"/>
      <c r="C6" s="155">
        <v>808932</v>
      </c>
      <c r="D6" s="155"/>
      <c r="E6" s="156">
        <v>4210000</v>
      </c>
      <c r="F6" s="60">
        <v>4210000</v>
      </c>
      <c r="G6" s="60">
        <v>3086</v>
      </c>
      <c r="H6" s="60">
        <v>45839</v>
      </c>
      <c r="I6" s="60">
        <v>6923</v>
      </c>
      <c r="J6" s="60">
        <v>55848</v>
      </c>
      <c r="K6" s="60">
        <v>45096</v>
      </c>
      <c r="L6" s="60">
        <v>24031</v>
      </c>
      <c r="M6" s="60"/>
      <c r="N6" s="60">
        <v>69127</v>
      </c>
      <c r="O6" s="60"/>
      <c r="P6" s="60"/>
      <c r="Q6" s="60"/>
      <c r="R6" s="60"/>
      <c r="S6" s="60"/>
      <c r="T6" s="60"/>
      <c r="U6" s="60"/>
      <c r="V6" s="60"/>
      <c r="W6" s="60">
        <v>124975</v>
      </c>
      <c r="X6" s="60">
        <v>2104998</v>
      </c>
      <c r="Y6" s="60">
        <v>-1980023</v>
      </c>
      <c r="Z6" s="140">
        <v>-94.06</v>
      </c>
      <c r="AA6" s="62">
        <v>4210000</v>
      </c>
    </row>
    <row r="7" spans="1:27" ht="13.5">
      <c r="A7" s="138" t="s">
        <v>76</v>
      </c>
      <c r="B7" s="136"/>
      <c r="C7" s="157">
        <v>1647820</v>
      </c>
      <c r="D7" s="157"/>
      <c r="E7" s="158">
        <v>1160000</v>
      </c>
      <c r="F7" s="159">
        <v>1160000</v>
      </c>
      <c r="G7" s="159">
        <v>17400</v>
      </c>
      <c r="H7" s="159">
        <v>200989</v>
      </c>
      <c r="I7" s="159"/>
      <c r="J7" s="159">
        <v>218389</v>
      </c>
      <c r="K7" s="159">
        <v>11370</v>
      </c>
      <c r="L7" s="159">
        <v>1753</v>
      </c>
      <c r="M7" s="159"/>
      <c r="N7" s="159">
        <v>13123</v>
      </c>
      <c r="O7" s="159"/>
      <c r="P7" s="159"/>
      <c r="Q7" s="159"/>
      <c r="R7" s="159"/>
      <c r="S7" s="159"/>
      <c r="T7" s="159"/>
      <c r="U7" s="159"/>
      <c r="V7" s="159"/>
      <c r="W7" s="159">
        <v>231512</v>
      </c>
      <c r="X7" s="159">
        <v>580002</v>
      </c>
      <c r="Y7" s="159">
        <v>-348490</v>
      </c>
      <c r="Z7" s="141">
        <v>-60.08</v>
      </c>
      <c r="AA7" s="225">
        <v>1160000</v>
      </c>
    </row>
    <row r="8" spans="1:27" ht="13.5">
      <c r="A8" s="138" t="s">
        <v>77</v>
      </c>
      <c r="B8" s="136"/>
      <c r="C8" s="155">
        <v>133091</v>
      </c>
      <c r="D8" s="155"/>
      <c r="E8" s="156">
        <v>370000</v>
      </c>
      <c r="F8" s="60">
        <v>370000</v>
      </c>
      <c r="G8" s="60"/>
      <c r="H8" s="60">
        <v>3762</v>
      </c>
      <c r="I8" s="60"/>
      <c r="J8" s="60">
        <v>3762</v>
      </c>
      <c r="K8" s="60">
        <v>29986</v>
      </c>
      <c r="L8" s="60"/>
      <c r="M8" s="60"/>
      <c r="N8" s="60">
        <v>29986</v>
      </c>
      <c r="O8" s="60"/>
      <c r="P8" s="60"/>
      <c r="Q8" s="60"/>
      <c r="R8" s="60"/>
      <c r="S8" s="60"/>
      <c r="T8" s="60"/>
      <c r="U8" s="60"/>
      <c r="V8" s="60"/>
      <c r="W8" s="60">
        <v>33748</v>
      </c>
      <c r="X8" s="60">
        <v>184998</v>
      </c>
      <c r="Y8" s="60">
        <v>-151250</v>
      </c>
      <c r="Z8" s="140">
        <v>-81.76</v>
      </c>
      <c r="AA8" s="62">
        <v>370000</v>
      </c>
    </row>
    <row r="9" spans="1:27" ht="13.5">
      <c r="A9" s="135" t="s">
        <v>78</v>
      </c>
      <c r="B9" s="136"/>
      <c r="C9" s="153">
        <f aca="true" t="shared" si="1" ref="C9:Y9">SUM(C10:C14)</f>
        <v>8465163</v>
      </c>
      <c r="D9" s="153">
        <f>SUM(D10:D14)</f>
        <v>0</v>
      </c>
      <c r="E9" s="154">
        <f t="shared" si="1"/>
        <v>19699900</v>
      </c>
      <c r="F9" s="100">
        <f t="shared" si="1"/>
        <v>19699900</v>
      </c>
      <c r="G9" s="100">
        <f t="shared" si="1"/>
        <v>319591</v>
      </c>
      <c r="H9" s="100">
        <f t="shared" si="1"/>
        <v>-58308</v>
      </c>
      <c r="I9" s="100">
        <f t="shared" si="1"/>
        <v>630297</v>
      </c>
      <c r="J9" s="100">
        <f t="shared" si="1"/>
        <v>891580</v>
      </c>
      <c r="K9" s="100">
        <f t="shared" si="1"/>
        <v>447849</v>
      </c>
      <c r="L9" s="100">
        <f t="shared" si="1"/>
        <v>1589519</v>
      </c>
      <c r="M9" s="100">
        <f t="shared" si="1"/>
        <v>0</v>
      </c>
      <c r="N9" s="100">
        <f t="shared" si="1"/>
        <v>2037368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2928948</v>
      </c>
      <c r="X9" s="100">
        <f t="shared" si="1"/>
        <v>9849954</v>
      </c>
      <c r="Y9" s="100">
        <f t="shared" si="1"/>
        <v>-6921006</v>
      </c>
      <c r="Z9" s="137">
        <f>+IF(X9&lt;&gt;0,+(Y9/X9)*100,0)</f>
        <v>-70.26434844264247</v>
      </c>
      <c r="AA9" s="102">
        <f>SUM(AA10:AA14)</f>
        <v>19699900</v>
      </c>
    </row>
    <row r="10" spans="1:27" ht="13.5">
      <c r="A10" s="138" t="s">
        <v>79</v>
      </c>
      <c r="B10" s="136"/>
      <c r="C10" s="155">
        <v>4132153</v>
      </c>
      <c r="D10" s="155"/>
      <c r="E10" s="156">
        <v>15302900</v>
      </c>
      <c r="F10" s="60">
        <v>15302900</v>
      </c>
      <c r="G10" s="60">
        <v>319591</v>
      </c>
      <c r="H10" s="60">
        <v>-316765</v>
      </c>
      <c r="I10" s="60">
        <v>630297</v>
      </c>
      <c r="J10" s="60">
        <v>633123</v>
      </c>
      <c r="K10" s="60">
        <v>148958</v>
      </c>
      <c r="L10" s="60">
        <v>975796</v>
      </c>
      <c r="M10" s="60"/>
      <c r="N10" s="60">
        <v>1124754</v>
      </c>
      <c r="O10" s="60"/>
      <c r="P10" s="60"/>
      <c r="Q10" s="60"/>
      <c r="R10" s="60"/>
      <c r="S10" s="60"/>
      <c r="T10" s="60"/>
      <c r="U10" s="60"/>
      <c r="V10" s="60"/>
      <c r="W10" s="60">
        <v>1757877</v>
      </c>
      <c r="X10" s="60">
        <v>7651452</v>
      </c>
      <c r="Y10" s="60">
        <v>-5893575</v>
      </c>
      <c r="Z10" s="140">
        <v>-77.03</v>
      </c>
      <c r="AA10" s="62">
        <v>15302900</v>
      </c>
    </row>
    <row r="11" spans="1:27" ht="13.5">
      <c r="A11" s="138" t="s">
        <v>80</v>
      </c>
      <c r="B11" s="136"/>
      <c r="C11" s="155">
        <v>4333010</v>
      </c>
      <c r="D11" s="155"/>
      <c r="E11" s="156">
        <v>4397000</v>
      </c>
      <c r="F11" s="60">
        <v>4397000</v>
      </c>
      <c r="G11" s="60"/>
      <c r="H11" s="60">
        <v>258457</v>
      </c>
      <c r="I11" s="60"/>
      <c r="J11" s="60">
        <v>258457</v>
      </c>
      <c r="K11" s="60">
        <v>298891</v>
      </c>
      <c r="L11" s="60">
        <v>613723</v>
      </c>
      <c r="M11" s="60"/>
      <c r="N11" s="60">
        <v>912614</v>
      </c>
      <c r="O11" s="60"/>
      <c r="P11" s="60"/>
      <c r="Q11" s="60"/>
      <c r="R11" s="60"/>
      <c r="S11" s="60"/>
      <c r="T11" s="60"/>
      <c r="U11" s="60"/>
      <c r="V11" s="60"/>
      <c r="W11" s="60">
        <v>1171071</v>
      </c>
      <c r="X11" s="60">
        <v>2198502</v>
      </c>
      <c r="Y11" s="60">
        <v>-1027431</v>
      </c>
      <c r="Z11" s="140">
        <v>-46.73</v>
      </c>
      <c r="AA11" s="62">
        <v>4397000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22076558</v>
      </c>
      <c r="D15" s="153">
        <f>SUM(D16:D18)</f>
        <v>0</v>
      </c>
      <c r="E15" s="154">
        <f t="shared" si="2"/>
        <v>5729000</v>
      </c>
      <c r="F15" s="100">
        <f t="shared" si="2"/>
        <v>5729000</v>
      </c>
      <c r="G15" s="100">
        <f t="shared" si="2"/>
        <v>11118</v>
      </c>
      <c r="H15" s="100">
        <f t="shared" si="2"/>
        <v>488983</v>
      </c>
      <c r="I15" s="100">
        <f t="shared" si="2"/>
        <v>564633</v>
      </c>
      <c r="J15" s="100">
        <f t="shared" si="2"/>
        <v>1064734</v>
      </c>
      <c r="K15" s="100">
        <f t="shared" si="2"/>
        <v>1177856</v>
      </c>
      <c r="L15" s="100">
        <f t="shared" si="2"/>
        <v>539196</v>
      </c>
      <c r="M15" s="100">
        <f t="shared" si="2"/>
        <v>0</v>
      </c>
      <c r="N15" s="100">
        <f t="shared" si="2"/>
        <v>1717052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2781786</v>
      </c>
      <c r="X15" s="100">
        <f t="shared" si="2"/>
        <v>2864496</v>
      </c>
      <c r="Y15" s="100">
        <f t="shared" si="2"/>
        <v>-82710</v>
      </c>
      <c r="Z15" s="137">
        <f>+IF(X15&lt;&gt;0,+(Y15/X15)*100,0)</f>
        <v>-2.887418938619569</v>
      </c>
      <c r="AA15" s="102">
        <f>SUM(AA16:AA18)</f>
        <v>5729000</v>
      </c>
    </row>
    <row r="16" spans="1:27" ht="13.5">
      <c r="A16" s="138" t="s">
        <v>85</v>
      </c>
      <c r="B16" s="136"/>
      <c r="C16" s="155">
        <v>1596783</v>
      </c>
      <c r="D16" s="155"/>
      <c r="E16" s="156">
        <v>2290000</v>
      </c>
      <c r="F16" s="60">
        <v>2290000</v>
      </c>
      <c r="G16" s="60">
        <v>11118</v>
      </c>
      <c r="H16" s="60"/>
      <c r="I16" s="60"/>
      <c r="J16" s="60">
        <v>11118</v>
      </c>
      <c r="K16" s="60">
        <v>9268</v>
      </c>
      <c r="L16" s="60">
        <v>3780</v>
      </c>
      <c r="M16" s="60"/>
      <c r="N16" s="60">
        <v>13048</v>
      </c>
      <c r="O16" s="60"/>
      <c r="P16" s="60"/>
      <c r="Q16" s="60"/>
      <c r="R16" s="60"/>
      <c r="S16" s="60"/>
      <c r="T16" s="60"/>
      <c r="U16" s="60"/>
      <c r="V16" s="60"/>
      <c r="W16" s="60">
        <v>24166</v>
      </c>
      <c r="X16" s="60">
        <v>1144998</v>
      </c>
      <c r="Y16" s="60">
        <v>-1120832</v>
      </c>
      <c r="Z16" s="140">
        <v>-97.89</v>
      </c>
      <c r="AA16" s="62">
        <v>2290000</v>
      </c>
    </row>
    <row r="17" spans="1:27" ht="13.5">
      <c r="A17" s="138" t="s">
        <v>86</v>
      </c>
      <c r="B17" s="136"/>
      <c r="C17" s="155">
        <v>20479775</v>
      </c>
      <c r="D17" s="155"/>
      <c r="E17" s="156">
        <v>3439000</v>
      </c>
      <c r="F17" s="60">
        <v>3439000</v>
      </c>
      <c r="G17" s="60"/>
      <c r="H17" s="60">
        <v>488983</v>
      </c>
      <c r="I17" s="60">
        <v>564633</v>
      </c>
      <c r="J17" s="60">
        <v>1053616</v>
      </c>
      <c r="K17" s="60">
        <v>1168588</v>
      </c>
      <c r="L17" s="60">
        <v>535416</v>
      </c>
      <c r="M17" s="60"/>
      <c r="N17" s="60">
        <v>1704004</v>
      </c>
      <c r="O17" s="60"/>
      <c r="P17" s="60"/>
      <c r="Q17" s="60"/>
      <c r="R17" s="60"/>
      <c r="S17" s="60"/>
      <c r="T17" s="60"/>
      <c r="U17" s="60"/>
      <c r="V17" s="60"/>
      <c r="W17" s="60">
        <v>2757620</v>
      </c>
      <c r="X17" s="60">
        <v>1719498</v>
      </c>
      <c r="Y17" s="60">
        <v>1038122</v>
      </c>
      <c r="Z17" s="140">
        <v>60.37</v>
      </c>
      <c r="AA17" s="62">
        <v>3439000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3969803</v>
      </c>
      <c r="D19" s="153">
        <f>SUM(D20:D23)</f>
        <v>0</v>
      </c>
      <c r="E19" s="154">
        <f t="shared" si="3"/>
        <v>7054000</v>
      </c>
      <c r="F19" s="100">
        <f t="shared" si="3"/>
        <v>7054000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3526998</v>
      </c>
      <c r="Y19" s="100">
        <f t="shared" si="3"/>
        <v>-3526998</v>
      </c>
      <c r="Z19" s="137">
        <f>+IF(X19&lt;&gt;0,+(Y19/X19)*100,0)</f>
        <v>-100</v>
      </c>
      <c r="AA19" s="102">
        <f>SUM(AA20:AA23)</f>
        <v>7054000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3969803</v>
      </c>
      <c r="D23" s="155"/>
      <c r="E23" s="156">
        <v>7054000</v>
      </c>
      <c r="F23" s="60">
        <v>7054000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3526998</v>
      </c>
      <c r="Y23" s="60">
        <v>-3526998</v>
      </c>
      <c r="Z23" s="140">
        <v>-100</v>
      </c>
      <c r="AA23" s="62">
        <v>7054000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37101367</v>
      </c>
      <c r="D25" s="217">
        <f>+D5+D9+D15+D19+D24</f>
        <v>0</v>
      </c>
      <c r="E25" s="230">
        <f t="shared" si="4"/>
        <v>38222900</v>
      </c>
      <c r="F25" s="219">
        <f t="shared" si="4"/>
        <v>38222900</v>
      </c>
      <c r="G25" s="219">
        <f t="shared" si="4"/>
        <v>351195</v>
      </c>
      <c r="H25" s="219">
        <f t="shared" si="4"/>
        <v>681265</v>
      </c>
      <c r="I25" s="219">
        <f t="shared" si="4"/>
        <v>1201853</v>
      </c>
      <c r="J25" s="219">
        <f t="shared" si="4"/>
        <v>2234313</v>
      </c>
      <c r="K25" s="219">
        <f t="shared" si="4"/>
        <v>1712157</v>
      </c>
      <c r="L25" s="219">
        <f t="shared" si="4"/>
        <v>2154499</v>
      </c>
      <c r="M25" s="219">
        <f t="shared" si="4"/>
        <v>0</v>
      </c>
      <c r="N25" s="219">
        <f t="shared" si="4"/>
        <v>3866656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6100969</v>
      </c>
      <c r="X25" s="219">
        <f t="shared" si="4"/>
        <v>19111446</v>
      </c>
      <c r="Y25" s="219">
        <f t="shared" si="4"/>
        <v>-13010477</v>
      </c>
      <c r="Z25" s="231">
        <f>+IF(X25&lt;&gt;0,+(Y25/X25)*100,0)</f>
        <v>-68.07688439692109</v>
      </c>
      <c r="AA25" s="232">
        <f>+AA5+AA9+AA15+AA19+AA24</f>
        <v>38222900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28198256</v>
      </c>
      <c r="D28" s="155"/>
      <c r="E28" s="156">
        <v>30970000</v>
      </c>
      <c r="F28" s="60">
        <v>30970000</v>
      </c>
      <c r="G28" s="60"/>
      <c r="H28" s="60">
        <v>721089</v>
      </c>
      <c r="I28" s="60">
        <v>628827</v>
      </c>
      <c r="J28" s="60">
        <v>1349916</v>
      </c>
      <c r="K28" s="60">
        <v>1613079</v>
      </c>
      <c r="L28" s="60">
        <v>2090863</v>
      </c>
      <c r="M28" s="60"/>
      <c r="N28" s="60">
        <v>3703942</v>
      </c>
      <c r="O28" s="60"/>
      <c r="P28" s="60"/>
      <c r="Q28" s="60"/>
      <c r="R28" s="60"/>
      <c r="S28" s="60"/>
      <c r="T28" s="60"/>
      <c r="U28" s="60"/>
      <c r="V28" s="60"/>
      <c r="W28" s="60">
        <v>5053858</v>
      </c>
      <c r="X28" s="60"/>
      <c r="Y28" s="60">
        <v>5053858</v>
      </c>
      <c r="Z28" s="140"/>
      <c r="AA28" s="155">
        <v>30970000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124000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28322256</v>
      </c>
      <c r="D32" s="210">
        <f>SUM(D28:D31)</f>
        <v>0</v>
      </c>
      <c r="E32" s="211">
        <f t="shared" si="5"/>
        <v>30970000</v>
      </c>
      <c r="F32" s="77">
        <f t="shared" si="5"/>
        <v>30970000</v>
      </c>
      <c r="G32" s="77">
        <f t="shared" si="5"/>
        <v>0</v>
      </c>
      <c r="H32" s="77">
        <f t="shared" si="5"/>
        <v>721089</v>
      </c>
      <c r="I32" s="77">
        <f t="shared" si="5"/>
        <v>628827</v>
      </c>
      <c r="J32" s="77">
        <f t="shared" si="5"/>
        <v>1349916</v>
      </c>
      <c r="K32" s="77">
        <f t="shared" si="5"/>
        <v>1613079</v>
      </c>
      <c r="L32" s="77">
        <f t="shared" si="5"/>
        <v>2090863</v>
      </c>
      <c r="M32" s="77">
        <f t="shared" si="5"/>
        <v>0</v>
      </c>
      <c r="N32" s="77">
        <f t="shared" si="5"/>
        <v>3703942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5053858</v>
      </c>
      <c r="X32" s="77">
        <f t="shared" si="5"/>
        <v>0</v>
      </c>
      <c r="Y32" s="77">
        <f t="shared" si="5"/>
        <v>5053858</v>
      </c>
      <c r="Z32" s="212">
        <f>+IF(X32&lt;&gt;0,+(Y32/X32)*100,0)</f>
        <v>0</v>
      </c>
      <c r="AA32" s="79">
        <f>SUM(AA28:AA31)</f>
        <v>30970000</v>
      </c>
    </row>
    <row r="33" spans="1:27" ht="13.5">
      <c r="A33" s="237" t="s">
        <v>51</v>
      </c>
      <c r="B33" s="136" t="s">
        <v>137</v>
      </c>
      <c r="C33" s="155">
        <v>1312150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7466961</v>
      </c>
      <c r="D35" s="155"/>
      <c r="E35" s="156">
        <v>7252900</v>
      </c>
      <c r="F35" s="60">
        <v>7252900</v>
      </c>
      <c r="G35" s="60">
        <v>351195</v>
      </c>
      <c r="H35" s="60">
        <v>-39824</v>
      </c>
      <c r="I35" s="60">
        <v>573026</v>
      </c>
      <c r="J35" s="60">
        <v>884397</v>
      </c>
      <c r="K35" s="60">
        <v>99078</v>
      </c>
      <c r="L35" s="60">
        <v>63636</v>
      </c>
      <c r="M35" s="60"/>
      <c r="N35" s="60">
        <v>162714</v>
      </c>
      <c r="O35" s="60"/>
      <c r="P35" s="60"/>
      <c r="Q35" s="60"/>
      <c r="R35" s="60"/>
      <c r="S35" s="60"/>
      <c r="T35" s="60"/>
      <c r="U35" s="60"/>
      <c r="V35" s="60"/>
      <c r="W35" s="60">
        <v>1047111</v>
      </c>
      <c r="X35" s="60"/>
      <c r="Y35" s="60">
        <v>1047111</v>
      </c>
      <c r="Z35" s="140"/>
      <c r="AA35" s="62">
        <v>7252900</v>
      </c>
    </row>
    <row r="36" spans="1:27" ht="13.5">
      <c r="A36" s="238" t="s">
        <v>139</v>
      </c>
      <c r="B36" s="149"/>
      <c r="C36" s="222">
        <f aca="true" t="shared" si="6" ref="C36:Y36">SUM(C32:C35)</f>
        <v>37101367</v>
      </c>
      <c r="D36" s="222">
        <f>SUM(D32:D35)</f>
        <v>0</v>
      </c>
      <c r="E36" s="218">
        <f t="shared" si="6"/>
        <v>38222900</v>
      </c>
      <c r="F36" s="220">
        <f t="shared" si="6"/>
        <v>38222900</v>
      </c>
      <c r="G36" s="220">
        <f t="shared" si="6"/>
        <v>351195</v>
      </c>
      <c r="H36" s="220">
        <f t="shared" si="6"/>
        <v>681265</v>
      </c>
      <c r="I36" s="220">
        <f t="shared" si="6"/>
        <v>1201853</v>
      </c>
      <c r="J36" s="220">
        <f t="shared" si="6"/>
        <v>2234313</v>
      </c>
      <c r="K36" s="220">
        <f t="shared" si="6"/>
        <v>1712157</v>
      </c>
      <c r="L36" s="220">
        <f t="shared" si="6"/>
        <v>2154499</v>
      </c>
      <c r="M36" s="220">
        <f t="shared" si="6"/>
        <v>0</v>
      </c>
      <c r="N36" s="220">
        <f t="shared" si="6"/>
        <v>3866656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6100969</v>
      </c>
      <c r="X36" s="220">
        <f t="shared" si="6"/>
        <v>0</v>
      </c>
      <c r="Y36" s="220">
        <f t="shared" si="6"/>
        <v>6100969</v>
      </c>
      <c r="Z36" s="221">
        <f>+IF(X36&lt;&gt;0,+(Y36/X36)*100,0)</f>
        <v>0</v>
      </c>
      <c r="AA36" s="239">
        <f>SUM(AA32:AA35)</f>
        <v>38222900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50993250</v>
      </c>
      <c r="D6" s="155"/>
      <c r="E6" s="59"/>
      <c r="F6" s="60"/>
      <c r="G6" s="60">
        <v>51170971</v>
      </c>
      <c r="H6" s="60">
        <v>41078975</v>
      </c>
      <c r="I6" s="60">
        <v>792300</v>
      </c>
      <c r="J6" s="60">
        <v>792300</v>
      </c>
      <c r="K6" s="60">
        <v>-663470</v>
      </c>
      <c r="L6" s="60">
        <v>24722292</v>
      </c>
      <c r="M6" s="60"/>
      <c r="N6" s="60">
        <v>24722292</v>
      </c>
      <c r="O6" s="60"/>
      <c r="P6" s="60"/>
      <c r="Q6" s="60"/>
      <c r="R6" s="60"/>
      <c r="S6" s="60"/>
      <c r="T6" s="60"/>
      <c r="U6" s="60"/>
      <c r="V6" s="60"/>
      <c r="W6" s="60">
        <v>24722292</v>
      </c>
      <c r="X6" s="60"/>
      <c r="Y6" s="60">
        <v>24722292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14000000</v>
      </c>
      <c r="F7" s="60">
        <v>14000000</v>
      </c>
      <c r="G7" s="60">
        <v>30276109</v>
      </c>
      <c r="H7" s="60">
        <v>30618976</v>
      </c>
      <c r="I7" s="60">
        <v>59459952</v>
      </c>
      <c r="J7" s="60">
        <v>59459952</v>
      </c>
      <c r="K7" s="60">
        <v>49835392</v>
      </c>
      <c r="L7" s="60">
        <v>48082741</v>
      </c>
      <c r="M7" s="60"/>
      <c r="N7" s="60">
        <v>48082741</v>
      </c>
      <c r="O7" s="60"/>
      <c r="P7" s="60"/>
      <c r="Q7" s="60"/>
      <c r="R7" s="60"/>
      <c r="S7" s="60"/>
      <c r="T7" s="60"/>
      <c r="U7" s="60"/>
      <c r="V7" s="60"/>
      <c r="W7" s="60">
        <v>48082741</v>
      </c>
      <c r="X7" s="60">
        <v>7000000</v>
      </c>
      <c r="Y7" s="60">
        <v>41082741</v>
      </c>
      <c r="Z7" s="140">
        <v>586.9</v>
      </c>
      <c r="AA7" s="62">
        <v>14000000</v>
      </c>
    </row>
    <row r="8" spans="1:27" ht="13.5">
      <c r="A8" s="249" t="s">
        <v>145</v>
      </c>
      <c r="B8" s="182"/>
      <c r="C8" s="155">
        <v>10686536</v>
      </c>
      <c r="D8" s="155"/>
      <c r="E8" s="59">
        <v>17557996</v>
      </c>
      <c r="F8" s="60">
        <v>17557996</v>
      </c>
      <c r="G8" s="60">
        <v>-15068221</v>
      </c>
      <c r="H8" s="60">
        <v>-14991341</v>
      </c>
      <c r="I8" s="60">
        <v>-10671841</v>
      </c>
      <c r="J8" s="60">
        <v>-10671841</v>
      </c>
      <c r="K8" s="60">
        <v>-10104301</v>
      </c>
      <c r="L8" s="60">
        <v>-9772110</v>
      </c>
      <c r="M8" s="60"/>
      <c r="N8" s="60">
        <v>-9772110</v>
      </c>
      <c r="O8" s="60"/>
      <c r="P8" s="60"/>
      <c r="Q8" s="60"/>
      <c r="R8" s="60"/>
      <c r="S8" s="60"/>
      <c r="T8" s="60"/>
      <c r="U8" s="60"/>
      <c r="V8" s="60"/>
      <c r="W8" s="60">
        <v>-9772110</v>
      </c>
      <c r="X8" s="60">
        <v>8778998</v>
      </c>
      <c r="Y8" s="60">
        <v>-18551108</v>
      </c>
      <c r="Z8" s="140">
        <v>-211.31</v>
      </c>
      <c r="AA8" s="62">
        <v>17557996</v>
      </c>
    </row>
    <row r="9" spans="1:27" ht="13.5">
      <c r="A9" s="249" t="s">
        <v>146</v>
      </c>
      <c r="B9" s="182"/>
      <c r="C9" s="155">
        <v>8542981</v>
      </c>
      <c r="D9" s="155"/>
      <c r="E9" s="59">
        <v>968337</v>
      </c>
      <c r="F9" s="60">
        <v>968337</v>
      </c>
      <c r="G9" s="60">
        <v>2835661</v>
      </c>
      <c r="H9" s="60">
        <v>2840360</v>
      </c>
      <c r="I9" s="60">
        <v>2623727</v>
      </c>
      <c r="J9" s="60">
        <v>2623727</v>
      </c>
      <c r="K9" s="60">
        <v>496818</v>
      </c>
      <c r="L9" s="60">
        <v>1248544</v>
      </c>
      <c r="M9" s="60"/>
      <c r="N9" s="60">
        <v>1248544</v>
      </c>
      <c r="O9" s="60"/>
      <c r="P9" s="60"/>
      <c r="Q9" s="60"/>
      <c r="R9" s="60"/>
      <c r="S9" s="60"/>
      <c r="T9" s="60"/>
      <c r="U9" s="60"/>
      <c r="V9" s="60"/>
      <c r="W9" s="60">
        <v>1248544</v>
      </c>
      <c r="X9" s="60">
        <v>484169</v>
      </c>
      <c r="Y9" s="60">
        <v>764375</v>
      </c>
      <c r="Z9" s="140">
        <v>157.87</v>
      </c>
      <c r="AA9" s="62">
        <v>968337</v>
      </c>
    </row>
    <row r="10" spans="1:27" ht="13.5">
      <c r="A10" s="249" t="s">
        <v>147</v>
      </c>
      <c r="B10" s="182"/>
      <c r="C10" s="155"/>
      <c r="D10" s="155"/>
      <c r="E10" s="59">
        <v>2395366</v>
      </c>
      <c r="F10" s="60">
        <v>2395366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1197683</v>
      </c>
      <c r="Y10" s="159">
        <v>-1197683</v>
      </c>
      <c r="Z10" s="141">
        <v>-100</v>
      </c>
      <c r="AA10" s="225">
        <v>2395366</v>
      </c>
    </row>
    <row r="11" spans="1:27" ht="13.5">
      <c r="A11" s="249" t="s">
        <v>148</v>
      </c>
      <c r="B11" s="182"/>
      <c r="C11" s="155">
        <v>618865</v>
      </c>
      <c r="D11" s="155"/>
      <c r="E11" s="59">
        <v>424000</v>
      </c>
      <c r="F11" s="60">
        <v>424000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212000</v>
      </c>
      <c r="Y11" s="60">
        <v>-212000</v>
      </c>
      <c r="Z11" s="140">
        <v>-100</v>
      </c>
      <c r="AA11" s="62">
        <v>424000</v>
      </c>
    </row>
    <row r="12" spans="1:27" ht="13.5">
      <c r="A12" s="250" t="s">
        <v>56</v>
      </c>
      <c r="B12" s="251"/>
      <c r="C12" s="168">
        <f aca="true" t="shared" si="0" ref="C12:Y12">SUM(C6:C11)</f>
        <v>70841632</v>
      </c>
      <c r="D12" s="168">
        <f>SUM(D6:D11)</f>
        <v>0</v>
      </c>
      <c r="E12" s="72">
        <f t="shared" si="0"/>
        <v>35345699</v>
      </c>
      <c r="F12" s="73">
        <f t="shared" si="0"/>
        <v>35345699</v>
      </c>
      <c r="G12" s="73">
        <f t="shared" si="0"/>
        <v>69214520</v>
      </c>
      <c r="H12" s="73">
        <f t="shared" si="0"/>
        <v>59546970</v>
      </c>
      <c r="I12" s="73">
        <f t="shared" si="0"/>
        <v>52204138</v>
      </c>
      <c r="J12" s="73">
        <f t="shared" si="0"/>
        <v>52204138</v>
      </c>
      <c r="K12" s="73">
        <f t="shared" si="0"/>
        <v>39564439</v>
      </c>
      <c r="L12" s="73">
        <f t="shared" si="0"/>
        <v>64281467</v>
      </c>
      <c r="M12" s="73">
        <f t="shared" si="0"/>
        <v>0</v>
      </c>
      <c r="N12" s="73">
        <f t="shared" si="0"/>
        <v>64281467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64281467</v>
      </c>
      <c r="X12" s="73">
        <f t="shared" si="0"/>
        <v>17672850</v>
      </c>
      <c r="Y12" s="73">
        <f t="shared" si="0"/>
        <v>46608617</v>
      </c>
      <c r="Z12" s="170">
        <f>+IF(X12&lt;&gt;0,+(Y12/X12)*100,0)</f>
        <v>263.7300548581581</v>
      </c>
      <c r="AA12" s="74">
        <f>SUM(AA6:AA11)</f>
        <v>35345699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23230</v>
      </c>
      <c r="J16" s="60">
        <v>23230</v>
      </c>
      <c r="K16" s="159"/>
      <c r="L16" s="159">
        <v>9710</v>
      </c>
      <c r="M16" s="60"/>
      <c r="N16" s="159">
        <v>9710</v>
      </c>
      <c r="O16" s="159"/>
      <c r="P16" s="159"/>
      <c r="Q16" s="60"/>
      <c r="R16" s="159"/>
      <c r="S16" s="159"/>
      <c r="T16" s="60"/>
      <c r="U16" s="159"/>
      <c r="V16" s="159"/>
      <c r="W16" s="159">
        <v>9710</v>
      </c>
      <c r="X16" s="60"/>
      <c r="Y16" s="159">
        <v>9710</v>
      </c>
      <c r="Z16" s="141"/>
      <c r="AA16" s="225"/>
    </row>
    <row r="17" spans="1:27" ht="13.5">
      <c r="A17" s="249" t="s">
        <v>152</v>
      </c>
      <c r="B17" s="182"/>
      <c r="C17" s="155">
        <v>8394358</v>
      </c>
      <c r="D17" s="155"/>
      <c r="E17" s="59">
        <v>25416900</v>
      </c>
      <c r="F17" s="60">
        <v>25416900</v>
      </c>
      <c r="G17" s="60">
        <v>14184358</v>
      </c>
      <c r="H17" s="60">
        <v>14184358</v>
      </c>
      <c r="I17" s="60">
        <v>14184358</v>
      </c>
      <c r="J17" s="60">
        <v>14184358</v>
      </c>
      <c r="K17" s="60">
        <v>14184358</v>
      </c>
      <c r="L17" s="60">
        <v>14184358</v>
      </c>
      <c r="M17" s="60"/>
      <c r="N17" s="60">
        <v>14184358</v>
      </c>
      <c r="O17" s="60"/>
      <c r="P17" s="60"/>
      <c r="Q17" s="60"/>
      <c r="R17" s="60"/>
      <c r="S17" s="60"/>
      <c r="T17" s="60"/>
      <c r="U17" s="60"/>
      <c r="V17" s="60"/>
      <c r="W17" s="60">
        <v>14184358</v>
      </c>
      <c r="X17" s="60">
        <v>12708450</v>
      </c>
      <c r="Y17" s="60">
        <v>1475908</v>
      </c>
      <c r="Z17" s="140">
        <v>11.61</v>
      </c>
      <c r="AA17" s="62">
        <v>25416900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421797594</v>
      </c>
      <c r="D19" s="155"/>
      <c r="E19" s="59">
        <v>415888514</v>
      </c>
      <c r="F19" s="60">
        <v>415888514</v>
      </c>
      <c r="G19" s="60">
        <v>420529518</v>
      </c>
      <c r="H19" s="60">
        <v>420664361</v>
      </c>
      <c r="I19" s="60">
        <v>418400644</v>
      </c>
      <c r="J19" s="60">
        <v>418400644</v>
      </c>
      <c r="K19" s="60">
        <v>417361797</v>
      </c>
      <c r="L19" s="60">
        <v>416563456</v>
      </c>
      <c r="M19" s="60"/>
      <c r="N19" s="60">
        <v>416563456</v>
      </c>
      <c r="O19" s="60"/>
      <c r="P19" s="60"/>
      <c r="Q19" s="60"/>
      <c r="R19" s="60"/>
      <c r="S19" s="60"/>
      <c r="T19" s="60"/>
      <c r="U19" s="60"/>
      <c r="V19" s="60"/>
      <c r="W19" s="60">
        <v>416563456</v>
      </c>
      <c r="X19" s="60">
        <v>207944257</v>
      </c>
      <c r="Y19" s="60">
        <v>208619199</v>
      </c>
      <c r="Z19" s="140">
        <v>100.32</v>
      </c>
      <c r="AA19" s="62">
        <v>415888514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258565</v>
      </c>
      <c r="D22" s="155"/>
      <c r="E22" s="59">
        <v>255000</v>
      </c>
      <c r="F22" s="60">
        <v>255000</v>
      </c>
      <c r="G22" s="60">
        <v>250221</v>
      </c>
      <c r="H22" s="60">
        <v>250221</v>
      </c>
      <c r="I22" s="60">
        <v>250221</v>
      </c>
      <c r="J22" s="60">
        <v>250221</v>
      </c>
      <c r="K22" s="60">
        <v>250221</v>
      </c>
      <c r="L22" s="60">
        <v>250221</v>
      </c>
      <c r="M22" s="60"/>
      <c r="N22" s="60">
        <v>250221</v>
      </c>
      <c r="O22" s="60"/>
      <c r="P22" s="60"/>
      <c r="Q22" s="60"/>
      <c r="R22" s="60"/>
      <c r="S22" s="60"/>
      <c r="T22" s="60"/>
      <c r="U22" s="60"/>
      <c r="V22" s="60"/>
      <c r="W22" s="60">
        <v>250221</v>
      </c>
      <c r="X22" s="60">
        <v>127500</v>
      </c>
      <c r="Y22" s="60">
        <v>122721</v>
      </c>
      <c r="Z22" s="140">
        <v>96.25</v>
      </c>
      <c r="AA22" s="62">
        <v>255000</v>
      </c>
    </row>
    <row r="23" spans="1:27" ht="13.5">
      <c r="A23" s="249" t="s">
        <v>158</v>
      </c>
      <c r="B23" s="182"/>
      <c r="C23" s="155">
        <v>1075638</v>
      </c>
      <c r="D23" s="155"/>
      <c r="E23" s="59"/>
      <c r="F23" s="60"/>
      <c r="G23" s="159">
        <v>124000</v>
      </c>
      <c r="H23" s="159">
        <v>124000</v>
      </c>
      <c r="I23" s="159">
        <v>124000</v>
      </c>
      <c r="J23" s="60">
        <v>124000</v>
      </c>
      <c r="K23" s="159">
        <v>124000</v>
      </c>
      <c r="L23" s="159">
        <v>124000</v>
      </c>
      <c r="M23" s="60"/>
      <c r="N23" s="159">
        <v>124000</v>
      </c>
      <c r="O23" s="159"/>
      <c r="P23" s="159"/>
      <c r="Q23" s="60"/>
      <c r="R23" s="159"/>
      <c r="S23" s="159"/>
      <c r="T23" s="60"/>
      <c r="U23" s="159"/>
      <c r="V23" s="159"/>
      <c r="W23" s="159">
        <v>124000</v>
      </c>
      <c r="X23" s="60"/>
      <c r="Y23" s="159">
        <v>124000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431526155</v>
      </c>
      <c r="D24" s="168">
        <f>SUM(D15:D23)</f>
        <v>0</v>
      </c>
      <c r="E24" s="76">
        <f t="shared" si="1"/>
        <v>441560414</v>
      </c>
      <c r="F24" s="77">
        <f t="shared" si="1"/>
        <v>441560414</v>
      </c>
      <c r="G24" s="77">
        <f t="shared" si="1"/>
        <v>435088097</v>
      </c>
      <c r="H24" s="77">
        <f t="shared" si="1"/>
        <v>435222940</v>
      </c>
      <c r="I24" s="77">
        <f t="shared" si="1"/>
        <v>432982453</v>
      </c>
      <c r="J24" s="77">
        <f t="shared" si="1"/>
        <v>432982453</v>
      </c>
      <c r="K24" s="77">
        <f t="shared" si="1"/>
        <v>431920376</v>
      </c>
      <c r="L24" s="77">
        <f t="shared" si="1"/>
        <v>431131745</v>
      </c>
      <c r="M24" s="77">
        <f t="shared" si="1"/>
        <v>0</v>
      </c>
      <c r="N24" s="77">
        <f t="shared" si="1"/>
        <v>431131745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431131745</v>
      </c>
      <c r="X24" s="77">
        <f t="shared" si="1"/>
        <v>220780207</v>
      </c>
      <c r="Y24" s="77">
        <f t="shared" si="1"/>
        <v>210351538</v>
      </c>
      <c r="Z24" s="212">
        <f>+IF(X24&lt;&gt;0,+(Y24/X24)*100,0)</f>
        <v>95.27644749422669</v>
      </c>
      <c r="AA24" s="79">
        <f>SUM(AA15:AA23)</f>
        <v>441560414</v>
      </c>
    </row>
    <row r="25" spans="1:27" ht="13.5">
      <c r="A25" s="250" t="s">
        <v>159</v>
      </c>
      <c r="B25" s="251"/>
      <c r="C25" s="168">
        <f aca="true" t="shared" si="2" ref="C25:Y25">+C12+C24</f>
        <v>502367787</v>
      </c>
      <c r="D25" s="168">
        <f>+D12+D24</f>
        <v>0</v>
      </c>
      <c r="E25" s="72">
        <f t="shared" si="2"/>
        <v>476906113</v>
      </c>
      <c r="F25" s="73">
        <f t="shared" si="2"/>
        <v>476906113</v>
      </c>
      <c r="G25" s="73">
        <f t="shared" si="2"/>
        <v>504302617</v>
      </c>
      <c r="H25" s="73">
        <f t="shared" si="2"/>
        <v>494769910</v>
      </c>
      <c r="I25" s="73">
        <f t="shared" si="2"/>
        <v>485186591</v>
      </c>
      <c r="J25" s="73">
        <f t="shared" si="2"/>
        <v>485186591</v>
      </c>
      <c r="K25" s="73">
        <f t="shared" si="2"/>
        <v>471484815</v>
      </c>
      <c r="L25" s="73">
        <f t="shared" si="2"/>
        <v>495413212</v>
      </c>
      <c r="M25" s="73">
        <f t="shared" si="2"/>
        <v>0</v>
      </c>
      <c r="N25" s="73">
        <f t="shared" si="2"/>
        <v>495413212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495413212</v>
      </c>
      <c r="X25" s="73">
        <f t="shared" si="2"/>
        <v>238453057</v>
      </c>
      <c r="Y25" s="73">
        <f t="shared" si="2"/>
        <v>256960155</v>
      </c>
      <c r="Z25" s="170">
        <f>+IF(X25&lt;&gt;0,+(Y25/X25)*100,0)</f>
        <v>107.7613171467959</v>
      </c>
      <c r="AA25" s="74">
        <f>+AA12+AA24</f>
        <v>476906113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1519187</v>
      </c>
      <c r="H29" s="60">
        <v>4113941</v>
      </c>
      <c r="I29" s="60">
        <v>2434337</v>
      </c>
      <c r="J29" s="60">
        <v>2434337</v>
      </c>
      <c r="K29" s="60">
        <v>102461</v>
      </c>
      <c r="L29" s="60">
        <v>726254</v>
      </c>
      <c r="M29" s="60"/>
      <c r="N29" s="60">
        <v>726254</v>
      </c>
      <c r="O29" s="60"/>
      <c r="P29" s="60"/>
      <c r="Q29" s="60"/>
      <c r="R29" s="60"/>
      <c r="S29" s="60"/>
      <c r="T29" s="60"/>
      <c r="U29" s="60"/>
      <c r="V29" s="60"/>
      <c r="W29" s="60">
        <v>726254</v>
      </c>
      <c r="X29" s="60"/>
      <c r="Y29" s="60">
        <v>726254</v>
      </c>
      <c r="Z29" s="140"/>
      <c r="AA29" s="62"/>
    </row>
    <row r="30" spans="1:27" ht="13.5">
      <c r="A30" s="249" t="s">
        <v>52</v>
      </c>
      <c r="B30" s="182"/>
      <c r="C30" s="155">
        <v>311299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16694744</v>
      </c>
      <c r="D32" s="155"/>
      <c r="E32" s="59">
        <v>9316213</v>
      </c>
      <c r="F32" s="60">
        <v>9316213</v>
      </c>
      <c r="G32" s="60">
        <v>11116056</v>
      </c>
      <c r="H32" s="60">
        <v>22831550</v>
      </c>
      <c r="I32" s="60">
        <v>-6610125</v>
      </c>
      <c r="J32" s="60">
        <v>-6610125</v>
      </c>
      <c r="K32" s="60">
        <v>-990203</v>
      </c>
      <c r="L32" s="60">
        <v>-8892955</v>
      </c>
      <c r="M32" s="60"/>
      <c r="N32" s="60">
        <v>-8892955</v>
      </c>
      <c r="O32" s="60"/>
      <c r="P32" s="60"/>
      <c r="Q32" s="60"/>
      <c r="R32" s="60"/>
      <c r="S32" s="60"/>
      <c r="T32" s="60"/>
      <c r="U32" s="60"/>
      <c r="V32" s="60"/>
      <c r="W32" s="60">
        <v>-8892955</v>
      </c>
      <c r="X32" s="60">
        <v>4658107</v>
      </c>
      <c r="Y32" s="60">
        <v>-13551062</v>
      </c>
      <c r="Z32" s="140">
        <v>-290.91</v>
      </c>
      <c r="AA32" s="62">
        <v>9316213</v>
      </c>
    </row>
    <row r="33" spans="1:27" ht="13.5">
      <c r="A33" s="249" t="s">
        <v>165</v>
      </c>
      <c r="B33" s="182"/>
      <c r="C33" s="155">
        <v>6766928</v>
      </c>
      <c r="D33" s="155"/>
      <c r="E33" s="59">
        <v>6921600</v>
      </c>
      <c r="F33" s="60">
        <v>6921600</v>
      </c>
      <c r="G33" s="60">
        <v>-109716</v>
      </c>
      <c r="H33" s="60">
        <v>-204271</v>
      </c>
      <c r="I33" s="60">
        <v>-440687</v>
      </c>
      <c r="J33" s="60">
        <v>-440687</v>
      </c>
      <c r="K33" s="60">
        <v>-552941</v>
      </c>
      <c r="L33" s="60">
        <v>-665195</v>
      </c>
      <c r="M33" s="60"/>
      <c r="N33" s="60">
        <v>-665195</v>
      </c>
      <c r="O33" s="60"/>
      <c r="P33" s="60"/>
      <c r="Q33" s="60"/>
      <c r="R33" s="60"/>
      <c r="S33" s="60"/>
      <c r="T33" s="60"/>
      <c r="U33" s="60"/>
      <c r="V33" s="60"/>
      <c r="W33" s="60">
        <v>-665195</v>
      </c>
      <c r="X33" s="60">
        <v>3460800</v>
      </c>
      <c r="Y33" s="60">
        <v>-4125995</v>
      </c>
      <c r="Z33" s="140">
        <v>-119.22</v>
      </c>
      <c r="AA33" s="62">
        <v>6921600</v>
      </c>
    </row>
    <row r="34" spans="1:27" ht="13.5">
      <c r="A34" s="250" t="s">
        <v>58</v>
      </c>
      <c r="B34" s="251"/>
      <c r="C34" s="168">
        <f aca="true" t="shared" si="3" ref="C34:Y34">SUM(C29:C33)</f>
        <v>23772971</v>
      </c>
      <c r="D34" s="168">
        <f>SUM(D29:D33)</f>
        <v>0</v>
      </c>
      <c r="E34" s="72">
        <f t="shared" si="3"/>
        <v>16237813</v>
      </c>
      <c r="F34" s="73">
        <f t="shared" si="3"/>
        <v>16237813</v>
      </c>
      <c r="G34" s="73">
        <f t="shared" si="3"/>
        <v>12525527</v>
      </c>
      <c r="H34" s="73">
        <f t="shared" si="3"/>
        <v>26741220</v>
      </c>
      <c r="I34" s="73">
        <f t="shared" si="3"/>
        <v>-4616475</v>
      </c>
      <c r="J34" s="73">
        <f t="shared" si="3"/>
        <v>-4616475</v>
      </c>
      <c r="K34" s="73">
        <f t="shared" si="3"/>
        <v>-1440683</v>
      </c>
      <c r="L34" s="73">
        <f t="shared" si="3"/>
        <v>-8831896</v>
      </c>
      <c r="M34" s="73">
        <f t="shared" si="3"/>
        <v>0</v>
      </c>
      <c r="N34" s="73">
        <f t="shared" si="3"/>
        <v>-8831896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-8831896</v>
      </c>
      <c r="X34" s="73">
        <f t="shared" si="3"/>
        <v>8118907</v>
      </c>
      <c r="Y34" s="73">
        <f t="shared" si="3"/>
        <v>-16950803</v>
      </c>
      <c r="Z34" s="170">
        <f>+IF(X34&lt;&gt;0,+(Y34/X34)*100,0)</f>
        <v>-208.7818347962355</v>
      </c>
      <c r="AA34" s="74">
        <f>SUM(AA29:AA33)</f>
        <v>16237813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234735</v>
      </c>
      <c r="D37" s="155"/>
      <c r="E37" s="59">
        <v>657020</v>
      </c>
      <c r="F37" s="60">
        <v>657020</v>
      </c>
      <c r="G37" s="60">
        <v>-41101</v>
      </c>
      <c r="H37" s="60">
        <v>-82031</v>
      </c>
      <c r="I37" s="60">
        <v>-122881</v>
      </c>
      <c r="J37" s="60">
        <v>-122881</v>
      </c>
      <c r="K37" s="60">
        <v>-160072</v>
      </c>
      <c r="L37" s="60">
        <v>-161848</v>
      </c>
      <c r="M37" s="60"/>
      <c r="N37" s="60">
        <v>-161848</v>
      </c>
      <c r="O37" s="60"/>
      <c r="P37" s="60"/>
      <c r="Q37" s="60"/>
      <c r="R37" s="60"/>
      <c r="S37" s="60"/>
      <c r="T37" s="60"/>
      <c r="U37" s="60"/>
      <c r="V37" s="60"/>
      <c r="W37" s="60">
        <v>-161848</v>
      </c>
      <c r="X37" s="60">
        <v>328510</v>
      </c>
      <c r="Y37" s="60">
        <v>-490358</v>
      </c>
      <c r="Z37" s="140">
        <v>-149.27</v>
      </c>
      <c r="AA37" s="62">
        <v>657020</v>
      </c>
    </row>
    <row r="38" spans="1:27" ht="13.5">
      <c r="A38" s="249" t="s">
        <v>165</v>
      </c>
      <c r="B38" s="182"/>
      <c r="C38" s="155">
        <v>8576934</v>
      </c>
      <c r="D38" s="155"/>
      <c r="E38" s="59">
        <v>13683970</v>
      </c>
      <c r="F38" s="60">
        <v>13683970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6841985</v>
      </c>
      <c r="Y38" s="60">
        <v>-6841985</v>
      </c>
      <c r="Z38" s="140">
        <v>-100</v>
      </c>
      <c r="AA38" s="62">
        <v>13683970</v>
      </c>
    </row>
    <row r="39" spans="1:27" ht="13.5">
      <c r="A39" s="250" t="s">
        <v>59</v>
      </c>
      <c r="B39" s="253"/>
      <c r="C39" s="168">
        <f aca="true" t="shared" si="4" ref="C39:Y39">SUM(C37:C38)</f>
        <v>8811669</v>
      </c>
      <c r="D39" s="168">
        <f>SUM(D37:D38)</f>
        <v>0</v>
      </c>
      <c r="E39" s="76">
        <f t="shared" si="4"/>
        <v>14340990</v>
      </c>
      <c r="F39" s="77">
        <f t="shared" si="4"/>
        <v>14340990</v>
      </c>
      <c r="G39" s="77">
        <f t="shared" si="4"/>
        <v>-41101</v>
      </c>
      <c r="H39" s="77">
        <f t="shared" si="4"/>
        <v>-82031</v>
      </c>
      <c r="I39" s="77">
        <f t="shared" si="4"/>
        <v>-122881</v>
      </c>
      <c r="J39" s="77">
        <f t="shared" si="4"/>
        <v>-122881</v>
      </c>
      <c r="K39" s="77">
        <f t="shared" si="4"/>
        <v>-160072</v>
      </c>
      <c r="L39" s="77">
        <f t="shared" si="4"/>
        <v>-161848</v>
      </c>
      <c r="M39" s="77">
        <f t="shared" si="4"/>
        <v>0</v>
      </c>
      <c r="N39" s="77">
        <f t="shared" si="4"/>
        <v>-161848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-161848</v>
      </c>
      <c r="X39" s="77">
        <f t="shared" si="4"/>
        <v>7170495</v>
      </c>
      <c r="Y39" s="77">
        <f t="shared" si="4"/>
        <v>-7332343</v>
      </c>
      <c r="Z39" s="212">
        <f>+IF(X39&lt;&gt;0,+(Y39/X39)*100,0)</f>
        <v>-102.25713845417926</v>
      </c>
      <c r="AA39" s="79">
        <f>SUM(AA37:AA38)</f>
        <v>14340990</v>
      </c>
    </row>
    <row r="40" spans="1:27" ht="13.5">
      <c r="A40" s="250" t="s">
        <v>167</v>
      </c>
      <c r="B40" s="251"/>
      <c r="C40" s="168">
        <f aca="true" t="shared" si="5" ref="C40:Y40">+C34+C39</f>
        <v>32584640</v>
      </c>
      <c r="D40" s="168">
        <f>+D34+D39</f>
        <v>0</v>
      </c>
      <c r="E40" s="72">
        <f t="shared" si="5"/>
        <v>30578803</v>
      </c>
      <c r="F40" s="73">
        <f t="shared" si="5"/>
        <v>30578803</v>
      </c>
      <c r="G40" s="73">
        <f t="shared" si="5"/>
        <v>12484426</v>
      </c>
      <c r="H40" s="73">
        <f t="shared" si="5"/>
        <v>26659189</v>
      </c>
      <c r="I40" s="73">
        <f t="shared" si="5"/>
        <v>-4739356</v>
      </c>
      <c r="J40" s="73">
        <f t="shared" si="5"/>
        <v>-4739356</v>
      </c>
      <c r="K40" s="73">
        <f t="shared" si="5"/>
        <v>-1600755</v>
      </c>
      <c r="L40" s="73">
        <f t="shared" si="5"/>
        <v>-8993744</v>
      </c>
      <c r="M40" s="73">
        <f t="shared" si="5"/>
        <v>0</v>
      </c>
      <c r="N40" s="73">
        <f t="shared" si="5"/>
        <v>-8993744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-8993744</v>
      </c>
      <c r="X40" s="73">
        <f t="shared" si="5"/>
        <v>15289402</v>
      </c>
      <c r="Y40" s="73">
        <f t="shared" si="5"/>
        <v>-24283146</v>
      </c>
      <c r="Z40" s="170">
        <f>+IF(X40&lt;&gt;0,+(Y40/X40)*100,0)</f>
        <v>-158.823386290713</v>
      </c>
      <c r="AA40" s="74">
        <f>+AA34+AA39</f>
        <v>30578803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469783147</v>
      </c>
      <c r="D42" s="257">
        <f>+D25-D40</f>
        <v>0</v>
      </c>
      <c r="E42" s="258">
        <f t="shared" si="6"/>
        <v>446327310</v>
      </c>
      <c r="F42" s="259">
        <f t="shared" si="6"/>
        <v>446327310</v>
      </c>
      <c r="G42" s="259">
        <f t="shared" si="6"/>
        <v>491818191</v>
      </c>
      <c r="H42" s="259">
        <f t="shared" si="6"/>
        <v>468110721</v>
      </c>
      <c r="I42" s="259">
        <f t="shared" si="6"/>
        <v>489925947</v>
      </c>
      <c r="J42" s="259">
        <f t="shared" si="6"/>
        <v>489925947</v>
      </c>
      <c r="K42" s="259">
        <f t="shared" si="6"/>
        <v>473085570</v>
      </c>
      <c r="L42" s="259">
        <f t="shared" si="6"/>
        <v>504406956</v>
      </c>
      <c r="M42" s="259">
        <f t="shared" si="6"/>
        <v>0</v>
      </c>
      <c r="N42" s="259">
        <f t="shared" si="6"/>
        <v>504406956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504406956</v>
      </c>
      <c r="X42" s="259">
        <f t="shared" si="6"/>
        <v>223163655</v>
      </c>
      <c r="Y42" s="259">
        <f t="shared" si="6"/>
        <v>281243301</v>
      </c>
      <c r="Z42" s="260">
        <f>+IF(X42&lt;&gt;0,+(Y42/X42)*100,0)</f>
        <v>126.02558467685967</v>
      </c>
      <c r="AA42" s="261">
        <f>+AA25-AA40</f>
        <v>446327310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469783147</v>
      </c>
      <c r="D45" s="155"/>
      <c r="E45" s="59">
        <v>446327310</v>
      </c>
      <c r="F45" s="60">
        <v>446327310</v>
      </c>
      <c r="G45" s="60">
        <v>491818191</v>
      </c>
      <c r="H45" s="60">
        <v>468110721</v>
      </c>
      <c r="I45" s="60">
        <v>489925947</v>
      </c>
      <c r="J45" s="60">
        <v>489925947</v>
      </c>
      <c r="K45" s="60">
        <v>473085570</v>
      </c>
      <c r="L45" s="60">
        <v>504406956</v>
      </c>
      <c r="M45" s="60"/>
      <c r="N45" s="60">
        <v>504406956</v>
      </c>
      <c r="O45" s="60"/>
      <c r="P45" s="60"/>
      <c r="Q45" s="60"/>
      <c r="R45" s="60"/>
      <c r="S45" s="60"/>
      <c r="T45" s="60"/>
      <c r="U45" s="60"/>
      <c r="V45" s="60"/>
      <c r="W45" s="60">
        <v>504406956</v>
      </c>
      <c r="X45" s="60">
        <v>223163655</v>
      </c>
      <c r="Y45" s="60">
        <v>281243301</v>
      </c>
      <c r="Z45" s="139">
        <v>126.03</v>
      </c>
      <c r="AA45" s="62">
        <v>446327310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469783147</v>
      </c>
      <c r="D48" s="217">
        <f>SUM(D45:D47)</f>
        <v>0</v>
      </c>
      <c r="E48" s="264">
        <f t="shared" si="7"/>
        <v>446327310</v>
      </c>
      <c r="F48" s="219">
        <f t="shared" si="7"/>
        <v>446327310</v>
      </c>
      <c r="G48" s="219">
        <f t="shared" si="7"/>
        <v>491818191</v>
      </c>
      <c r="H48" s="219">
        <f t="shared" si="7"/>
        <v>468110721</v>
      </c>
      <c r="I48" s="219">
        <f t="shared" si="7"/>
        <v>489925947</v>
      </c>
      <c r="J48" s="219">
        <f t="shared" si="7"/>
        <v>489925947</v>
      </c>
      <c r="K48" s="219">
        <f t="shared" si="7"/>
        <v>473085570</v>
      </c>
      <c r="L48" s="219">
        <f t="shared" si="7"/>
        <v>504406956</v>
      </c>
      <c r="M48" s="219">
        <f t="shared" si="7"/>
        <v>0</v>
      </c>
      <c r="N48" s="219">
        <f t="shared" si="7"/>
        <v>504406956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504406956</v>
      </c>
      <c r="X48" s="219">
        <f t="shared" si="7"/>
        <v>223163655</v>
      </c>
      <c r="Y48" s="219">
        <f t="shared" si="7"/>
        <v>281243301</v>
      </c>
      <c r="Z48" s="265">
        <f>+IF(X48&lt;&gt;0,+(Y48/X48)*100,0)</f>
        <v>126.02558467685967</v>
      </c>
      <c r="AA48" s="232">
        <f>SUM(AA45:AA47)</f>
        <v>446327310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53014518</v>
      </c>
      <c r="D6" s="155"/>
      <c r="E6" s="59">
        <v>49875967</v>
      </c>
      <c r="F6" s="60">
        <v>49875967</v>
      </c>
      <c r="G6" s="60">
        <v>3853156</v>
      </c>
      <c r="H6" s="60">
        <v>961400</v>
      </c>
      <c r="I6" s="60">
        <v>1334789</v>
      </c>
      <c r="J6" s="60">
        <v>6149345</v>
      </c>
      <c r="K6" s="60">
        <v>845141</v>
      </c>
      <c r="L6" s="60">
        <v>994533</v>
      </c>
      <c r="M6" s="60"/>
      <c r="N6" s="60">
        <v>1839674</v>
      </c>
      <c r="O6" s="60"/>
      <c r="P6" s="60"/>
      <c r="Q6" s="60"/>
      <c r="R6" s="60"/>
      <c r="S6" s="60"/>
      <c r="T6" s="60"/>
      <c r="U6" s="60"/>
      <c r="V6" s="60"/>
      <c r="W6" s="60">
        <v>7989019</v>
      </c>
      <c r="X6" s="60">
        <v>26563512</v>
      </c>
      <c r="Y6" s="60">
        <v>-18574493</v>
      </c>
      <c r="Z6" s="140">
        <v>-69.92</v>
      </c>
      <c r="AA6" s="62">
        <v>49875967</v>
      </c>
    </row>
    <row r="7" spans="1:27" ht="13.5">
      <c r="A7" s="249" t="s">
        <v>178</v>
      </c>
      <c r="B7" s="182"/>
      <c r="C7" s="155">
        <v>98441322</v>
      </c>
      <c r="D7" s="155"/>
      <c r="E7" s="59">
        <v>108177864</v>
      </c>
      <c r="F7" s="60">
        <v>108177864</v>
      </c>
      <c r="G7" s="60">
        <v>36490114</v>
      </c>
      <c r="H7" s="60"/>
      <c r="I7" s="60">
        <v>4064319</v>
      </c>
      <c r="J7" s="60">
        <v>40554433</v>
      </c>
      <c r="K7" s="60">
        <v>240649</v>
      </c>
      <c r="L7" s="60">
        <v>36570704</v>
      </c>
      <c r="M7" s="60"/>
      <c r="N7" s="60">
        <v>36811353</v>
      </c>
      <c r="O7" s="60"/>
      <c r="P7" s="60"/>
      <c r="Q7" s="60"/>
      <c r="R7" s="60"/>
      <c r="S7" s="60"/>
      <c r="T7" s="60"/>
      <c r="U7" s="60"/>
      <c r="V7" s="60"/>
      <c r="W7" s="60">
        <v>77365786</v>
      </c>
      <c r="X7" s="60">
        <v>54088932</v>
      </c>
      <c r="Y7" s="60">
        <v>23276854</v>
      </c>
      <c r="Z7" s="140">
        <v>43.03</v>
      </c>
      <c r="AA7" s="62">
        <v>108177864</v>
      </c>
    </row>
    <row r="8" spans="1:27" ht="13.5">
      <c r="A8" s="249" t="s">
        <v>179</v>
      </c>
      <c r="B8" s="182"/>
      <c r="C8" s="155">
        <v>22739451</v>
      </c>
      <c r="D8" s="155"/>
      <c r="E8" s="59">
        <v>30969996</v>
      </c>
      <c r="F8" s="60">
        <v>30969996</v>
      </c>
      <c r="G8" s="60">
        <v>168878</v>
      </c>
      <c r="H8" s="60"/>
      <c r="I8" s="60">
        <v>1769527</v>
      </c>
      <c r="J8" s="60">
        <v>1938405</v>
      </c>
      <c r="K8" s="60">
        <v>1460750</v>
      </c>
      <c r="L8" s="60">
        <v>2354825</v>
      </c>
      <c r="M8" s="60"/>
      <c r="N8" s="60">
        <v>3815575</v>
      </c>
      <c r="O8" s="60"/>
      <c r="P8" s="60"/>
      <c r="Q8" s="60"/>
      <c r="R8" s="60"/>
      <c r="S8" s="60"/>
      <c r="T8" s="60"/>
      <c r="U8" s="60"/>
      <c r="V8" s="60"/>
      <c r="W8" s="60">
        <v>5753980</v>
      </c>
      <c r="X8" s="60">
        <v>15484998</v>
      </c>
      <c r="Y8" s="60">
        <v>-9731018</v>
      </c>
      <c r="Z8" s="140">
        <v>-62.84</v>
      </c>
      <c r="AA8" s="62">
        <v>30969996</v>
      </c>
    </row>
    <row r="9" spans="1:27" ht="13.5">
      <c r="A9" s="249" t="s">
        <v>180</v>
      </c>
      <c r="B9" s="182"/>
      <c r="C9" s="155">
        <v>10838534</v>
      </c>
      <c r="D9" s="155"/>
      <c r="E9" s="59">
        <v>7184184</v>
      </c>
      <c r="F9" s="60">
        <v>7184184</v>
      </c>
      <c r="G9" s="60">
        <v>592545</v>
      </c>
      <c r="H9" s="60">
        <v>665525</v>
      </c>
      <c r="I9" s="60">
        <v>555225</v>
      </c>
      <c r="J9" s="60">
        <v>1813295</v>
      </c>
      <c r="K9" s="60">
        <v>705575</v>
      </c>
      <c r="L9" s="60">
        <v>581348</v>
      </c>
      <c r="M9" s="60"/>
      <c r="N9" s="60">
        <v>1286923</v>
      </c>
      <c r="O9" s="60"/>
      <c r="P9" s="60"/>
      <c r="Q9" s="60"/>
      <c r="R9" s="60"/>
      <c r="S9" s="60"/>
      <c r="T9" s="60"/>
      <c r="U9" s="60"/>
      <c r="V9" s="60"/>
      <c r="W9" s="60">
        <v>3100218</v>
      </c>
      <c r="X9" s="60">
        <v>3592092</v>
      </c>
      <c r="Y9" s="60">
        <v>-491874</v>
      </c>
      <c r="Z9" s="140">
        <v>-13.69</v>
      </c>
      <c r="AA9" s="62">
        <v>7184184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-106525322</v>
      </c>
      <c r="D12" s="155"/>
      <c r="E12" s="59">
        <v>-155044753</v>
      </c>
      <c r="F12" s="60">
        <v>-155044753</v>
      </c>
      <c r="G12" s="60">
        <v>-10050983</v>
      </c>
      <c r="H12" s="60">
        <v>-9712340</v>
      </c>
      <c r="I12" s="60">
        <v>-14797353</v>
      </c>
      <c r="J12" s="60">
        <v>-34560676</v>
      </c>
      <c r="K12" s="60">
        <v>-12246723</v>
      </c>
      <c r="L12" s="60">
        <v>-8975228</v>
      </c>
      <c r="M12" s="60"/>
      <c r="N12" s="60">
        <v>-21221951</v>
      </c>
      <c r="O12" s="60"/>
      <c r="P12" s="60"/>
      <c r="Q12" s="60"/>
      <c r="R12" s="60"/>
      <c r="S12" s="60"/>
      <c r="T12" s="60"/>
      <c r="U12" s="60"/>
      <c r="V12" s="60"/>
      <c r="W12" s="60">
        <v>-55782627</v>
      </c>
      <c r="X12" s="60">
        <v>-65417124</v>
      </c>
      <c r="Y12" s="60">
        <v>9634497</v>
      </c>
      <c r="Z12" s="140">
        <v>-14.73</v>
      </c>
      <c r="AA12" s="62">
        <v>-155044753</v>
      </c>
    </row>
    <row r="13" spans="1:27" ht="13.5">
      <c r="A13" s="249" t="s">
        <v>40</v>
      </c>
      <c r="B13" s="182"/>
      <c r="C13" s="155">
        <v>-137297</v>
      </c>
      <c r="D13" s="155"/>
      <c r="E13" s="59">
        <v>-175104</v>
      </c>
      <c r="F13" s="60">
        <v>-175104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-87552</v>
      </c>
      <c r="Y13" s="60">
        <v>87552</v>
      </c>
      <c r="Z13" s="140">
        <v>-100</v>
      </c>
      <c r="AA13" s="62">
        <v>-175104</v>
      </c>
    </row>
    <row r="14" spans="1:27" ht="13.5">
      <c r="A14" s="249" t="s">
        <v>42</v>
      </c>
      <c r="B14" s="182"/>
      <c r="C14" s="155">
        <v>-19462161</v>
      </c>
      <c r="D14" s="155"/>
      <c r="E14" s="59">
        <v>-17899416</v>
      </c>
      <c r="F14" s="60">
        <v>-17899416</v>
      </c>
      <c r="G14" s="60">
        <v>-262493</v>
      </c>
      <c r="H14" s="60">
        <v>-949958</v>
      </c>
      <c r="I14" s="60">
        <v>-3138950</v>
      </c>
      <c r="J14" s="60">
        <v>-4351401</v>
      </c>
      <c r="K14" s="60">
        <v>-371241</v>
      </c>
      <c r="L14" s="60">
        <v>-5689638</v>
      </c>
      <c r="M14" s="60"/>
      <c r="N14" s="60">
        <v>-6060879</v>
      </c>
      <c r="O14" s="60"/>
      <c r="P14" s="60"/>
      <c r="Q14" s="60"/>
      <c r="R14" s="60"/>
      <c r="S14" s="60"/>
      <c r="T14" s="60"/>
      <c r="U14" s="60"/>
      <c r="V14" s="60"/>
      <c r="W14" s="60">
        <v>-10412280</v>
      </c>
      <c r="X14" s="60">
        <v>-8949708</v>
      </c>
      <c r="Y14" s="60">
        <v>-1462572</v>
      </c>
      <c r="Z14" s="140">
        <v>16.34</v>
      </c>
      <c r="AA14" s="62">
        <v>-17899416</v>
      </c>
    </row>
    <row r="15" spans="1:27" ht="13.5">
      <c r="A15" s="250" t="s">
        <v>184</v>
      </c>
      <c r="B15" s="251"/>
      <c r="C15" s="168">
        <f aca="true" t="shared" si="0" ref="C15:Y15">SUM(C6:C14)</f>
        <v>58909045</v>
      </c>
      <c r="D15" s="168">
        <f>SUM(D6:D14)</f>
        <v>0</v>
      </c>
      <c r="E15" s="72">
        <f t="shared" si="0"/>
        <v>23088738</v>
      </c>
      <c r="F15" s="73">
        <f t="shared" si="0"/>
        <v>23088738</v>
      </c>
      <c r="G15" s="73">
        <f t="shared" si="0"/>
        <v>30791217</v>
      </c>
      <c r="H15" s="73">
        <f t="shared" si="0"/>
        <v>-9035373</v>
      </c>
      <c r="I15" s="73">
        <f t="shared" si="0"/>
        <v>-10212443</v>
      </c>
      <c r="J15" s="73">
        <f t="shared" si="0"/>
        <v>11543401</v>
      </c>
      <c r="K15" s="73">
        <f t="shared" si="0"/>
        <v>-9365849</v>
      </c>
      <c r="L15" s="73">
        <f t="shared" si="0"/>
        <v>25836544</v>
      </c>
      <c r="M15" s="73">
        <f t="shared" si="0"/>
        <v>0</v>
      </c>
      <c r="N15" s="73">
        <f t="shared" si="0"/>
        <v>16470695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28014096</v>
      </c>
      <c r="X15" s="73">
        <f t="shared" si="0"/>
        <v>25275150</v>
      </c>
      <c r="Y15" s="73">
        <f t="shared" si="0"/>
        <v>2738946</v>
      </c>
      <c r="Z15" s="170">
        <f>+IF(X15&lt;&gt;0,+(Y15/X15)*100,0)</f>
        <v>10.836517290698572</v>
      </c>
      <c r="AA15" s="74">
        <f>SUM(AA6:AA14)</f>
        <v>23088738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-22946915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-566176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14742</v>
      </c>
      <c r="H22" s="60">
        <v>-920</v>
      </c>
      <c r="I22" s="60">
        <v>-23230</v>
      </c>
      <c r="J22" s="60">
        <v>-9408</v>
      </c>
      <c r="K22" s="60">
        <v>-9710</v>
      </c>
      <c r="L22" s="60">
        <v>-9710</v>
      </c>
      <c r="M22" s="60"/>
      <c r="N22" s="60">
        <v>-19420</v>
      </c>
      <c r="O22" s="60"/>
      <c r="P22" s="60"/>
      <c r="Q22" s="60"/>
      <c r="R22" s="60"/>
      <c r="S22" s="60"/>
      <c r="T22" s="60"/>
      <c r="U22" s="60"/>
      <c r="V22" s="60"/>
      <c r="W22" s="60">
        <v>-28828</v>
      </c>
      <c r="X22" s="60"/>
      <c r="Y22" s="60">
        <v>-28828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-37101365</v>
      </c>
      <c r="D24" s="155"/>
      <c r="E24" s="59">
        <v>-38222904</v>
      </c>
      <c r="F24" s="60">
        <v>-38222904</v>
      </c>
      <c r="G24" s="60">
        <v>-351196</v>
      </c>
      <c r="H24" s="60">
        <v>-681264</v>
      </c>
      <c r="I24" s="60">
        <v>-1201853</v>
      </c>
      <c r="J24" s="60">
        <v>-2234313</v>
      </c>
      <c r="K24" s="60">
        <v>-1712157</v>
      </c>
      <c r="L24" s="60">
        <v>-2154499</v>
      </c>
      <c r="M24" s="60"/>
      <c r="N24" s="60">
        <v>-3866656</v>
      </c>
      <c r="O24" s="60"/>
      <c r="P24" s="60"/>
      <c r="Q24" s="60"/>
      <c r="R24" s="60"/>
      <c r="S24" s="60"/>
      <c r="T24" s="60"/>
      <c r="U24" s="60"/>
      <c r="V24" s="60"/>
      <c r="W24" s="60">
        <v>-6100969</v>
      </c>
      <c r="X24" s="60">
        <v>-19111452</v>
      </c>
      <c r="Y24" s="60">
        <v>13010483</v>
      </c>
      <c r="Z24" s="140">
        <v>-68.08</v>
      </c>
      <c r="AA24" s="62">
        <v>-38222904</v>
      </c>
    </row>
    <row r="25" spans="1:27" ht="13.5">
      <c r="A25" s="250" t="s">
        <v>191</v>
      </c>
      <c r="B25" s="251"/>
      <c r="C25" s="168">
        <f aca="true" t="shared" si="1" ref="C25:Y25">SUM(C19:C24)</f>
        <v>-60614456</v>
      </c>
      <c r="D25" s="168">
        <f>SUM(D19:D24)</f>
        <v>0</v>
      </c>
      <c r="E25" s="72">
        <f t="shared" si="1"/>
        <v>-38222904</v>
      </c>
      <c r="F25" s="73">
        <f t="shared" si="1"/>
        <v>-38222904</v>
      </c>
      <c r="G25" s="73">
        <f t="shared" si="1"/>
        <v>-336454</v>
      </c>
      <c r="H25" s="73">
        <f t="shared" si="1"/>
        <v>-682184</v>
      </c>
      <c r="I25" s="73">
        <f t="shared" si="1"/>
        <v>-1225083</v>
      </c>
      <c r="J25" s="73">
        <f t="shared" si="1"/>
        <v>-2243721</v>
      </c>
      <c r="K25" s="73">
        <f t="shared" si="1"/>
        <v>-1721867</v>
      </c>
      <c r="L25" s="73">
        <f t="shared" si="1"/>
        <v>-2164209</v>
      </c>
      <c r="M25" s="73">
        <f t="shared" si="1"/>
        <v>0</v>
      </c>
      <c r="N25" s="73">
        <f t="shared" si="1"/>
        <v>-3886076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-6129797</v>
      </c>
      <c r="X25" s="73">
        <f t="shared" si="1"/>
        <v>-19111452</v>
      </c>
      <c r="Y25" s="73">
        <f t="shared" si="1"/>
        <v>12981655</v>
      </c>
      <c r="Z25" s="170">
        <f>+IF(X25&lt;&gt;0,+(Y25/X25)*100,0)</f>
        <v>-67.92605292366063</v>
      </c>
      <c r="AA25" s="74">
        <f>SUM(AA19:AA24)</f>
        <v>-38222904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>
        <v>-5000</v>
      </c>
      <c r="L30" s="60"/>
      <c r="M30" s="60"/>
      <c r="N30" s="60">
        <v>-5000</v>
      </c>
      <c r="O30" s="60"/>
      <c r="P30" s="60"/>
      <c r="Q30" s="60"/>
      <c r="R30" s="60"/>
      <c r="S30" s="60"/>
      <c r="T30" s="60"/>
      <c r="U30" s="60"/>
      <c r="V30" s="60"/>
      <c r="W30" s="60">
        <v>-5000</v>
      </c>
      <c r="X30" s="60"/>
      <c r="Y30" s="60">
        <v>-5000</v>
      </c>
      <c r="Z30" s="140"/>
      <c r="AA30" s="62"/>
    </row>
    <row r="31" spans="1:27" ht="13.5">
      <c r="A31" s="249" t="s">
        <v>195</v>
      </c>
      <c r="B31" s="182"/>
      <c r="C31" s="155">
        <v>-110146</v>
      </c>
      <c r="D31" s="155"/>
      <c r="E31" s="59"/>
      <c r="F31" s="60"/>
      <c r="G31" s="60"/>
      <c r="H31" s="159"/>
      <c r="I31" s="159"/>
      <c r="J31" s="159"/>
      <c r="K31" s="60">
        <v>1000</v>
      </c>
      <c r="L31" s="60"/>
      <c r="M31" s="60"/>
      <c r="N31" s="60">
        <v>1000</v>
      </c>
      <c r="O31" s="159"/>
      <c r="P31" s="159"/>
      <c r="Q31" s="159"/>
      <c r="R31" s="60"/>
      <c r="S31" s="60"/>
      <c r="T31" s="60"/>
      <c r="U31" s="60"/>
      <c r="V31" s="159"/>
      <c r="W31" s="159">
        <v>1000</v>
      </c>
      <c r="X31" s="159"/>
      <c r="Y31" s="60">
        <v>1000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-306353</v>
      </c>
      <c r="D33" s="155"/>
      <c r="E33" s="59">
        <v>-194976</v>
      </c>
      <c r="F33" s="60">
        <v>-194976</v>
      </c>
      <c r="G33" s="60">
        <v>-41100</v>
      </c>
      <c r="H33" s="60"/>
      <c r="I33" s="60"/>
      <c r="J33" s="60">
        <v>-41100</v>
      </c>
      <c r="K33" s="60">
        <v>11385</v>
      </c>
      <c r="L33" s="60">
        <v>-39224</v>
      </c>
      <c r="M33" s="60"/>
      <c r="N33" s="60">
        <v>-27839</v>
      </c>
      <c r="O33" s="60"/>
      <c r="P33" s="60"/>
      <c r="Q33" s="60"/>
      <c r="R33" s="60"/>
      <c r="S33" s="60"/>
      <c r="T33" s="60"/>
      <c r="U33" s="60"/>
      <c r="V33" s="60"/>
      <c r="W33" s="60">
        <v>-68939</v>
      </c>
      <c r="X33" s="60">
        <v>-97488</v>
      </c>
      <c r="Y33" s="60">
        <v>28549</v>
      </c>
      <c r="Z33" s="140">
        <v>-29.28</v>
      </c>
      <c r="AA33" s="62">
        <v>-194976</v>
      </c>
    </row>
    <row r="34" spans="1:27" ht="13.5">
      <c r="A34" s="250" t="s">
        <v>197</v>
      </c>
      <c r="B34" s="251"/>
      <c r="C34" s="168">
        <f aca="true" t="shared" si="2" ref="C34:Y34">SUM(C29:C33)</f>
        <v>-416499</v>
      </c>
      <c r="D34" s="168">
        <f>SUM(D29:D33)</f>
        <v>0</v>
      </c>
      <c r="E34" s="72">
        <f t="shared" si="2"/>
        <v>-194976</v>
      </c>
      <c r="F34" s="73">
        <f t="shared" si="2"/>
        <v>-194976</v>
      </c>
      <c r="G34" s="73">
        <f t="shared" si="2"/>
        <v>-41100</v>
      </c>
      <c r="H34" s="73">
        <f t="shared" si="2"/>
        <v>0</v>
      </c>
      <c r="I34" s="73">
        <f t="shared" si="2"/>
        <v>0</v>
      </c>
      <c r="J34" s="73">
        <f t="shared" si="2"/>
        <v>-41100</v>
      </c>
      <c r="K34" s="73">
        <f t="shared" si="2"/>
        <v>7385</v>
      </c>
      <c r="L34" s="73">
        <f t="shared" si="2"/>
        <v>-39224</v>
      </c>
      <c r="M34" s="73">
        <f t="shared" si="2"/>
        <v>0</v>
      </c>
      <c r="N34" s="73">
        <f t="shared" si="2"/>
        <v>-31839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-72939</v>
      </c>
      <c r="X34" s="73">
        <f t="shared" si="2"/>
        <v>-97488</v>
      </c>
      <c r="Y34" s="73">
        <f t="shared" si="2"/>
        <v>24549</v>
      </c>
      <c r="Z34" s="170">
        <f>+IF(X34&lt;&gt;0,+(Y34/X34)*100,0)</f>
        <v>-25.181560807484</v>
      </c>
      <c r="AA34" s="74">
        <f>SUM(AA29:AA33)</f>
        <v>-194976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-2121910</v>
      </c>
      <c r="D36" s="153">
        <f>+D15+D25+D34</f>
        <v>0</v>
      </c>
      <c r="E36" s="99">
        <f t="shared" si="3"/>
        <v>-15329142</v>
      </c>
      <c r="F36" s="100">
        <f t="shared" si="3"/>
        <v>-15329142</v>
      </c>
      <c r="G36" s="100">
        <f t="shared" si="3"/>
        <v>30413663</v>
      </c>
      <c r="H36" s="100">
        <f t="shared" si="3"/>
        <v>-9717557</v>
      </c>
      <c r="I36" s="100">
        <f t="shared" si="3"/>
        <v>-11437526</v>
      </c>
      <c r="J36" s="100">
        <f t="shared" si="3"/>
        <v>9258580</v>
      </c>
      <c r="K36" s="100">
        <f t="shared" si="3"/>
        <v>-11080331</v>
      </c>
      <c r="L36" s="100">
        <f t="shared" si="3"/>
        <v>23633111</v>
      </c>
      <c r="M36" s="100">
        <f t="shared" si="3"/>
        <v>0</v>
      </c>
      <c r="N36" s="100">
        <f t="shared" si="3"/>
        <v>12552780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21811360</v>
      </c>
      <c r="X36" s="100">
        <f t="shared" si="3"/>
        <v>6066210</v>
      </c>
      <c r="Y36" s="100">
        <f t="shared" si="3"/>
        <v>15745150</v>
      </c>
      <c r="Z36" s="137">
        <f>+IF(X36&lt;&gt;0,+(Y36/X36)*100,0)</f>
        <v>259.5549774900638</v>
      </c>
      <c r="AA36" s="102">
        <f>+AA15+AA25+AA34</f>
        <v>-15329142</v>
      </c>
    </row>
    <row r="37" spans="1:27" ht="13.5">
      <c r="A37" s="249" t="s">
        <v>199</v>
      </c>
      <c r="B37" s="182"/>
      <c r="C37" s="153">
        <v>53115160</v>
      </c>
      <c r="D37" s="153"/>
      <c r="E37" s="99">
        <v>31724581</v>
      </c>
      <c r="F37" s="100">
        <v>31724581</v>
      </c>
      <c r="G37" s="100">
        <v>50993250</v>
      </c>
      <c r="H37" s="100">
        <v>81406913</v>
      </c>
      <c r="I37" s="100">
        <v>71689356</v>
      </c>
      <c r="J37" s="100">
        <v>50993250</v>
      </c>
      <c r="K37" s="100">
        <v>60251830</v>
      </c>
      <c r="L37" s="100">
        <v>49171499</v>
      </c>
      <c r="M37" s="100"/>
      <c r="N37" s="100">
        <v>60251830</v>
      </c>
      <c r="O37" s="100"/>
      <c r="P37" s="100"/>
      <c r="Q37" s="100"/>
      <c r="R37" s="100"/>
      <c r="S37" s="100"/>
      <c r="T37" s="100"/>
      <c r="U37" s="100"/>
      <c r="V37" s="100"/>
      <c r="W37" s="100">
        <v>50993250</v>
      </c>
      <c r="X37" s="100">
        <v>31724581</v>
      </c>
      <c r="Y37" s="100">
        <v>19268669</v>
      </c>
      <c r="Z37" s="137">
        <v>60.74</v>
      </c>
      <c r="AA37" s="102">
        <v>31724581</v>
      </c>
    </row>
    <row r="38" spans="1:27" ht="13.5">
      <c r="A38" s="269" t="s">
        <v>200</v>
      </c>
      <c r="B38" s="256"/>
      <c r="C38" s="257">
        <v>50993250</v>
      </c>
      <c r="D38" s="257"/>
      <c r="E38" s="258">
        <v>16395439</v>
      </c>
      <c r="F38" s="259">
        <v>16395439</v>
      </c>
      <c r="G38" s="259">
        <v>81406913</v>
      </c>
      <c r="H38" s="259">
        <v>71689356</v>
      </c>
      <c r="I38" s="259">
        <v>60251830</v>
      </c>
      <c r="J38" s="259">
        <v>60251830</v>
      </c>
      <c r="K38" s="259">
        <v>49171499</v>
      </c>
      <c r="L38" s="259">
        <v>72804610</v>
      </c>
      <c r="M38" s="259"/>
      <c r="N38" s="259">
        <v>72804610</v>
      </c>
      <c r="O38" s="259"/>
      <c r="P38" s="259"/>
      <c r="Q38" s="259"/>
      <c r="R38" s="259"/>
      <c r="S38" s="259"/>
      <c r="T38" s="259"/>
      <c r="U38" s="259"/>
      <c r="V38" s="259"/>
      <c r="W38" s="259">
        <v>72804610</v>
      </c>
      <c r="X38" s="259">
        <v>37790791</v>
      </c>
      <c r="Y38" s="259">
        <v>35013819</v>
      </c>
      <c r="Z38" s="260">
        <v>92.65</v>
      </c>
      <c r="AA38" s="261">
        <v>16395439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37101367</v>
      </c>
      <c r="D5" s="200">
        <f t="shared" si="0"/>
        <v>0</v>
      </c>
      <c r="E5" s="106">
        <f t="shared" si="0"/>
        <v>38222900</v>
      </c>
      <c r="F5" s="106">
        <f t="shared" si="0"/>
        <v>38222900</v>
      </c>
      <c r="G5" s="106">
        <f t="shared" si="0"/>
        <v>351195</v>
      </c>
      <c r="H5" s="106">
        <f t="shared" si="0"/>
        <v>681265</v>
      </c>
      <c r="I5" s="106">
        <f t="shared" si="0"/>
        <v>1201853</v>
      </c>
      <c r="J5" s="106">
        <f t="shared" si="0"/>
        <v>2234313</v>
      </c>
      <c r="K5" s="106">
        <f t="shared" si="0"/>
        <v>1712157</v>
      </c>
      <c r="L5" s="106">
        <f t="shared" si="0"/>
        <v>2154499</v>
      </c>
      <c r="M5" s="106">
        <f t="shared" si="0"/>
        <v>0</v>
      </c>
      <c r="N5" s="106">
        <f t="shared" si="0"/>
        <v>3866656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6100969</v>
      </c>
      <c r="X5" s="106">
        <f t="shared" si="0"/>
        <v>19111450</v>
      </c>
      <c r="Y5" s="106">
        <f t="shared" si="0"/>
        <v>-13010481</v>
      </c>
      <c r="Z5" s="201">
        <f>+IF(X5&lt;&gt;0,+(Y5/X5)*100,0)</f>
        <v>-68.07689107838495</v>
      </c>
      <c r="AA5" s="199">
        <f>SUM(AA11:AA18)</f>
        <v>38222900</v>
      </c>
    </row>
    <row r="6" spans="1:27" ht="13.5">
      <c r="A6" s="291" t="s">
        <v>204</v>
      </c>
      <c r="B6" s="142"/>
      <c r="C6" s="62">
        <v>14541279</v>
      </c>
      <c r="D6" s="156"/>
      <c r="E6" s="60">
        <v>3319000</v>
      </c>
      <c r="F6" s="60">
        <v>3319000</v>
      </c>
      <c r="G6" s="60"/>
      <c r="H6" s="60">
        <v>462632</v>
      </c>
      <c r="I6" s="60"/>
      <c r="J6" s="60">
        <v>462632</v>
      </c>
      <c r="K6" s="60">
        <v>1168588</v>
      </c>
      <c r="L6" s="60">
        <v>501344</v>
      </c>
      <c r="M6" s="60"/>
      <c r="N6" s="60">
        <v>1669932</v>
      </c>
      <c r="O6" s="60"/>
      <c r="P6" s="60"/>
      <c r="Q6" s="60"/>
      <c r="R6" s="60"/>
      <c r="S6" s="60"/>
      <c r="T6" s="60"/>
      <c r="U6" s="60"/>
      <c r="V6" s="60"/>
      <c r="W6" s="60">
        <v>2132564</v>
      </c>
      <c r="X6" s="60">
        <v>1659500</v>
      </c>
      <c r="Y6" s="60">
        <v>473064</v>
      </c>
      <c r="Z6" s="140">
        <v>28.51</v>
      </c>
      <c r="AA6" s="155">
        <v>3319000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5161553</v>
      </c>
      <c r="D10" s="156"/>
      <c r="E10" s="60">
        <v>5054000</v>
      </c>
      <c r="F10" s="60">
        <v>5054000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2527000</v>
      </c>
      <c r="Y10" s="60">
        <v>-2527000</v>
      </c>
      <c r="Z10" s="140">
        <v>-100</v>
      </c>
      <c r="AA10" s="155">
        <v>5054000</v>
      </c>
    </row>
    <row r="11" spans="1:27" ht="13.5">
      <c r="A11" s="292" t="s">
        <v>209</v>
      </c>
      <c r="B11" s="142"/>
      <c r="C11" s="293">
        <f aca="true" t="shared" si="1" ref="C11:Y11">SUM(C6:C10)</f>
        <v>19702832</v>
      </c>
      <c r="D11" s="294">
        <f t="shared" si="1"/>
        <v>0</v>
      </c>
      <c r="E11" s="295">
        <f t="shared" si="1"/>
        <v>8373000</v>
      </c>
      <c r="F11" s="295">
        <f t="shared" si="1"/>
        <v>8373000</v>
      </c>
      <c r="G11" s="295">
        <f t="shared" si="1"/>
        <v>0</v>
      </c>
      <c r="H11" s="295">
        <f t="shared" si="1"/>
        <v>462632</v>
      </c>
      <c r="I11" s="295">
        <f t="shared" si="1"/>
        <v>0</v>
      </c>
      <c r="J11" s="295">
        <f t="shared" si="1"/>
        <v>462632</v>
      </c>
      <c r="K11" s="295">
        <f t="shared" si="1"/>
        <v>1168588</v>
      </c>
      <c r="L11" s="295">
        <f t="shared" si="1"/>
        <v>501344</v>
      </c>
      <c r="M11" s="295">
        <f t="shared" si="1"/>
        <v>0</v>
      </c>
      <c r="N11" s="295">
        <f t="shared" si="1"/>
        <v>1669932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2132564</v>
      </c>
      <c r="X11" s="295">
        <f t="shared" si="1"/>
        <v>4186500</v>
      </c>
      <c r="Y11" s="295">
        <f t="shared" si="1"/>
        <v>-2053936</v>
      </c>
      <c r="Z11" s="296">
        <f>+IF(X11&lt;&gt;0,+(Y11/X11)*100,0)</f>
        <v>-49.06093395437717</v>
      </c>
      <c r="AA11" s="297">
        <f>SUM(AA6:AA10)</f>
        <v>8373000</v>
      </c>
    </row>
    <row r="12" spans="1:27" ht="13.5">
      <c r="A12" s="298" t="s">
        <v>210</v>
      </c>
      <c r="B12" s="136"/>
      <c r="C12" s="62">
        <v>6924235</v>
      </c>
      <c r="D12" s="156"/>
      <c r="E12" s="60">
        <v>19519900</v>
      </c>
      <c r="F12" s="60">
        <v>19519900</v>
      </c>
      <c r="G12" s="60">
        <v>316993</v>
      </c>
      <c r="H12" s="60">
        <v>-58536</v>
      </c>
      <c r="I12" s="60">
        <v>347285</v>
      </c>
      <c r="J12" s="60">
        <v>605742</v>
      </c>
      <c r="K12" s="60">
        <v>444491</v>
      </c>
      <c r="L12" s="60">
        <v>801429</v>
      </c>
      <c r="M12" s="60"/>
      <c r="N12" s="60">
        <v>1245920</v>
      </c>
      <c r="O12" s="60"/>
      <c r="P12" s="60"/>
      <c r="Q12" s="60"/>
      <c r="R12" s="60"/>
      <c r="S12" s="60"/>
      <c r="T12" s="60"/>
      <c r="U12" s="60"/>
      <c r="V12" s="60"/>
      <c r="W12" s="60">
        <v>1851662</v>
      </c>
      <c r="X12" s="60">
        <v>9759950</v>
      </c>
      <c r="Y12" s="60">
        <v>-7908288</v>
      </c>
      <c r="Z12" s="140">
        <v>-81.03</v>
      </c>
      <c r="AA12" s="155">
        <v>19519900</v>
      </c>
    </row>
    <row r="13" spans="1:27" ht="13.5">
      <c r="A13" s="298" t="s">
        <v>211</v>
      </c>
      <c r="B13" s="136"/>
      <c r="C13" s="273">
        <v>124000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10272387</v>
      </c>
      <c r="D15" s="156"/>
      <c r="E15" s="60">
        <v>10330000</v>
      </c>
      <c r="F15" s="60">
        <v>10330000</v>
      </c>
      <c r="G15" s="60">
        <v>34202</v>
      </c>
      <c r="H15" s="60">
        <v>277169</v>
      </c>
      <c r="I15" s="60">
        <v>854568</v>
      </c>
      <c r="J15" s="60">
        <v>1165939</v>
      </c>
      <c r="K15" s="60">
        <v>99078</v>
      </c>
      <c r="L15" s="60">
        <v>851726</v>
      </c>
      <c r="M15" s="60"/>
      <c r="N15" s="60">
        <v>950804</v>
      </c>
      <c r="O15" s="60"/>
      <c r="P15" s="60"/>
      <c r="Q15" s="60"/>
      <c r="R15" s="60"/>
      <c r="S15" s="60"/>
      <c r="T15" s="60"/>
      <c r="U15" s="60"/>
      <c r="V15" s="60"/>
      <c r="W15" s="60">
        <v>2116743</v>
      </c>
      <c r="X15" s="60">
        <v>5165000</v>
      </c>
      <c r="Y15" s="60">
        <v>-3048257</v>
      </c>
      <c r="Z15" s="140">
        <v>-59.02</v>
      </c>
      <c r="AA15" s="155">
        <v>10330000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77913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14541279</v>
      </c>
      <c r="D36" s="156">
        <f t="shared" si="4"/>
        <v>0</v>
      </c>
      <c r="E36" s="60">
        <f t="shared" si="4"/>
        <v>3319000</v>
      </c>
      <c r="F36" s="60">
        <f t="shared" si="4"/>
        <v>3319000</v>
      </c>
      <c r="G36" s="60">
        <f t="shared" si="4"/>
        <v>0</v>
      </c>
      <c r="H36" s="60">
        <f t="shared" si="4"/>
        <v>462632</v>
      </c>
      <c r="I36" s="60">
        <f t="shared" si="4"/>
        <v>0</v>
      </c>
      <c r="J36" s="60">
        <f t="shared" si="4"/>
        <v>462632</v>
      </c>
      <c r="K36" s="60">
        <f t="shared" si="4"/>
        <v>1168588</v>
      </c>
      <c r="L36" s="60">
        <f t="shared" si="4"/>
        <v>501344</v>
      </c>
      <c r="M36" s="60">
        <f t="shared" si="4"/>
        <v>0</v>
      </c>
      <c r="N36" s="60">
        <f t="shared" si="4"/>
        <v>1669932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2132564</v>
      </c>
      <c r="X36" s="60">
        <f t="shared" si="4"/>
        <v>1659500</v>
      </c>
      <c r="Y36" s="60">
        <f t="shared" si="4"/>
        <v>473064</v>
      </c>
      <c r="Z36" s="140">
        <f aca="true" t="shared" si="5" ref="Z36:Z49">+IF(X36&lt;&gt;0,+(Y36/X36)*100,0)</f>
        <v>28.506417595661343</v>
      </c>
      <c r="AA36" s="155">
        <f>AA6+AA21</f>
        <v>3319000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5161553</v>
      </c>
      <c r="D40" s="156">
        <f t="shared" si="4"/>
        <v>0</v>
      </c>
      <c r="E40" s="60">
        <f t="shared" si="4"/>
        <v>5054000</v>
      </c>
      <c r="F40" s="60">
        <f t="shared" si="4"/>
        <v>5054000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2527000</v>
      </c>
      <c r="Y40" s="60">
        <f t="shared" si="4"/>
        <v>-2527000</v>
      </c>
      <c r="Z40" s="140">
        <f t="shared" si="5"/>
        <v>-100</v>
      </c>
      <c r="AA40" s="155">
        <f>AA10+AA25</f>
        <v>5054000</v>
      </c>
    </row>
    <row r="41" spans="1:27" ht="13.5">
      <c r="A41" s="292" t="s">
        <v>209</v>
      </c>
      <c r="B41" s="142"/>
      <c r="C41" s="293">
        <f aca="true" t="shared" si="6" ref="C41:Y41">SUM(C36:C40)</f>
        <v>19702832</v>
      </c>
      <c r="D41" s="294">
        <f t="shared" si="6"/>
        <v>0</v>
      </c>
      <c r="E41" s="295">
        <f t="shared" si="6"/>
        <v>8373000</v>
      </c>
      <c r="F41" s="295">
        <f t="shared" si="6"/>
        <v>8373000</v>
      </c>
      <c r="G41" s="295">
        <f t="shared" si="6"/>
        <v>0</v>
      </c>
      <c r="H41" s="295">
        <f t="shared" si="6"/>
        <v>462632</v>
      </c>
      <c r="I41" s="295">
        <f t="shared" si="6"/>
        <v>0</v>
      </c>
      <c r="J41" s="295">
        <f t="shared" si="6"/>
        <v>462632</v>
      </c>
      <c r="K41" s="295">
        <f t="shared" si="6"/>
        <v>1168588</v>
      </c>
      <c r="L41" s="295">
        <f t="shared" si="6"/>
        <v>501344</v>
      </c>
      <c r="M41" s="295">
        <f t="shared" si="6"/>
        <v>0</v>
      </c>
      <c r="N41" s="295">
        <f t="shared" si="6"/>
        <v>1669932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2132564</v>
      </c>
      <c r="X41" s="295">
        <f t="shared" si="6"/>
        <v>4186500</v>
      </c>
      <c r="Y41" s="295">
        <f t="shared" si="6"/>
        <v>-2053936</v>
      </c>
      <c r="Z41" s="296">
        <f t="shared" si="5"/>
        <v>-49.06093395437717</v>
      </c>
      <c r="AA41" s="297">
        <f>SUM(AA36:AA40)</f>
        <v>8373000</v>
      </c>
    </row>
    <row r="42" spans="1:27" ht="13.5">
      <c r="A42" s="298" t="s">
        <v>210</v>
      </c>
      <c r="B42" s="136"/>
      <c r="C42" s="95">
        <f aca="true" t="shared" si="7" ref="C42:Y48">C12+C27</f>
        <v>6924235</v>
      </c>
      <c r="D42" s="129">
        <f t="shared" si="7"/>
        <v>0</v>
      </c>
      <c r="E42" s="54">
        <f t="shared" si="7"/>
        <v>19519900</v>
      </c>
      <c r="F42" s="54">
        <f t="shared" si="7"/>
        <v>19519900</v>
      </c>
      <c r="G42" s="54">
        <f t="shared" si="7"/>
        <v>316993</v>
      </c>
      <c r="H42" s="54">
        <f t="shared" si="7"/>
        <v>-58536</v>
      </c>
      <c r="I42" s="54">
        <f t="shared" si="7"/>
        <v>347285</v>
      </c>
      <c r="J42" s="54">
        <f t="shared" si="7"/>
        <v>605742</v>
      </c>
      <c r="K42" s="54">
        <f t="shared" si="7"/>
        <v>444491</v>
      </c>
      <c r="L42" s="54">
        <f t="shared" si="7"/>
        <v>801429</v>
      </c>
      <c r="M42" s="54">
        <f t="shared" si="7"/>
        <v>0</v>
      </c>
      <c r="N42" s="54">
        <f t="shared" si="7"/>
        <v>1245920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1851662</v>
      </c>
      <c r="X42" s="54">
        <f t="shared" si="7"/>
        <v>9759950</v>
      </c>
      <c r="Y42" s="54">
        <f t="shared" si="7"/>
        <v>-7908288</v>
      </c>
      <c r="Z42" s="184">
        <f t="shared" si="5"/>
        <v>-81.0279560858406</v>
      </c>
      <c r="AA42" s="130">
        <f aca="true" t="shared" si="8" ref="AA42:AA48">AA12+AA27</f>
        <v>19519900</v>
      </c>
    </row>
    <row r="43" spans="1:27" ht="13.5">
      <c r="A43" s="298" t="s">
        <v>211</v>
      </c>
      <c r="B43" s="136"/>
      <c r="C43" s="303">
        <f t="shared" si="7"/>
        <v>124000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10272387</v>
      </c>
      <c r="D45" s="129">
        <f t="shared" si="7"/>
        <v>0</v>
      </c>
      <c r="E45" s="54">
        <f t="shared" si="7"/>
        <v>10330000</v>
      </c>
      <c r="F45" s="54">
        <f t="shared" si="7"/>
        <v>10330000</v>
      </c>
      <c r="G45" s="54">
        <f t="shared" si="7"/>
        <v>34202</v>
      </c>
      <c r="H45" s="54">
        <f t="shared" si="7"/>
        <v>277169</v>
      </c>
      <c r="I45" s="54">
        <f t="shared" si="7"/>
        <v>854568</v>
      </c>
      <c r="J45" s="54">
        <f t="shared" si="7"/>
        <v>1165939</v>
      </c>
      <c r="K45" s="54">
        <f t="shared" si="7"/>
        <v>99078</v>
      </c>
      <c r="L45" s="54">
        <f t="shared" si="7"/>
        <v>851726</v>
      </c>
      <c r="M45" s="54">
        <f t="shared" si="7"/>
        <v>0</v>
      </c>
      <c r="N45" s="54">
        <f t="shared" si="7"/>
        <v>950804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2116743</v>
      </c>
      <c r="X45" s="54">
        <f t="shared" si="7"/>
        <v>5165000</v>
      </c>
      <c r="Y45" s="54">
        <f t="shared" si="7"/>
        <v>-3048257</v>
      </c>
      <c r="Z45" s="184">
        <f t="shared" si="5"/>
        <v>-59.01756050338819</v>
      </c>
      <c r="AA45" s="130">
        <f t="shared" si="8"/>
        <v>10330000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77913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37101367</v>
      </c>
      <c r="D49" s="218">
        <f t="shared" si="9"/>
        <v>0</v>
      </c>
      <c r="E49" s="220">
        <f t="shared" si="9"/>
        <v>38222900</v>
      </c>
      <c r="F49" s="220">
        <f t="shared" si="9"/>
        <v>38222900</v>
      </c>
      <c r="G49" s="220">
        <f t="shared" si="9"/>
        <v>351195</v>
      </c>
      <c r="H49" s="220">
        <f t="shared" si="9"/>
        <v>681265</v>
      </c>
      <c r="I49" s="220">
        <f t="shared" si="9"/>
        <v>1201853</v>
      </c>
      <c r="J49" s="220">
        <f t="shared" si="9"/>
        <v>2234313</v>
      </c>
      <c r="K49" s="220">
        <f t="shared" si="9"/>
        <v>1712157</v>
      </c>
      <c r="L49" s="220">
        <f t="shared" si="9"/>
        <v>2154499</v>
      </c>
      <c r="M49" s="220">
        <f t="shared" si="9"/>
        <v>0</v>
      </c>
      <c r="N49" s="220">
        <f t="shared" si="9"/>
        <v>3866656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6100969</v>
      </c>
      <c r="X49" s="220">
        <f t="shared" si="9"/>
        <v>19111450</v>
      </c>
      <c r="Y49" s="220">
        <f t="shared" si="9"/>
        <v>-13010481</v>
      </c>
      <c r="Z49" s="221">
        <f t="shared" si="5"/>
        <v>-68.07689107838495</v>
      </c>
      <c r="AA49" s="222">
        <f>SUM(AA41:AA48)</f>
        <v>38222900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12548024</v>
      </c>
      <c r="F68" s="60"/>
      <c r="G68" s="60">
        <v>213377</v>
      </c>
      <c r="H68" s="60">
        <v>137750</v>
      </c>
      <c r="I68" s="60">
        <v>1077485</v>
      </c>
      <c r="J68" s="60">
        <v>1428612</v>
      </c>
      <c r="K68" s="60">
        <v>456296</v>
      </c>
      <c r="L68" s="60">
        <v>474350</v>
      </c>
      <c r="M68" s="60"/>
      <c r="N68" s="60">
        <v>930646</v>
      </c>
      <c r="O68" s="60"/>
      <c r="P68" s="60"/>
      <c r="Q68" s="60"/>
      <c r="R68" s="60"/>
      <c r="S68" s="60"/>
      <c r="T68" s="60"/>
      <c r="U68" s="60"/>
      <c r="V68" s="60"/>
      <c r="W68" s="60">
        <v>2359258</v>
      </c>
      <c r="X68" s="60"/>
      <c r="Y68" s="60">
        <v>2359258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12548024</v>
      </c>
      <c r="F69" s="220">
        <f t="shared" si="12"/>
        <v>0</v>
      </c>
      <c r="G69" s="220">
        <f t="shared" si="12"/>
        <v>213377</v>
      </c>
      <c r="H69" s="220">
        <f t="shared" si="12"/>
        <v>137750</v>
      </c>
      <c r="I69" s="220">
        <f t="shared" si="12"/>
        <v>1077485</v>
      </c>
      <c r="J69" s="220">
        <f t="shared" si="12"/>
        <v>1428612</v>
      </c>
      <c r="K69" s="220">
        <f t="shared" si="12"/>
        <v>456296</v>
      </c>
      <c r="L69" s="220">
        <f t="shared" si="12"/>
        <v>474350</v>
      </c>
      <c r="M69" s="220">
        <f t="shared" si="12"/>
        <v>0</v>
      </c>
      <c r="N69" s="220">
        <f t="shared" si="12"/>
        <v>930646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2359258</v>
      </c>
      <c r="X69" s="220">
        <f t="shared" si="12"/>
        <v>0</v>
      </c>
      <c r="Y69" s="220">
        <f t="shared" si="12"/>
        <v>2359258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19702832</v>
      </c>
      <c r="D5" s="344">
        <f t="shared" si="0"/>
        <v>0</v>
      </c>
      <c r="E5" s="343">
        <f t="shared" si="0"/>
        <v>8373000</v>
      </c>
      <c r="F5" s="345">
        <f t="shared" si="0"/>
        <v>8373000</v>
      </c>
      <c r="G5" s="345">
        <f t="shared" si="0"/>
        <v>0</v>
      </c>
      <c r="H5" s="343">
        <f t="shared" si="0"/>
        <v>462632</v>
      </c>
      <c r="I5" s="343">
        <f t="shared" si="0"/>
        <v>0</v>
      </c>
      <c r="J5" s="345">
        <f t="shared" si="0"/>
        <v>462632</v>
      </c>
      <c r="K5" s="345">
        <f t="shared" si="0"/>
        <v>1168588</v>
      </c>
      <c r="L5" s="343">
        <f t="shared" si="0"/>
        <v>501344</v>
      </c>
      <c r="M5" s="343">
        <f t="shared" si="0"/>
        <v>0</v>
      </c>
      <c r="N5" s="345">
        <f t="shared" si="0"/>
        <v>1669932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2132564</v>
      </c>
      <c r="X5" s="343">
        <f t="shared" si="0"/>
        <v>4186500</v>
      </c>
      <c r="Y5" s="345">
        <f t="shared" si="0"/>
        <v>-2053936</v>
      </c>
      <c r="Z5" s="346">
        <f>+IF(X5&lt;&gt;0,+(Y5/X5)*100,0)</f>
        <v>-49.06093395437717</v>
      </c>
      <c r="AA5" s="347">
        <f>+AA6+AA8+AA11+AA13+AA15</f>
        <v>8373000</v>
      </c>
    </row>
    <row r="6" spans="1:27" ht="13.5">
      <c r="A6" s="348" t="s">
        <v>204</v>
      </c>
      <c r="B6" s="142"/>
      <c r="C6" s="60">
        <f>+C7</f>
        <v>14541279</v>
      </c>
      <c r="D6" s="327">
        <f aca="true" t="shared" si="1" ref="D6:AA6">+D7</f>
        <v>0</v>
      </c>
      <c r="E6" s="60">
        <f t="shared" si="1"/>
        <v>3319000</v>
      </c>
      <c r="F6" s="59">
        <f t="shared" si="1"/>
        <v>3319000</v>
      </c>
      <c r="G6" s="59">
        <f t="shared" si="1"/>
        <v>0</v>
      </c>
      <c r="H6" s="60">
        <f t="shared" si="1"/>
        <v>462632</v>
      </c>
      <c r="I6" s="60">
        <f t="shared" si="1"/>
        <v>0</v>
      </c>
      <c r="J6" s="59">
        <f t="shared" si="1"/>
        <v>462632</v>
      </c>
      <c r="K6" s="59">
        <f t="shared" si="1"/>
        <v>1168588</v>
      </c>
      <c r="L6" s="60">
        <f t="shared" si="1"/>
        <v>501344</v>
      </c>
      <c r="M6" s="60">
        <f t="shared" si="1"/>
        <v>0</v>
      </c>
      <c r="N6" s="59">
        <f t="shared" si="1"/>
        <v>1669932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2132564</v>
      </c>
      <c r="X6" s="60">
        <f t="shared" si="1"/>
        <v>1659500</v>
      </c>
      <c r="Y6" s="59">
        <f t="shared" si="1"/>
        <v>473064</v>
      </c>
      <c r="Z6" s="61">
        <f>+IF(X6&lt;&gt;0,+(Y6/X6)*100,0)</f>
        <v>28.506417595661343</v>
      </c>
      <c r="AA6" s="62">
        <f t="shared" si="1"/>
        <v>3319000</v>
      </c>
    </row>
    <row r="7" spans="1:27" ht="13.5">
      <c r="A7" s="291" t="s">
        <v>228</v>
      </c>
      <c r="B7" s="142"/>
      <c r="C7" s="60">
        <v>14541279</v>
      </c>
      <c r="D7" s="327"/>
      <c r="E7" s="60">
        <v>3319000</v>
      </c>
      <c r="F7" s="59">
        <v>3319000</v>
      </c>
      <c r="G7" s="59"/>
      <c r="H7" s="60">
        <v>462632</v>
      </c>
      <c r="I7" s="60"/>
      <c r="J7" s="59">
        <v>462632</v>
      </c>
      <c r="K7" s="59">
        <v>1168588</v>
      </c>
      <c r="L7" s="60">
        <v>501344</v>
      </c>
      <c r="M7" s="60"/>
      <c r="N7" s="59">
        <v>1669932</v>
      </c>
      <c r="O7" s="59"/>
      <c r="P7" s="60"/>
      <c r="Q7" s="60"/>
      <c r="R7" s="59"/>
      <c r="S7" s="59"/>
      <c r="T7" s="60"/>
      <c r="U7" s="60"/>
      <c r="V7" s="59"/>
      <c r="W7" s="59">
        <v>2132564</v>
      </c>
      <c r="X7" s="60">
        <v>1659500</v>
      </c>
      <c r="Y7" s="59">
        <v>473064</v>
      </c>
      <c r="Z7" s="61">
        <v>28.51</v>
      </c>
      <c r="AA7" s="62">
        <v>3319000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5161553</v>
      </c>
      <c r="D15" s="327">
        <f t="shared" si="5"/>
        <v>0</v>
      </c>
      <c r="E15" s="60">
        <f t="shared" si="5"/>
        <v>5054000</v>
      </c>
      <c r="F15" s="59">
        <f t="shared" si="5"/>
        <v>5054000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2527000</v>
      </c>
      <c r="Y15" s="59">
        <f t="shared" si="5"/>
        <v>-2527000</v>
      </c>
      <c r="Z15" s="61">
        <f>+IF(X15&lt;&gt;0,+(Y15/X15)*100,0)</f>
        <v>-100</v>
      </c>
      <c r="AA15" s="62">
        <f>SUM(AA16:AA20)</f>
        <v>5054000</v>
      </c>
    </row>
    <row r="16" spans="1:27" ht="13.5">
      <c r="A16" s="291" t="s">
        <v>233</v>
      </c>
      <c r="B16" s="300"/>
      <c r="C16" s="60">
        <v>3969803</v>
      </c>
      <c r="D16" s="327"/>
      <c r="E16" s="60">
        <v>5054000</v>
      </c>
      <c r="F16" s="59">
        <v>5054000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2527000</v>
      </c>
      <c r="Y16" s="59">
        <v>-2527000</v>
      </c>
      <c r="Z16" s="61">
        <v>-100</v>
      </c>
      <c r="AA16" s="62">
        <v>5054000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1191750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6924235</v>
      </c>
      <c r="D22" s="331">
        <f t="shared" si="6"/>
        <v>0</v>
      </c>
      <c r="E22" s="330">
        <f t="shared" si="6"/>
        <v>19519900</v>
      </c>
      <c r="F22" s="332">
        <f t="shared" si="6"/>
        <v>19519900</v>
      </c>
      <c r="G22" s="332">
        <f t="shared" si="6"/>
        <v>316993</v>
      </c>
      <c r="H22" s="330">
        <f t="shared" si="6"/>
        <v>-58536</v>
      </c>
      <c r="I22" s="330">
        <f t="shared" si="6"/>
        <v>347285</v>
      </c>
      <c r="J22" s="332">
        <f t="shared" si="6"/>
        <v>605742</v>
      </c>
      <c r="K22" s="332">
        <f t="shared" si="6"/>
        <v>444491</v>
      </c>
      <c r="L22" s="330">
        <f t="shared" si="6"/>
        <v>801429</v>
      </c>
      <c r="M22" s="330">
        <f t="shared" si="6"/>
        <v>0</v>
      </c>
      <c r="N22" s="332">
        <f t="shared" si="6"/>
        <v>1245920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1851662</v>
      </c>
      <c r="X22" s="330">
        <f t="shared" si="6"/>
        <v>9759950</v>
      </c>
      <c r="Y22" s="332">
        <f t="shared" si="6"/>
        <v>-7908288</v>
      </c>
      <c r="Z22" s="323">
        <f>+IF(X22&lt;&gt;0,+(Y22/X22)*100,0)</f>
        <v>-81.0279560858406</v>
      </c>
      <c r="AA22" s="337">
        <f>SUM(AA23:AA32)</f>
        <v>19519900</v>
      </c>
    </row>
    <row r="23" spans="1:27" ht="13.5">
      <c r="A23" s="348" t="s">
        <v>236</v>
      </c>
      <c r="B23" s="142"/>
      <c r="C23" s="60">
        <v>281050</v>
      </c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4333010</v>
      </c>
      <c r="D24" s="327"/>
      <c r="E24" s="60">
        <v>4397000</v>
      </c>
      <c r="F24" s="59">
        <v>4397000</v>
      </c>
      <c r="G24" s="59"/>
      <c r="H24" s="60">
        <v>258457</v>
      </c>
      <c r="I24" s="60"/>
      <c r="J24" s="59">
        <v>258457</v>
      </c>
      <c r="K24" s="59">
        <v>298891</v>
      </c>
      <c r="L24" s="60">
        <v>613723</v>
      </c>
      <c r="M24" s="60"/>
      <c r="N24" s="59">
        <v>912614</v>
      </c>
      <c r="O24" s="59"/>
      <c r="P24" s="60"/>
      <c r="Q24" s="60"/>
      <c r="R24" s="59"/>
      <c r="S24" s="59"/>
      <c r="T24" s="60"/>
      <c r="U24" s="60"/>
      <c r="V24" s="59"/>
      <c r="W24" s="59">
        <v>1171071</v>
      </c>
      <c r="X24" s="60">
        <v>2198500</v>
      </c>
      <c r="Y24" s="59">
        <v>-1027429</v>
      </c>
      <c r="Z24" s="61">
        <v>-46.73</v>
      </c>
      <c r="AA24" s="62">
        <v>4397000</v>
      </c>
    </row>
    <row r="25" spans="1:27" ht="13.5">
      <c r="A25" s="348" t="s">
        <v>238</v>
      </c>
      <c r="B25" s="142"/>
      <c r="C25" s="60">
        <v>1244119</v>
      </c>
      <c r="D25" s="327"/>
      <c r="E25" s="60">
        <v>8443000</v>
      </c>
      <c r="F25" s="59">
        <v>8443000</v>
      </c>
      <c r="G25" s="59"/>
      <c r="H25" s="60"/>
      <c r="I25" s="60">
        <v>347285</v>
      </c>
      <c r="J25" s="59">
        <v>347285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347285</v>
      </c>
      <c r="X25" s="60">
        <v>4221500</v>
      </c>
      <c r="Y25" s="59">
        <v>-3874215</v>
      </c>
      <c r="Z25" s="61">
        <v>-91.77</v>
      </c>
      <c r="AA25" s="62">
        <v>8443000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>
        <v>316993</v>
      </c>
      <c r="H31" s="60">
        <v>-316993</v>
      </c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1066056</v>
      </c>
      <c r="D32" s="327"/>
      <c r="E32" s="60">
        <v>6679900</v>
      </c>
      <c r="F32" s="59">
        <v>6679900</v>
      </c>
      <c r="G32" s="59"/>
      <c r="H32" s="60"/>
      <c r="I32" s="60"/>
      <c r="J32" s="59"/>
      <c r="K32" s="59">
        <v>145600</v>
      </c>
      <c r="L32" s="60">
        <v>187706</v>
      </c>
      <c r="M32" s="60"/>
      <c r="N32" s="59">
        <v>333306</v>
      </c>
      <c r="O32" s="59"/>
      <c r="P32" s="60"/>
      <c r="Q32" s="60"/>
      <c r="R32" s="59"/>
      <c r="S32" s="59"/>
      <c r="T32" s="60"/>
      <c r="U32" s="60"/>
      <c r="V32" s="59"/>
      <c r="W32" s="59">
        <v>333306</v>
      </c>
      <c r="X32" s="60">
        <v>3339950</v>
      </c>
      <c r="Y32" s="59">
        <v>-3006644</v>
      </c>
      <c r="Z32" s="61">
        <v>-90.02</v>
      </c>
      <c r="AA32" s="62">
        <v>6679900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124000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124000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10272387</v>
      </c>
      <c r="D40" s="331">
        <f t="shared" si="9"/>
        <v>0</v>
      </c>
      <c r="E40" s="330">
        <f t="shared" si="9"/>
        <v>10330000</v>
      </c>
      <c r="F40" s="332">
        <f t="shared" si="9"/>
        <v>10330000</v>
      </c>
      <c r="G40" s="332">
        <f t="shared" si="9"/>
        <v>34202</v>
      </c>
      <c r="H40" s="330">
        <f t="shared" si="9"/>
        <v>277169</v>
      </c>
      <c r="I40" s="330">
        <f t="shared" si="9"/>
        <v>854568</v>
      </c>
      <c r="J40" s="332">
        <f t="shared" si="9"/>
        <v>1165939</v>
      </c>
      <c r="K40" s="332">
        <f t="shared" si="9"/>
        <v>99078</v>
      </c>
      <c r="L40" s="330">
        <f t="shared" si="9"/>
        <v>851726</v>
      </c>
      <c r="M40" s="330">
        <f t="shared" si="9"/>
        <v>0</v>
      </c>
      <c r="N40" s="332">
        <f t="shared" si="9"/>
        <v>950804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2116743</v>
      </c>
      <c r="X40" s="330">
        <f t="shared" si="9"/>
        <v>5165000</v>
      </c>
      <c r="Y40" s="332">
        <f t="shared" si="9"/>
        <v>-3048257</v>
      </c>
      <c r="Z40" s="323">
        <f>+IF(X40&lt;&gt;0,+(Y40/X40)*100,0)</f>
        <v>-59.01756050338819</v>
      </c>
      <c r="AA40" s="337">
        <f>SUM(AA41:AA49)</f>
        <v>10330000</v>
      </c>
    </row>
    <row r="41" spans="1:27" ht="13.5">
      <c r="A41" s="348" t="s">
        <v>247</v>
      </c>
      <c r="B41" s="142"/>
      <c r="C41" s="349">
        <v>1112488</v>
      </c>
      <c r="D41" s="350"/>
      <c r="E41" s="349">
        <v>2900000</v>
      </c>
      <c r="F41" s="351">
        <v>2900000</v>
      </c>
      <c r="G41" s="351"/>
      <c r="H41" s="349">
        <v>161853</v>
      </c>
      <c r="I41" s="349"/>
      <c r="J41" s="351">
        <v>161853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161853</v>
      </c>
      <c r="X41" s="349">
        <v>1450000</v>
      </c>
      <c r="Y41" s="351">
        <v>-1288147</v>
      </c>
      <c r="Z41" s="352">
        <v>-88.84</v>
      </c>
      <c r="AA41" s="353">
        <v>2900000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6134864</v>
      </c>
      <c r="D43" s="356"/>
      <c r="E43" s="305">
        <v>460000</v>
      </c>
      <c r="F43" s="357">
        <v>460000</v>
      </c>
      <c r="G43" s="357"/>
      <c r="H43" s="305"/>
      <c r="I43" s="305">
        <v>560799</v>
      </c>
      <c r="J43" s="357">
        <v>560799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560799</v>
      </c>
      <c r="X43" s="305">
        <v>230000</v>
      </c>
      <c r="Y43" s="357">
        <v>330799</v>
      </c>
      <c r="Z43" s="358">
        <v>143.83</v>
      </c>
      <c r="AA43" s="303">
        <v>460000</v>
      </c>
    </row>
    <row r="44" spans="1:27" ht="13.5">
      <c r="A44" s="348" t="s">
        <v>250</v>
      </c>
      <c r="B44" s="136"/>
      <c r="C44" s="60">
        <v>833612</v>
      </c>
      <c r="D44" s="355"/>
      <c r="E44" s="54">
        <v>1170000</v>
      </c>
      <c r="F44" s="53">
        <v>1170000</v>
      </c>
      <c r="G44" s="53">
        <v>34202</v>
      </c>
      <c r="H44" s="54">
        <v>115316</v>
      </c>
      <c r="I44" s="54">
        <v>12227</v>
      </c>
      <c r="J44" s="53">
        <v>161745</v>
      </c>
      <c r="K44" s="53">
        <v>99078</v>
      </c>
      <c r="L44" s="54">
        <v>63636</v>
      </c>
      <c r="M44" s="54"/>
      <c r="N44" s="53">
        <v>162714</v>
      </c>
      <c r="O44" s="53"/>
      <c r="P44" s="54"/>
      <c r="Q44" s="54"/>
      <c r="R44" s="53"/>
      <c r="S44" s="53"/>
      <c r="T44" s="54"/>
      <c r="U44" s="54"/>
      <c r="V44" s="53"/>
      <c r="W44" s="53">
        <v>324459</v>
      </c>
      <c r="X44" s="54">
        <v>585000</v>
      </c>
      <c r="Y44" s="53">
        <v>-260541</v>
      </c>
      <c r="Z44" s="94">
        <v>-44.54</v>
      </c>
      <c r="AA44" s="95">
        <v>1170000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>
        <v>788090</v>
      </c>
      <c r="M47" s="54"/>
      <c r="N47" s="53">
        <v>788090</v>
      </c>
      <c r="O47" s="53"/>
      <c r="P47" s="54"/>
      <c r="Q47" s="54"/>
      <c r="R47" s="53"/>
      <c r="S47" s="53"/>
      <c r="T47" s="54"/>
      <c r="U47" s="54"/>
      <c r="V47" s="53"/>
      <c r="W47" s="53">
        <v>788090</v>
      </c>
      <c r="X47" s="54"/>
      <c r="Y47" s="53">
        <v>788090</v>
      </c>
      <c r="Z47" s="94"/>
      <c r="AA47" s="95"/>
    </row>
    <row r="48" spans="1:27" ht="13.5">
      <c r="A48" s="348" t="s">
        <v>254</v>
      </c>
      <c r="B48" s="136"/>
      <c r="C48" s="60">
        <v>2191423</v>
      </c>
      <c r="D48" s="355"/>
      <c r="E48" s="54">
        <v>4000000</v>
      </c>
      <c r="F48" s="53">
        <v>4000000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2000000</v>
      </c>
      <c r="Y48" s="53">
        <v>-2000000</v>
      </c>
      <c r="Z48" s="94">
        <v>-100</v>
      </c>
      <c r="AA48" s="95">
        <v>4000000</v>
      </c>
    </row>
    <row r="49" spans="1:27" ht="13.5">
      <c r="A49" s="348" t="s">
        <v>93</v>
      </c>
      <c r="B49" s="136"/>
      <c r="C49" s="54"/>
      <c r="D49" s="355"/>
      <c r="E49" s="54">
        <v>1800000</v>
      </c>
      <c r="F49" s="53">
        <v>1800000</v>
      </c>
      <c r="G49" s="53"/>
      <c r="H49" s="54"/>
      <c r="I49" s="54">
        <v>281542</v>
      </c>
      <c r="J49" s="53">
        <v>281542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281542</v>
      </c>
      <c r="X49" s="54">
        <v>900000</v>
      </c>
      <c r="Y49" s="53">
        <v>-618458</v>
      </c>
      <c r="Z49" s="94">
        <v>-68.72</v>
      </c>
      <c r="AA49" s="95">
        <v>1800000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77913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77913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37101367</v>
      </c>
      <c r="D60" s="333">
        <f t="shared" si="14"/>
        <v>0</v>
      </c>
      <c r="E60" s="219">
        <f t="shared" si="14"/>
        <v>38222900</v>
      </c>
      <c r="F60" s="264">
        <f t="shared" si="14"/>
        <v>38222900</v>
      </c>
      <c r="G60" s="264">
        <f t="shared" si="14"/>
        <v>351195</v>
      </c>
      <c r="H60" s="219">
        <f t="shared" si="14"/>
        <v>681265</v>
      </c>
      <c r="I60" s="219">
        <f t="shared" si="14"/>
        <v>1201853</v>
      </c>
      <c r="J60" s="264">
        <f t="shared" si="14"/>
        <v>2234313</v>
      </c>
      <c r="K60" s="264">
        <f t="shared" si="14"/>
        <v>1712157</v>
      </c>
      <c r="L60" s="219">
        <f t="shared" si="14"/>
        <v>2154499</v>
      </c>
      <c r="M60" s="219">
        <f t="shared" si="14"/>
        <v>0</v>
      </c>
      <c r="N60" s="264">
        <f t="shared" si="14"/>
        <v>3866656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6100969</v>
      </c>
      <c r="X60" s="219">
        <f t="shared" si="14"/>
        <v>19111450</v>
      </c>
      <c r="Y60" s="264">
        <f t="shared" si="14"/>
        <v>-13010481</v>
      </c>
      <c r="Z60" s="324">
        <f>+IF(X60&lt;&gt;0,+(Y60/X60)*100,0)</f>
        <v>-68.07689107838495</v>
      </c>
      <c r="AA60" s="232">
        <f>+AA57+AA54+AA51+AA40+AA37+AA34+AA22+AA5</f>
        <v>38222900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2015-02-02T10:34:35Z</dcterms:created>
  <dcterms:modified xsi:type="dcterms:W3CDTF">2015-02-02T10:39:12Z</dcterms:modified>
  <cp:category/>
  <cp:version/>
  <cp:contentType/>
  <cp:contentStatus/>
</cp:coreProperties>
</file>