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<sst xmlns="http://schemas.openxmlformats.org/spreadsheetml/2006/main" count="855" uniqueCount="302">
  <si>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Engcobo(EC137)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</si>
  <si>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</si>
  <si>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</si>
  <si>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</si>
  <si>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</si>
  <si>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</si>
  <si>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</si>
  <si>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</si>
  <si>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</si>
  <si>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</si>
  <si>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</si>
  <si>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</si>
  <si>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</si>
  <si>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</si>
  <si>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</si>
  <si>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</si>
  <si>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</si>
  <si>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</si>
  <si>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</si>
  <si>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</si>
  <si>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</si>
  <si>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</si>
  <si>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</si>
  <si>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</si>
  <si>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</si>
  <si>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</si>
  <si>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</si>
  <si>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</si>
  <si>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</si>
  <si>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</si>
  <si>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</si>
  <si>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</si>
  <si>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</si>
  <si>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</si>
  <si>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</si>
  <si>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</si>
  <si>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</si>
  <si>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</si>
  <si>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</si>
  <si>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</si>
  <si>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</si>
  <si>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</si>
  <si>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</si>
  <si>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</si>
  <si>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</si>
  <si>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</si>
  <si>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</si>
  <si>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</si>
  <si>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</si>
  <si>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</si>
  <si>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</si>
  <si>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</si>
  <si>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</si>
  <si>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</si>
  <si>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</si>
  <si>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</si>
  <si>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</si>
  <si>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</si>
  <si>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</si>
  <si>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</si>
  <si>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</si>
  <si>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</si>
  <si>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</si>
  <si>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</si>
  <si>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</si>
  <si>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</si>
  <si>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</si>
  <si>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</si>
  <si>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</si>
  <si>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</si>
  <si>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</si>
  <si>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</si>
  <si>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</si>
  <si>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</si>
  <si>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</si>
  <si>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</si>
  <si>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</si>
  <si>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</si>
  <si>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</si>
  <si>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</si>
  <si>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</si>
  <si>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</si>
  <si>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</si>
  <si>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</si>
  <si>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</si>
  <si>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</si>
  <si>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</si>
  <si>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</si>
  <si>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</si>
  <si>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</si>
  <si>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</si>
  <si>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</si>
  <si>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</si>
  <si>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</si>
  <si>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</si>
  <si>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</si>
  <si>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</si>
  <si>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</si>
  <si>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</si>
  <si>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</si>
  <si>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</si>
  <si>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</si>
  <si>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</si>
  <si>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</si>
  <si>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</si>
  <si>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</si>
  <si>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</si>
  <si>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</si>
  <si>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</si>
  <si>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</si>
  <si>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</si>
  <si>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</si>
  <si>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</si>
  <si>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</si>
  <si>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</si>
  <si>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</si>
  <si>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</si>
  <si>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</si>
  <si>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</si>
  <si>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</si>
  <si>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</si>
  <si>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</si>
  <si>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</si>
  <si>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</si>
  <si>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</si>
  <si>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</si>
  <si>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</si>
  <si>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</si>
  <si>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</si>
  <si>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Engcobo(EC137)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</si>
  <si>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</si>
  <si>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</si>
  <si>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</si>
  <si>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</si>
  <si>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</si>
  <si>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</si>
  <si>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</si>
  <si>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</si>
  <si>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</si>
  <si>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</si>
  <si>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Engcobo(EC137)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</si>
  <si>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</si>
  <si>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</si>
  <si>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</si>
  <si>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</si>
  <si>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</si>
  <si>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</si>
  <si>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</si>
  <si>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</si>
  <si>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</si>
  <si>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</si>
  <si>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</si>
  <si>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</si>
  <si>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</si>
  <si>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</si>
  <si>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</si>
  <si>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</si>
  <si>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</si>
  <si>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</si>
  <si>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</si>
  <si>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</si>
  <si>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</si>
  <si>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</si>
  <si>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</si>
  <si>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</si>
  <si>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</si>
  <si>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</si>
  <si>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</si>
  <si>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</si>
  <si>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</si>
  <si>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</si>
  <si>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</si>
  <si>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</si>
  <si>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</si>
  <si>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</si>
  <si>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</si>
  <si>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</si>
  <si>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</si>
  <si>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</si>
  <si>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</si>
  <si>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</si>
  <si>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</si>
  <si>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</si>
  <si>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</si>
  <si>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</si>
  <si>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</si>
  <si>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</si>
  <si>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</si>
  <si>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</si>
  <si>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</si>
  <si>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</si>
  <si>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</si>
  <si>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</si>
  <si>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</si>
  <si>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</si>
  <si>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</si>
  <si>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</si>
  <si>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</si>
  <si>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</si>
  <si>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</si>
  <si>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</si>
  <si>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Engcobo(EC137)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</si>
  <si>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</si>
  <si>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</si>
  <si>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</si>
  <si>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</si>
  <si>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</si>
  <si>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</si>
  <si>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</si>
  <si>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</si>
  <si>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</si>
  <si>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</si>
  <si>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</si>
  <si>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</si>
  <si>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</si>
  <si>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</si>
  <si>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</si>
  <si>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</si>
  <si>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</si>
  <si>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</si>
  <si>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</si>
  <si>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</si>
  <si>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</si>
  <si>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</si>
  <si>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</si>
  <si>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</si>
  <si>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Engcobo(EC137)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</si>
  <si>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</si>
  <si>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</si>
  <si>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</si>
  <si>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</si>
  <si>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</si>
  <si>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</si>
  <si>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</si>
  <si>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</si>
  <si>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</si>
  <si>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</si>
  <si>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</si>
  <si>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</si>
  <si>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</si>
  <si>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</si>
  <si>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</si>
  <si>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</si>
  <si>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</si>
  <si>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</si>
  <si>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</si>
  <si>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</si>
  <si>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</si>
  <si>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</si>
  <si>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</si>
  <si>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</si>
  <si>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</si>
  <si>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</si>
  <si>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</si>
  <si>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</si>
  <si>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</si>
  <si>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</si>
  <si>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</si>
  <si>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</si>
  <si>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</si>
  <si>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</si>
  <si>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</si>
  <si>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Engcobo(EC137)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</si>
  <si>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</si>
  <si>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</si>
  <si>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Engcobo(EC137)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</si>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</sst>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2772606</v>
      </c>
      <c r="C5" s="19">
        <v>0</v>
      </c>
      <c r="D5" s="59">
        <v>4000000</v>
      </c>
      <c r="E5" s="60">
        <v>4000000</v>
      </c>
      <c r="F5" s="60">
        <v>85151</v>
      </c>
      <c r="G5" s="60">
        <v>351315</v>
      </c>
      <c r="H5" s="60">
        <v>563032</v>
      </c>
      <c r="I5" s="60">
        <v>999498</v>
      </c>
      <c r="J5" s="60">
        <v>279618</v>
      </c>
      <c r="K5" s="60">
        <v>263726</v>
      </c>
      <c r="L5" s="60">
        <v>109126</v>
      </c>
      <c r="M5" s="60">
        <v>652470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1651968</v>
      </c>
      <c r="W5" s="60">
        <v>1951609</v>
      </c>
      <c r="X5" s="60">
        <v>-299641</v>
      </c>
      <c r="Y5" s="61">
        <v>-15.35</v>
      </c>
      <c r="Z5" s="62">
        <v>4000000</v>
      </c>
    </row>
    <row r="6" spans="1:26" ht="13.5">
      <c r="A6" s="58" t="s">
        <v>32</v>
      </c>
      <c r="B6" s="19">
        <v>2610142</v>
      </c>
      <c r="C6" s="19">
        <v>0</v>
      </c>
      <c r="D6" s="59">
        <v>1000000</v>
      </c>
      <c r="E6" s="60">
        <v>1000000</v>
      </c>
      <c r="F6" s="60">
        <v>51126</v>
      </c>
      <c r="G6" s="60">
        <v>63810</v>
      </c>
      <c r="H6" s="60">
        <v>72195</v>
      </c>
      <c r="I6" s="60">
        <v>187131</v>
      </c>
      <c r="J6" s="60">
        <v>73261</v>
      </c>
      <c r="K6" s="60">
        <v>58213</v>
      </c>
      <c r="L6" s="60">
        <v>43647</v>
      </c>
      <c r="M6" s="60">
        <v>175121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362252</v>
      </c>
      <c r="W6" s="60">
        <v>1385168</v>
      </c>
      <c r="X6" s="60">
        <v>-1022916</v>
      </c>
      <c r="Y6" s="61">
        <v>-73.85</v>
      </c>
      <c r="Z6" s="62">
        <v>1000000</v>
      </c>
    </row>
    <row r="7" spans="1:26" ht="13.5">
      <c r="A7" s="58" t="s">
        <v>33</v>
      </c>
      <c r="B7" s="19">
        <v>2881416</v>
      </c>
      <c r="C7" s="19">
        <v>0</v>
      </c>
      <c r="D7" s="59">
        <v>3500000</v>
      </c>
      <c r="E7" s="60">
        <v>3500000</v>
      </c>
      <c r="F7" s="60">
        <v>223170</v>
      </c>
      <c r="G7" s="60">
        <v>277676</v>
      </c>
      <c r="H7" s="60">
        <v>274507</v>
      </c>
      <c r="I7" s="60">
        <v>775353</v>
      </c>
      <c r="J7" s="60">
        <v>231906</v>
      </c>
      <c r="K7" s="60">
        <v>211391</v>
      </c>
      <c r="L7" s="60">
        <v>231739</v>
      </c>
      <c r="M7" s="60">
        <v>675036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1450389</v>
      </c>
      <c r="W7" s="60">
        <v>1342965</v>
      </c>
      <c r="X7" s="60">
        <v>107424</v>
      </c>
      <c r="Y7" s="61">
        <v>8</v>
      </c>
      <c r="Z7" s="62">
        <v>3500000</v>
      </c>
    </row>
    <row r="8" spans="1:26" ht="13.5">
      <c r="A8" s="58" t="s">
        <v>34</v>
      </c>
      <c r="B8" s="19">
        <v>126809490</v>
      </c>
      <c r="C8" s="19">
        <v>0</v>
      </c>
      <c r="D8" s="59">
        <v>108212000</v>
      </c>
      <c r="E8" s="60">
        <v>108212000</v>
      </c>
      <c r="F8" s="60">
        <v>42764000</v>
      </c>
      <c r="G8" s="60">
        <v>0</v>
      </c>
      <c r="H8" s="60">
        <v>0</v>
      </c>
      <c r="I8" s="60">
        <v>42764000</v>
      </c>
      <c r="J8" s="60">
        <v>0</v>
      </c>
      <c r="K8" s="60">
        <v>35171000</v>
      </c>
      <c r="L8" s="60">
        <v>0</v>
      </c>
      <c r="M8" s="60">
        <v>35171000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77935000</v>
      </c>
      <c r="W8" s="60">
        <v>71809000</v>
      </c>
      <c r="X8" s="60">
        <v>6126000</v>
      </c>
      <c r="Y8" s="61">
        <v>8.53</v>
      </c>
      <c r="Z8" s="62">
        <v>108212000</v>
      </c>
    </row>
    <row r="9" spans="1:26" ht="13.5">
      <c r="A9" s="58" t="s">
        <v>35</v>
      </c>
      <c r="B9" s="19">
        <v>6562967</v>
      </c>
      <c r="C9" s="19">
        <v>0</v>
      </c>
      <c r="D9" s="59">
        <v>37187148</v>
      </c>
      <c r="E9" s="60">
        <v>37187148</v>
      </c>
      <c r="F9" s="60">
        <v>357379</v>
      </c>
      <c r="G9" s="60">
        <v>3088695</v>
      </c>
      <c r="H9" s="60">
        <v>789968</v>
      </c>
      <c r="I9" s="60">
        <v>4236042</v>
      </c>
      <c r="J9" s="60">
        <v>1121651</v>
      </c>
      <c r="K9" s="60">
        <v>1816076</v>
      </c>
      <c r="L9" s="60">
        <v>1433285</v>
      </c>
      <c r="M9" s="60">
        <v>4371012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8607054</v>
      </c>
      <c r="W9" s="60">
        <v>17558295</v>
      </c>
      <c r="X9" s="60">
        <v>-8951241</v>
      </c>
      <c r="Y9" s="61">
        <v>-50.98</v>
      </c>
      <c r="Z9" s="62">
        <v>37187148</v>
      </c>
    </row>
    <row r="10" spans="1:26" ht="25.5">
      <c r="A10" s="63" t="s">
        <v>277</v>
      </c>
      <c r="B10" s="64">
        <f>SUM(B5:B9)</f>
        <v>141636621</v>
      </c>
      <c r="C10" s="64">
        <f>SUM(C5:C9)</f>
        <v>0</v>
      </c>
      <c r="D10" s="65">
        <f aca="true" t="shared" si="0" ref="D10:Z10">SUM(D5:D9)</f>
        <v>153899148</v>
      </c>
      <c r="E10" s="66">
        <f t="shared" si="0"/>
        <v>153899148</v>
      </c>
      <c r="F10" s="66">
        <f t="shared" si="0"/>
        <v>43480826</v>
      </c>
      <c r="G10" s="66">
        <f t="shared" si="0"/>
        <v>3781496</v>
      </c>
      <c r="H10" s="66">
        <f t="shared" si="0"/>
        <v>1699702</v>
      </c>
      <c r="I10" s="66">
        <f t="shared" si="0"/>
        <v>48962024</v>
      </c>
      <c r="J10" s="66">
        <f t="shared" si="0"/>
        <v>1706436</v>
      </c>
      <c r="K10" s="66">
        <f t="shared" si="0"/>
        <v>37520406</v>
      </c>
      <c r="L10" s="66">
        <f t="shared" si="0"/>
        <v>1817797</v>
      </c>
      <c r="M10" s="66">
        <f t="shared" si="0"/>
        <v>41044639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90006663</v>
      </c>
      <c r="W10" s="66">
        <f t="shared" si="0"/>
        <v>94047037</v>
      </c>
      <c r="X10" s="66">
        <f t="shared" si="0"/>
        <v>-4040374</v>
      </c>
      <c r="Y10" s="67">
        <f>+IF(W10&lt;&gt;0,(X10/W10)*100,0)</f>
        <v>-4.296120461509064</v>
      </c>
      <c r="Z10" s="68">
        <f t="shared" si="0"/>
        <v>153899148</v>
      </c>
    </row>
    <row r="11" spans="1:26" ht="13.5">
      <c r="A11" s="58" t="s">
        <v>37</v>
      </c>
      <c r="B11" s="19">
        <v>47394174</v>
      </c>
      <c r="C11" s="19">
        <v>0</v>
      </c>
      <c r="D11" s="59">
        <v>49160667</v>
      </c>
      <c r="E11" s="60">
        <v>49160667</v>
      </c>
      <c r="F11" s="60">
        <v>3482247</v>
      </c>
      <c r="G11" s="60">
        <v>3321047</v>
      </c>
      <c r="H11" s="60">
        <v>3406030</v>
      </c>
      <c r="I11" s="60">
        <v>10209324</v>
      </c>
      <c r="J11" s="60">
        <v>3202137</v>
      </c>
      <c r="K11" s="60">
        <v>3181649</v>
      </c>
      <c r="L11" s="60">
        <v>3355056</v>
      </c>
      <c r="M11" s="60">
        <v>9738842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19948166</v>
      </c>
      <c r="W11" s="60">
        <v>19482718</v>
      </c>
      <c r="X11" s="60">
        <v>465448</v>
      </c>
      <c r="Y11" s="61">
        <v>2.39</v>
      </c>
      <c r="Z11" s="62">
        <v>49160667</v>
      </c>
    </row>
    <row r="12" spans="1:26" ht="13.5">
      <c r="A12" s="58" t="s">
        <v>38</v>
      </c>
      <c r="B12" s="19">
        <v>11039901</v>
      </c>
      <c r="C12" s="19">
        <v>0</v>
      </c>
      <c r="D12" s="59">
        <v>11971238</v>
      </c>
      <c r="E12" s="60">
        <v>11971238</v>
      </c>
      <c r="F12" s="60">
        <v>963695</v>
      </c>
      <c r="G12" s="60">
        <v>935350</v>
      </c>
      <c r="H12" s="60">
        <v>969272</v>
      </c>
      <c r="I12" s="60">
        <v>2868317</v>
      </c>
      <c r="J12" s="60">
        <v>952142</v>
      </c>
      <c r="K12" s="60">
        <v>906216</v>
      </c>
      <c r="L12" s="60">
        <v>953183</v>
      </c>
      <c r="M12" s="60">
        <v>2811541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5679858</v>
      </c>
      <c r="W12" s="60">
        <v>5989924</v>
      </c>
      <c r="X12" s="60">
        <v>-310066</v>
      </c>
      <c r="Y12" s="61">
        <v>-5.18</v>
      </c>
      <c r="Z12" s="62">
        <v>11971238</v>
      </c>
    </row>
    <row r="13" spans="1:26" ht="13.5">
      <c r="A13" s="58" t="s">
        <v>278</v>
      </c>
      <c r="B13" s="19">
        <v>28173659</v>
      </c>
      <c r="C13" s="19">
        <v>0</v>
      </c>
      <c r="D13" s="59">
        <v>38000000</v>
      </c>
      <c r="E13" s="60">
        <v>38000000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19000002</v>
      </c>
      <c r="X13" s="60">
        <v>-19000002</v>
      </c>
      <c r="Y13" s="61">
        <v>-100</v>
      </c>
      <c r="Z13" s="62">
        <v>38000000</v>
      </c>
    </row>
    <row r="14" spans="1:26" ht="13.5">
      <c r="A14" s="58" t="s">
        <v>40</v>
      </c>
      <c r="B14" s="19">
        <v>68887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6030003</v>
      </c>
      <c r="C15" s="19">
        <v>0</v>
      </c>
      <c r="D15" s="59">
        <v>12435000</v>
      </c>
      <c r="E15" s="60">
        <v>12435000</v>
      </c>
      <c r="F15" s="60">
        <v>15777</v>
      </c>
      <c r="G15" s="60">
        <v>23319</v>
      </c>
      <c r="H15" s="60">
        <v>101311</v>
      </c>
      <c r="I15" s="60">
        <v>140407</v>
      </c>
      <c r="J15" s="60">
        <v>217549</v>
      </c>
      <c r="K15" s="60">
        <v>0</v>
      </c>
      <c r="L15" s="60">
        <v>0</v>
      </c>
      <c r="M15" s="60">
        <v>217549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357956</v>
      </c>
      <c r="W15" s="60">
        <v>6719163</v>
      </c>
      <c r="X15" s="60">
        <v>-6361207</v>
      </c>
      <c r="Y15" s="61">
        <v>-94.67</v>
      </c>
      <c r="Z15" s="62">
        <v>12435000</v>
      </c>
    </row>
    <row r="16" spans="1:26" ht="13.5">
      <c r="A16" s="69" t="s">
        <v>42</v>
      </c>
      <c r="B16" s="19">
        <v>3366280</v>
      </c>
      <c r="C16" s="19">
        <v>0</v>
      </c>
      <c r="D16" s="59">
        <v>2000000</v>
      </c>
      <c r="E16" s="60">
        <v>2000000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848278</v>
      </c>
      <c r="X16" s="60">
        <v>-848278</v>
      </c>
      <c r="Y16" s="61">
        <v>-100</v>
      </c>
      <c r="Z16" s="62">
        <v>2000000</v>
      </c>
    </row>
    <row r="17" spans="1:26" ht="13.5">
      <c r="A17" s="58" t="s">
        <v>43</v>
      </c>
      <c r="B17" s="19">
        <v>76573989</v>
      </c>
      <c r="C17" s="19">
        <v>0</v>
      </c>
      <c r="D17" s="59">
        <v>60212990</v>
      </c>
      <c r="E17" s="60">
        <v>60212990</v>
      </c>
      <c r="F17" s="60">
        <v>4095388</v>
      </c>
      <c r="G17" s="60">
        <v>4759752</v>
      </c>
      <c r="H17" s="60">
        <v>7368220</v>
      </c>
      <c r="I17" s="60">
        <v>16223360</v>
      </c>
      <c r="J17" s="60">
        <v>5020642</v>
      </c>
      <c r="K17" s="60">
        <v>6349884</v>
      </c>
      <c r="L17" s="60">
        <v>2225750</v>
      </c>
      <c r="M17" s="60">
        <v>13596276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29819636</v>
      </c>
      <c r="W17" s="60">
        <v>33507184</v>
      </c>
      <c r="X17" s="60">
        <v>-3687548</v>
      </c>
      <c r="Y17" s="61">
        <v>-11.01</v>
      </c>
      <c r="Z17" s="62">
        <v>60212990</v>
      </c>
    </row>
    <row r="18" spans="1:26" ht="13.5">
      <c r="A18" s="70" t="s">
        <v>44</v>
      </c>
      <c r="B18" s="71">
        <f>SUM(B11:B17)</f>
        <v>172646893</v>
      </c>
      <c r="C18" s="71">
        <f>SUM(C11:C17)</f>
        <v>0</v>
      </c>
      <c r="D18" s="72">
        <f aca="true" t="shared" si="1" ref="D18:Z18">SUM(D11:D17)</f>
        <v>173779895</v>
      </c>
      <c r="E18" s="73">
        <f t="shared" si="1"/>
        <v>173779895</v>
      </c>
      <c r="F18" s="73">
        <f t="shared" si="1"/>
        <v>8557107</v>
      </c>
      <c r="G18" s="73">
        <f t="shared" si="1"/>
        <v>9039468</v>
      </c>
      <c r="H18" s="73">
        <f t="shared" si="1"/>
        <v>11844833</v>
      </c>
      <c r="I18" s="73">
        <f t="shared" si="1"/>
        <v>29441408</v>
      </c>
      <c r="J18" s="73">
        <f t="shared" si="1"/>
        <v>9392470</v>
      </c>
      <c r="K18" s="73">
        <f t="shared" si="1"/>
        <v>10437749</v>
      </c>
      <c r="L18" s="73">
        <f t="shared" si="1"/>
        <v>6533989</v>
      </c>
      <c r="M18" s="73">
        <f t="shared" si="1"/>
        <v>26364208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55805616</v>
      </c>
      <c r="W18" s="73">
        <f t="shared" si="1"/>
        <v>85547269</v>
      </c>
      <c r="X18" s="73">
        <f t="shared" si="1"/>
        <v>-29741653</v>
      </c>
      <c r="Y18" s="67">
        <f>+IF(W18&lt;&gt;0,(X18/W18)*100,0)</f>
        <v>-34.766338362011304</v>
      </c>
      <c r="Z18" s="74">
        <f t="shared" si="1"/>
        <v>173779895</v>
      </c>
    </row>
    <row r="19" spans="1:26" ht="13.5">
      <c r="A19" s="70" t="s">
        <v>45</v>
      </c>
      <c r="B19" s="75">
        <f>+B10-B18</f>
        <v>-31010272</v>
      </c>
      <c r="C19" s="75">
        <f>+C10-C18</f>
        <v>0</v>
      </c>
      <c r="D19" s="76">
        <f aca="true" t="shared" si="2" ref="D19:Z19">+D10-D18</f>
        <v>-19880747</v>
      </c>
      <c r="E19" s="77">
        <f t="shared" si="2"/>
        <v>-19880747</v>
      </c>
      <c r="F19" s="77">
        <f t="shared" si="2"/>
        <v>34923719</v>
      </c>
      <c r="G19" s="77">
        <f t="shared" si="2"/>
        <v>-5257972</v>
      </c>
      <c r="H19" s="77">
        <f t="shared" si="2"/>
        <v>-10145131</v>
      </c>
      <c r="I19" s="77">
        <f t="shared" si="2"/>
        <v>19520616</v>
      </c>
      <c r="J19" s="77">
        <f t="shared" si="2"/>
        <v>-7686034</v>
      </c>
      <c r="K19" s="77">
        <f t="shared" si="2"/>
        <v>27082657</v>
      </c>
      <c r="L19" s="77">
        <f t="shared" si="2"/>
        <v>-4716192</v>
      </c>
      <c r="M19" s="77">
        <f t="shared" si="2"/>
        <v>14680431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34201047</v>
      </c>
      <c r="W19" s="77">
        <f>IF(E10=E18,0,W10-W18)</f>
        <v>8499768</v>
      </c>
      <c r="X19" s="77">
        <f t="shared" si="2"/>
        <v>25701279</v>
      </c>
      <c r="Y19" s="78">
        <f>+IF(W19&lt;&gt;0,(X19/W19)*100,0)</f>
        <v>302.37624132799857</v>
      </c>
      <c r="Z19" s="79">
        <f t="shared" si="2"/>
        <v>-19880747</v>
      </c>
    </row>
    <row r="20" spans="1:26" ht="13.5">
      <c r="A20" s="58" t="s">
        <v>46</v>
      </c>
      <c r="B20" s="19">
        <v>63006041</v>
      </c>
      <c r="C20" s="19">
        <v>0</v>
      </c>
      <c r="D20" s="59">
        <v>49004000</v>
      </c>
      <c r="E20" s="60">
        <v>49004000</v>
      </c>
      <c r="F20" s="60">
        <v>8500000</v>
      </c>
      <c r="G20" s="60">
        <v>0</v>
      </c>
      <c r="H20" s="60">
        <v>0</v>
      </c>
      <c r="I20" s="60">
        <v>8500000</v>
      </c>
      <c r="J20" s="60">
        <v>8000000</v>
      </c>
      <c r="K20" s="60">
        <v>0</v>
      </c>
      <c r="L20" s="60">
        <v>0</v>
      </c>
      <c r="M20" s="60">
        <v>8000000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16500000</v>
      </c>
      <c r="W20" s="60">
        <v>34682400</v>
      </c>
      <c r="X20" s="60">
        <v>-18182400</v>
      </c>
      <c r="Y20" s="61">
        <v>-52.43</v>
      </c>
      <c r="Z20" s="62">
        <v>49004000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31995769</v>
      </c>
      <c r="C22" s="86">
        <f>SUM(C19:C21)</f>
        <v>0</v>
      </c>
      <c r="D22" s="87">
        <f aca="true" t="shared" si="3" ref="D22:Z22">SUM(D19:D21)</f>
        <v>29123253</v>
      </c>
      <c r="E22" s="88">
        <f t="shared" si="3"/>
        <v>29123253</v>
      </c>
      <c r="F22" s="88">
        <f t="shared" si="3"/>
        <v>43423719</v>
      </c>
      <c r="G22" s="88">
        <f t="shared" si="3"/>
        <v>-5257972</v>
      </c>
      <c r="H22" s="88">
        <f t="shared" si="3"/>
        <v>-10145131</v>
      </c>
      <c r="I22" s="88">
        <f t="shared" si="3"/>
        <v>28020616</v>
      </c>
      <c r="J22" s="88">
        <f t="shared" si="3"/>
        <v>313966</v>
      </c>
      <c r="K22" s="88">
        <f t="shared" si="3"/>
        <v>27082657</v>
      </c>
      <c r="L22" s="88">
        <f t="shared" si="3"/>
        <v>-4716192</v>
      </c>
      <c r="M22" s="88">
        <f t="shared" si="3"/>
        <v>22680431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50701047</v>
      </c>
      <c r="W22" s="88">
        <f t="shared" si="3"/>
        <v>43182168</v>
      </c>
      <c r="X22" s="88">
        <f t="shared" si="3"/>
        <v>7518879</v>
      </c>
      <c r="Y22" s="89">
        <f>+IF(W22&lt;&gt;0,(X22/W22)*100,0)</f>
        <v>17.411999786578573</v>
      </c>
      <c r="Z22" s="90">
        <f t="shared" si="3"/>
        <v>29123253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31995769</v>
      </c>
      <c r="C24" s="75">
        <f>SUM(C22:C23)</f>
        <v>0</v>
      </c>
      <c r="D24" s="76">
        <f aca="true" t="shared" si="4" ref="D24:Z24">SUM(D22:D23)</f>
        <v>29123253</v>
      </c>
      <c r="E24" s="77">
        <f t="shared" si="4"/>
        <v>29123253</v>
      </c>
      <c r="F24" s="77">
        <f t="shared" si="4"/>
        <v>43423719</v>
      </c>
      <c r="G24" s="77">
        <f t="shared" si="4"/>
        <v>-5257972</v>
      </c>
      <c r="H24" s="77">
        <f t="shared" si="4"/>
        <v>-10145131</v>
      </c>
      <c r="I24" s="77">
        <f t="shared" si="4"/>
        <v>28020616</v>
      </c>
      <c r="J24" s="77">
        <f t="shared" si="4"/>
        <v>313966</v>
      </c>
      <c r="K24" s="77">
        <f t="shared" si="4"/>
        <v>27082657</v>
      </c>
      <c r="L24" s="77">
        <f t="shared" si="4"/>
        <v>-4716192</v>
      </c>
      <c r="M24" s="77">
        <f t="shared" si="4"/>
        <v>22680431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50701047</v>
      </c>
      <c r="W24" s="77">
        <f t="shared" si="4"/>
        <v>43182168</v>
      </c>
      <c r="X24" s="77">
        <f t="shared" si="4"/>
        <v>7518879</v>
      </c>
      <c r="Y24" s="78">
        <f>+IF(W24&lt;&gt;0,(X24/W24)*100,0)</f>
        <v>17.411999786578573</v>
      </c>
      <c r="Z24" s="79">
        <f t="shared" si="4"/>
        <v>29123253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38008694</v>
      </c>
      <c r="C27" s="22">
        <v>0</v>
      </c>
      <c r="D27" s="99">
        <v>68423250</v>
      </c>
      <c r="E27" s="100">
        <v>68423250</v>
      </c>
      <c r="F27" s="100">
        <v>313542</v>
      </c>
      <c r="G27" s="100">
        <v>239464</v>
      </c>
      <c r="H27" s="100">
        <v>290277</v>
      </c>
      <c r="I27" s="100">
        <v>843283</v>
      </c>
      <c r="J27" s="100">
        <v>10127623</v>
      </c>
      <c r="K27" s="100">
        <v>6268222</v>
      </c>
      <c r="L27" s="100">
        <v>4751187</v>
      </c>
      <c r="M27" s="100">
        <v>21147032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21990315</v>
      </c>
      <c r="W27" s="100">
        <v>34211625</v>
      </c>
      <c r="X27" s="100">
        <v>-12221310</v>
      </c>
      <c r="Y27" s="101">
        <v>-35.72</v>
      </c>
      <c r="Z27" s="102">
        <v>68423250</v>
      </c>
    </row>
    <row r="28" spans="1:26" ht="13.5">
      <c r="A28" s="103" t="s">
        <v>46</v>
      </c>
      <c r="B28" s="19">
        <v>38008694</v>
      </c>
      <c r="C28" s="19">
        <v>0</v>
      </c>
      <c r="D28" s="59">
        <v>49708250</v>
      </c>
      <c r="E28" s="60">
        <v>49708250</v>
      </c>
      <c r="F28" s="60">
        <v>0</v>
      </c>
      <c r="G28" s="60">
        <v>0</v>
      </c>
      <c r="H28" s="60">
        <v>0</v>
      </c>
      <c r="I28" s="60">
        <v>0</v>
      </c>
      <c r="J28" s="60">
        <v>10053497</v>
      </c>
      <c r="K28" s="60">
        <v>5931623</v>
      </c>
      <c r="L28" s="60">
        <v>4683311</v>
      </c>
      <c r="M28" s="60">
        <v>20668431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20668431</v>
      </c>
      <c r="W28" s="60">
        <v>24854125</v>
      </c>
      <c r="X28" s="60">
        <v>-4185694</v>
      </c>
      <c r="Y28" s="61">
        <v>-16.84</v>
      </c>
      <c r="Z28" s="62">
        <v>49708250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313542</v>
      </c>
      <c r="G29" s="60">
        <v>239464</v>
      </c>
      <c r="H29" s="60">
        <v>290277</v>
      </c>
      <c r="I29" s="60">
        <v>843283</v>
      </c>
      <c r="J29" s="60">
        <v>74126</v>
      </c>
      <c r="K29" s="60">
        <v>336599</v>
      </c>
      <c r="L29" s="60">
        <v>67876</v>
      </c>
      <c r="M29" s="60">
        <v>478601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1321884</v>
      </c>
      <c r="W29" s="60"/>
      <c r="X29" s="60">
        <v>1321884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18715000</v>
      </c>
      <c r="E31" s="60">
        <v>18715000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9357500</v>
      </c>
      <c r="X31" s="60">
        <v>-9357500</v>
      </c>
      <c r="Y31" s="61">
        <v>-100</v>
      </c>
      <c r="Z31" s="62">
        <v>18715000</v>
      </c>
    </row>
    <row r="32" spans="1:26" ht="13.5">
      <c r="A32" s="70" t="s">
        <v>54</v>
      </c>
      <c r="B32" s="22">
        <f>SUM(B28:B31)</f>
        <v>38008694</v>
      </c>
      <c r="C32" s="22">
        <f>SUM(C28:C31)</f>
        <v>0</v>
      </c>
      <c r="D32" s="99">
        <f aca="true" t="shared" si="5" ref="D32:Z32">SUM(D28:D31)</f>
        <v>68423250</v>
      </c>
      <c r="E32" s="100">
        <f t="shared" si="5"/>
        <v>68423250</v>
      </c>
      <c r="F32" s="100">
        <f t="shared" si="5"/>
        <v>313542</v>
      </c>
      <c r="G32" s="100">
        <f t="shared" si="5"/>
        <v>239464</v>
      </c>
      <c r="H32" s="100">
        <f t="shared" si="5"/>
        <v>290277</v>
      </c>
      <c r="I32" s="100">
        <f t="shared" si="5"/>
        <v>843283</v>
      </c>
      <c r="J32" s="100">
        <f t="shared" si="5"/>
        <v>10127623</v>
      </c>
      <c r="K32" s="100">
        <f t="shared" si="5"/>
        <v>6268222</v>
      </c>
      <c r="L32" s="100">
        <f t="shared" si="5"/>
        <v>4751187</v>
      </c>
      <c r="M32" s="100">
        <f t="shared" si="5"/>
        <v>21147032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21990315</v>
      </c>
      <c r="W32" s="100">
        <f t="shared" si="5"/>
        <v>34211625</v>
      </c>
      <c r="X32" s="100">
        <f t="shared" si="5"/>
        <v>-12221310</v>
      </c>
      <c r="Y32" s="101">
        <f>+IF(W32&lt;&gt;0,(X32/W32)*100,0)</f>
        <v>-35.72268198309785</v>
      </c>
      <c r="Z32" s="102">
        <f t="shared" si="5"/>
        <v>68423250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57786186</v>
      </c>
      <c r="C35" s="19">
        <v>0</v>
      </c>
      <c r="D35" s="59">
        <v>106516665</v>
      </c>
      <c r="E35" s="60">
        <v>106516665</v>
      </c>
      <c r="F35" s="60">
        <v>124648269</v>
      </c>
      <c r="G35" s="60">
        <v>120664747</v>
      </c>
      <c r="H35" s="60">
        <v>100819852</v>
      </c>
      <c r="I35" s="60">
        <v>100819852</v>
      </c>
      <c r="J35" s="60">
        <v>101137078</v>
      </c>
      <c r="K35" s="60">
        <v>88050290</v>
      </c>
      <c r="L35" s="60">
        <v>109515123</v>
      </c>
      <c r="M35" s="60">
        <v>109515123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109515123</v>
      </c>
      <c r="W35" s="60">
        <v>53258333</v>
      </c>
      <c r="X35" s="60">
        <v>56256790</v>
      </c>
      <c r="Y35" s="61">
        <v>105.63</v>
      </c>
      <c r="Z35" s="62">
        <v>106516665</v>
      </c>
    </row>
    <row r="36" spans="1:26" ht="13.5">
      <c r="A36" s="58" t="s">
        <v>57</v>
      </c>
      <c r="B36" s="19">
        <v>293367801</v>
      </c>
      <c r="C36" s="19">
        <v>0</v>
      </c>
      <c r="D36" s="59">
        <v>341733270</v>
      </c>
      <c r="E36" s="60">
        <v>341733270</v>
      </c>
      <c r="F36" s="60">
        <v>329597023</v>
      </c>
      <c r="G36" s="60">
        <v>327041171</v>
      </c>
      <c r="H36" s="60">
        <v>330304413</v>
      </c>
      <c r="I36" s="60">
        <v>330304413</v>
      </c>
      <c r="J36" s="60">
        <v>330304413</v>
      </c>
      <c r="K36" s="60">
        <v>334932119</v>
      </c>
      <c r="L36" s="60">
        <v>340713216</v>
      </c>
      <c r="M36" s="60">
        <v>340713216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340713216</v>
      </c>
      <c r="W36" s="60">
        <v>170866635</v>
      </c>
      <c r="X36" s="60">
        <v>169846581</v>
      </c>
      <c r="Y36" s="61">
        <v>99.4</v>
      </c>
      <c r="Z36" s="62">
        <v>341733270</v>
      </c>
    </row>
    <row r="37" spans="1:26" ht="13.5">
      <c r="A37" s="58" t="s">
        <v>58</v>
      </c>
      <c r="B37" s="19">
        <v>24489908</v>
      </c>
      <c r="C37" s="19">
        <v>0</v>
      </c>
      <c r="D37" s="59">
        <v>104211552</v>
      </c>
      <c r="E37" s="60">
        <v>104211552</v>
      </c>
      <c r="F37" s="60">
        <v>135704487</v>
      </c>
      <c r="G37" s="60">
        <v>128548168</v>
      </c>
      <c r="H37" s="60">
        <v>111966515</v>
      </c>
      <c r="I37" s="60">
        <v>111966515</v>
      </c>
      <c r="J37" s="60">
        <v>112283741</v>
      </c>
      <c r="K37" s="60">
        <v>103824659</v>
      </c>
      <c r="L37" s="60">
        <v>131070589</v>
      </c>
      <c r="M37" s="60">
        <v>131070589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131070589</v>
      </c>
      <c r="W37" s="60">
        <v>52105776</v>
      </c>
      <c r="X37" s="60">
        <v>78964813</v>
      </c>
      <c r="Y37" s="61">
        <v>151.55</v>
      </c>
      <c r="Z37" s="62">
        <v>104211552</v>
      </c>
    </row>
    <row r="38" spans="1:26" ht="13.5">
      <c r="A38" s="58" t="s">
        <v>59</v>
      </c>
      <c r="B38" s="19">
        <v>0</v>
      </c>
      <c r="C38" s="19">
        <v>0</v>
      </c>
      <c r="D38" s="59">
        <v>11387000</v>
      </c>
      <c r="E38" s="60">
        <v>11387000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5693500</v>
      </c>
      <c r="X38" s="60">
        <v>-5693500</v>
      </c>
      <c r="Y38" s="61">
        <v>-100</v>
      </c>
      <c r="Z38" s="62">
        <v>11387000</v>
      </c>
    </row>
    <row r="39" spans="1:26" ht="13.5">
      <c r="A39" s="58" t="s">
        <v>60</v>
      </c>
      <c r="B39" s="19">
        <v>326664079</v>
      </c>
      <c r="C39" s="19">
        <v>0</v>
      </c>
      <c r="D39" s="59">
        <v>332651383</v>
      </c>
      <c r="E39" s="60">
        <v>332651383</v>
      </c>
      <c r="F39" s="60">
        <v>318540805</v>
      </c>
      <c r="G39" s="60">
        <v>319157750</v>
      </c>
      <c r="H39" s="60">
        <v>319157750</v>
      </c>
      <c r="I39" s="60">
        <v>319157750</v>
      </c>
      <c r="J39" s="60">
        <v>319157750</v>
      </c>
      <c r="K39" s="60">
        <v>319157750</v>
      </c>
      <c r="L39" s="60">
        <v>319157750</v>
      </c>
      <c r="M39" s="60">
        <v>319157750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319157750</v>
      </c>
      <c r="W39" s="60">
        <v>166325692</v>
      </c>
      <c r="X39" s="60">
        <v>152832058</v>
      </c>
      <c r="Y39" s="61">
        <v>91.89</v>
      </c>
      <c r="Z39" s="62">
        <v>332651383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34987766</v>
      </c>
      <c r="C42" s="19">
        <v>0</v>
      </c>
      <c r="D42" s="59">
        <v>68773481</v>
      </c>
      <c r="E42" s="60">
        <v>68773481</v>
      </c>
      <c r="F42" s="60">
        <v>44354975</v>
      </c>
      <c r="G42" s="60">
        <v>-4134853</v>
      </c>
      <c r="H42" s="60">
        <v>-10733011</v>
      </c>
      <c r="I42" s="60">
        <v>29487111</v>
      </c>
      <c r="J42" s="60">
        <v>-5238546</v>
      </c>
      <c r="K42" s="60">
        <v>27082658</v>
      </c>
      <c r="L42" s="60">
        <v>-4716189</v>
      </c>
      <c r="M42" s="60">
        <v>17127923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46615034</v>
      </c>
      <c r="W42" s="60">
        <v>57567764</v>
      </c>
      <c r="X42" s="60">
        <v>-10952730</v>
      </c>
      <c r="Y42" s="61">
        <v>-19.03</v>
      </c>
      <c r="Z42" s="62">
        <v>68773481</v>
      </c>
    </row>
    <row r="43" spans="1:26" ht="13.5">
      <c r="A43" s="58" t="s">
        <v>63</v>
      </c>
      <c r="B43" s="19">
        <v>-41321176</v>
      </c>
      <c r="C43" s="19">
        <v>0</v>
      </c>
      <c r="D43" s="59">
        <v>-68423250</v>
      </c>
      <c r="E43" s="60">
        <v>-68423250</v>
      </c>
      <c r="F43" s="60">
        <v>-324677</v>
      </c>
      <c r="G43" s="60">
        <v>-211202</v>
      </c>
      <c r="H43" s="60">
        <v>-290276</v>
      </c>
      <c r="I43" s="60">
        <v>-826155</v>
      </c>
      <c r="J43" s="60">
        <v>-4809077</v>
      </c>
      <c r="K43" s="60">
        <v>-6268222</v>
      </c>
      <c r="L43" s="60">
        <v>-4751187</v>
      </c>
      <c r="M43" s="60">
        <v>-15828486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-16654641</v>
      </c>
      <c r="W43" s="60">
        <v>-36613190</v>
      </c>
      <c r="X43" s="60">
        <v>19958549</v>
      </c>
      <c r="Y43" s="61">
        <v>-54.51</v>
      </c>
      <c r="Z43" s="62">
        <v>-68423250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49210593</v>
      </c>
      <c r="C45" s="22">
        <v>0</v>
      </c>
      <c r="D45" s="99">
        <v>59687343</v>
      </c>
      <c r="E45" s="100">
        <v>59687343</v>
      </c>
      <c r="F45" s="100">
        <v>93186105</v>
      </c>
      <c r="G45" s="100">
        <v>88840050</v>
      </c>
      <c r="H45" s="100">
        <v>77816763</v>
      </c>
      <c r="I45" s="100">
        <v>77816763</v>
      </c>
      <c r="J45" s="100">
        <v>67769140</v>
      </c>
      <c r="K45" s="100">
        <v>88583576</v>
      </c>
      <c r="L45" s="100">
        <v>79116200</v>
      </c>
      <c r="M45" s="100">
        <v>79116200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79116200</v>
      </c>
      <c r="W45" s="100">
        <v>80291686</v>
      </c>
      <c r="X45" s="100">
        <v>-1175486</v>
      </c>
      <c r="Y45" s="101">
        <v>-1.46</v>
      </c>
      <c r="Z45" s="102">
        <v>59687343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1557201</v>
      </c>
      <c r="C49" s="52">
        <v>0</v>
      </c>
      <c r="D49" s="129">
        <v>151304</v>
      </c>
      <c r="E49" s="54">
        <v>30613</v>
      </c>
      <c r="F49" s="54">
        <v>0</v>
      </c>
      <c r="G49" s="54">
        <v>0</v>
      </c>
      <c r="H49" s="54">
        <v>0</v>
      </c>
      <c r="I49" s="54">
        <v>2877578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4616696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891987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891987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99.99992</v>
      </c>
      <c r="E58" s="7">
        <f t="shared" si="6"/>
        <v>99.99992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83.36208862624022</v>
      </c>
      <c r="X58" s="7">
        <f t="shared" si="6"/>
        <v>0</v>
      </c>
      <c r="Y58" s="7">
        <f t="shared" si="6"/>
        <v>0</v>
      </c>
      <c r="Z58" s="8">
        <f t="shared" si="6"/>
        <v>99.99992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116.90912472734037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99.9996</v>
      </c>
      <c r="E60" s="13">
        <f t="shared" si="7"/>
        <v>99.9996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36.09656012844651</v>
      </c>
      <c r="X60" s="13">
        <f t="shared" si="7"/>
        <v>0</v>
      </c>
      <c r="Y60" s="13">
        <f t="shared" si="7"/>
        <v>0</v>
      </c>
      <c r="Z60" s="14">
        <f t="shared" si="7"/>
        <v>99.9996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99.9996</v>
      </c>
      <c r="E64" s="13">
        <f t="shared" si="7"/>
        <v>99.9996</v>
      </c>
      <c r="F64" s="13">
        <f t="shared" si="7"/>
        <v>100</v>
      </c>
      <c r="G64" s="13">
        <f t="shared" si="7"/>
        <v>0</v>
      </c>
      <c r="H64" s="13">
        <f t="shared" si="7"/>
        <v>100</v>
      </c>
      <c r="I64" s="13">
        <f t="shared" si="7"/>
        <v>151.74301213905176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121.38103886182239</v>
      </c>
      <c r="W64" s="13">
        <f t="shared" si="7"/>
        <v>131.1779829992654</v>
      </c>
      <c r="X64" s="13">
        <f t="shared" si="7"/>
        <v>0</v>
      </c>
      <c r="Y64" s="13">
        <f t="shared" si="7"/>
        <v>0</v>
      </c>
      <c r="Z64" s="14">
        <f t="shared" si="7"/>
        <v>99.9996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5382748</v>
      </c>
      <c r="C67" s="24"/>
      <c r="D67" s="25">
        <v>5000000</v>
      </c>
      <c r="E67" s="26">
        <v>5000000</v>
      </c>
      <c r="F67" s="26">
        <v>136277</v>
      </c>
      <c r="G67" s="26">
        <v>415125</v>
      </c>
      <c r="H67" s="26">
        <v>635227</v>
      </c>
      <c r="I67" s="26">
        <v>1186629</v>
      </c>
      <c r="J67" s="26">
        <v>352879</v>
      </c>
      <c r="K67" s="26">
        <v>321939</v>
      </c>
      <c r="L67" s="26">
        <v>152773</v>
      </c>
      <c r="M67" s="26">
        <v>827591</v>
      </c>
      <c r="N67" s="26"/>
      <c r="O67" s="26"/>
      <c r="P67" s="26"/>
      <c r="Q67" s="26"/>
      <c r="R67" s="26"/>
      <c r="S67" s="26"/>
      <c r="T67" s="26"/>
      <c r="U67" s="26"/>
      <c r="V67" s="26">
        <v>2014220</v>
      </c>
      <c r="W67" s="26">
        <v>3336777</v>
      </c>
      <c r="X67" s="26"/>
      <c r="Y67" s="25"/>
      <c r="Z67" s="27">
        <v>5000000</v>
      </c>
    </row>
    <row r="68" spans="1:26" ht="13.5" hidden="1">
      <c r="A68" s="37" t="s">
        <v>31</v>
      </c>
      <c r="B68" s="19">
        <v>2772606</v>
      </c>
      <c r="C68" s="19"/>
      <c r="D68" s="20">
        <v>4000000</v>
      </c>
      <c r="E68" s="21">
        <v>4000000</v>
      </c>
      <c r="F68" s="21">
        <v>85151</v>
      </c>
      <c r="G68" s="21">
        <v>351315</v>
      </c>
      <c r="H68" s="21">
        <v>563032</v>
      </c>
      <c r="I68" s="21">
        <v>999498</v>
      </c>
      <c r="J68" s="21">
        <v>279618</v>
      </c>
      <c r="K68" s="21">
        <v>263726</v>
      </c>
      <c r="L68" s="21">
        <v>109126</v>
      </c>
      <c r="M68" s="21">
        <v>652470</v>
      </c>
      <c r="N68" s="21"/>
      <c r="O68" s="21"/>
      <c r="P68" s="21"/>
      <c r="Q68" s="21"/>
      <c r="R68" s="21"/>
      <c r="S68" s="21"/>
      <c r="T68" s="21"/>
      <c r="U68" s="21"/>
      <c r="V68" s="21">
        <v>1651968</v>
      </c>
      <c r="W68" s="21">
        <v>1951609</v>
      </c>
      <c r="X68" s="21"/>
      <c r="Y68" s="20"/>
      <c r="Z68" s="23">
        <v>4000000</v>
      </c>
    </row>
    <row r="69" spans="1:26" ht="13.5" hidden="1">
      <c r="A69" s="38" t="s">
        <v>32</v>
      </c>
      <c r="B69" s="19">
        <v>2610142</v>
      </c>
      <c r="C69" s="19"/>
      <c r="D69" s="20">
        <v>1000000</v>
      </c>
      <c r="E69" s="21">
        <v>1000000</v>
      </c>
      <c r="F69" s="21">
        <v>51126</v>
      </c>
      <c r="G69" s="21">
        <v>63810</v>
      </c>
      <c r="H69" s="21">
        <v>72195</v>
      </c>
      <c r="I69" s="21">
        <v>187131</v>
      </c>
      <c r="J69" s="21">
        <v>73261</v>
      </c>
      <c r="K69" s="21">
        <v>58213</v>
      </c>
      <c r="L69" s="21">
        <v>43647</v>
      </c>
      <c r="M69" s="21">
        <v>175121</v>
      </c>
      <c r="N69" s="21"/>
      <c r="O69" s="21"/>
      <c r="P69" s="21"/>
      <c r="Q69" s="21"/>
      <c r="R69" s="21"/>
      <c r="S69" s="21"/>
      <c r="T69" s="21"/>
      <c r="U69" s="21"/>
      <c r="V69" s="21">
        <v>362252</v>
      </c>
      <c r="W69" s="21">
        <v>1385168</v>
      </c>
      <c r="X69" s="21"/>
      <c r="Y69" s="20"/>
      <c r="Z69" s="23">
        <v>1000000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647137</v>
      </c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356871</v>
      </c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1000000</v>
      </c>
      <c r="E73" s="21">
        <v>1000000</v>
      </c>
      <c r="F73" s="21">
        <v>51126</v>
      </c>
      <c r="G73" s="21"/>
      <c r="H73" s="21">
        <v>72195</v>
      </c>
      <c r="I73" s="21">
        <v>123321</v>
      </c>
      <c r="J73" s="21">
        <v>73261</v>
      </c>
      <c r="K73" s="21">
        <v>58213</v>
      </c>
      <c r="L73" s="21">
        <v>43647</v>
      </c>
      <c r="M73" s="21">
        <v>175121</v>
      </c>
      <c r="N73" s="21"/>
      <c r="O73" s="21"/>
      <c r="P73" s="21"/>
      <c r="Q73" s="21"/>
      <c r="R73" s="21"/>
      <c r="S73" s="21"/>
      <c r="T73" s="21"/>
      <c r="U73" s="21"/>
      <c r="V73" s="21">
        <v>298442</v>
      </c>
      <c r="W73" s="21">
        <v>381160</v>
      </c>
      <c r="X73" s="21"/>
      <c r="Y73" s="20"/>
      <c r="Z73" s="23">
        <v>1000000</v>
      </c>
    </row>
    <row r="74" spans="1:26" ht="13.5" hidden="1">
      <c r="A74" s="39" t="s">
        <v>107</v>
      </c>
      <c r="B74" s="19">
        <v>2610142</v>
      </c>
      <c r="C74" s="19"/>
      <c r="D74" s="20"/>
      <c r="E74" s="21"/>
      <c r="F74" s="21"/>
      <c r="G74" s="21">
        <v>63810</v>
      </c>
      <c r="H74" s="21"/>
      <c r="I74" s="21">
        <v>63810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63810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5382748</v>
      </c>
      <c r="C76" s="32"/>
      <c r="D76" s="33">
        <v>4999996</v>
      </c>
      <c r="E76" s="34">
        <v>4999996</v>
      </c>
      <c r="F76" s="34">
        <v>136277</v>
      </c>
      <c r="G76" s="34">
        <v>415125</v>
      </c>
      <c r="H76" s="34">
        <v>635227</v>
      </c>
      <c r="I76" s="34">
        <v>1186629</v>
      </c>
      <c r="J76" s="34">
        <v>352879</v>
      </c>
      <c r="K76" s="34">
        <v>321939</v>
      </c>
      <c r="L76" s="34">
        <v>152773</v>
      </c>
      <c r="M76" s="34">
        <v>827591</v>
      </c>
      <c r="N76" s="34"/>
      <c r="O76" s="34"/>
      <c r="P76" s="34"/>
      <c r="Q76" s="34"/>
      <c r="R76" s="34"/>
      <c r="S76" s="34"/>
      <c r="T76" s="34"/>
      <c r="U76" s="34"/>
      <c r="V76" s="34">
        <v>2014220</v>
      </c>
      <c r="W76" s="34">
        <v>2781607</v>
      </c>
      <c r="X76" s="34"/>
      <c r="Y76" s="33"/>
      <c r="Z76" s="35">
        <v>4999996</v>
      </c>
    </row>
    <row r="77" spans="1:26" ht="13.5" hidden="1">
      <c r="A77" s="37" t="s">
        <v>31</v>
      </c>
      <c r="B77" s="19">
        <v>2772606</v>
      </c>
      <c r="C77" s="19"/>
      <c r="D77" s="20">
        <v>4000000</v>
      </c>
      <c r="E77" s="21">
        <v>4000000</v>
      </c>
      <c r="F77" s="21">
        <v>85151</v>
      </c>
      <c r="G77" s="21">
        <v>351315</v>
      </c>
      <c r="H77" s="21">
        <v>563032</v>
      </c>
      <c r="I77" s="21">
        <v>999498</v>
      </c>
      <c r="J77" s="21">
        <v>279618</v>
      </c>
      <c r="K77" s="21">
        <v>263726</v>
      </c>
      <c r="L77" s="21">
        <v>109126</v>
      </c>
      <c r="M77" s="21">
        <v>652470</v>
      </c>
      <c r="N77" s="21"/>
      <c r="O77" s="21"/>
      <c r="P77" s="21"/>
      <c r="Q77" s="21"/>
      <c r="R77" s="21"/>
      <c r="S77" s="21"/>
      <c r="T77" s="21"/>
      <c r="U77" s="21"/>
      <c r="V77" s="21">
        <v>1651968</v>
      </c>
      <c r="W77" s="21">
        <v>2281609</v>
      </c>
      <c r="X77" s="21"/>
      <c r="Y77" s="20"/>
      <c r="Z77" s="23">
        <v>4000000</v>
      </c>
    </row>
    <row r="78" spans="1:26" ht="13.5" hidden="1">
      <c r="A78" s="38" t="s">
        <v>32</v>
      </c>
      <c r="B78" s="19">
        <v>2610142</v>
      </c>
      <c r="C78" s="19"/>
      <c r="D78" s="20">
        <v>999996</v>
      </c>
      <c r="E78" s="21">
        <v>999996</v>
      </c>
      <c r="F78" s="21">
        <v>51126</v>
      </c>
      <c r="G78" s="21">
        <v>63810</v>
      </c>
      <c r="H78" s="21">
        <v>72195</v>
      </c>
      <c r="I78" s="21">
        <v>187131</v>
      </c>
      <c r="J78" s="21">
        <v>73261</v>
      </c>
      <c r="K78" s="21">
        <v>58213</v>
      </c>
      <c r="L78" s="21">
        <v>43647</v>
      </c>
      <c r="M78" s="21">
        <v>175121</v>
      </c>
      <c r="N78" s="21"/>
      <c r="O78" s="21"/>
      <c r="P78" s="21"/>
      <c r="Q78" s="21"/>
      <c r="R78" s="21"/>
      <c r="S78" s="21"/>
      <c r="T78" s="21"/>
      <c r="U78" s="21"/>
      <c r="V78" s="21">
        <v>362252</v>
      </c>
      <c r="W78" s="21">
        <v>499998</v>
      </c>
      <c r="X78" s="21"/>
      <c r="Y78" s="20"/>
      <c r="Z78" s="23">
        <v>999996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1155899</v>
      </c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>
        <v>775152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679091</v>
      </c>
      <c r="C82" s="19"/>
      <c r="D82" s="20">
        <v>999996</v>
      </c>
      <c r="E82" s="21">
        <v>999996</v>
      </c>
      <c r="F82" s="21">
        <v>51126</v>
      </c>
      <c r="G82" s="21">
        <v>63810</v>
      </c>
      <c r="H82" s="21">
        <v>72195</v>
      </c>
      <c r="I82" s="21">
        <v>187131</v>
      </c>
      <c r="J82" s="21">
        <v>73261</v>
      </c>
      <c r="K82" s="21">
        <v>58213</v>
      </c>
      <c r="L82" s="21">
        <v>43647</v>
      </c>
      <c r="M82" s="21">
        <v>175121</v>
      </c>
      <c r="N82" s="21"/>
      <c r="O82" s="21"/>
      <c r="P82" s="21"/>
      <c r="Q82" s="21"/>
      <c r="R82" s="21"/>
      <c r="S82" s="21"/>
      <c r="T82" s="21"/>
      <c r="U82" s="21"/>
      <c r="V82" s="21">
        <v>362252</v>
      </c>
      <c r="W82" s="21">
        <v>499998</v>
      </c>
      <c r="X82" s="21"/>
      <c r="Y82" s="20"/>
      <c r="Z82" s="23">
        <v>999996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9520000</v>
      </c>
      <c r="F5" s="345">
        <f t="shared" si="0"/>
        <v>9520000</v>
      </c>
      <c r="G5" s="345">
        <f t="shared" si="0"/>
        <v>0</v>
      </c>
      <c r="H5" s="343">
        <f t="shared" si="0"/>
        <v>0</v>
      </c>
      <c r="I5" s="343">
        <f t="shared" si="0"/>
        <v>668244</v>
      </c>
      <c r="J5" s="345">
        <f t="shared" si="0"/>
        <v>668244</v>
      </c>
      <c r="K5" s="345">
        <f t="shared" si="0"/>
        <v>668244</v>
      </c>
      <c r="L5" s="343">
        <f t="shared" si="0"/>
        <v>0</v>
      </c>
      <c r="M5" s="343">
        <f t="shared" si="0"/>
        <v>0</v>
      </c>
      <c r="N5" s="345">
        <f t="shared" si="0"/>
        <v>668244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1336488</v>
      </c>
      <c r="X5" s="343">
        <f t="shared" si="0"/>
        <v>4760000</v>
      </c>
      <c r="Y5" s="345">
        <f t="shared" si="0"/>
        <v>-3423512</v>
      </c>
      <c r="Z5" s="346">
        <f>+IF(X5&lt;&gt;0,+(Y5/X5)*100,0)</f>
        <v>-71.92252100840336</v>
      </c>
      <c r="AA5" s="347">
        <f>+AA6+AA8+AA11+AA13+AA15</f>
        <v>9520000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5120000</v>
      </c>
      <c r="F6" s="59">
        <f t="shared" si="1"/>
        <v>5120000</v>
      </c>
      <c r="G6" s="59">
        <f t="shared" si="1"/>
        <v>0</v>
      </c>
      <c r="H6" s="60">
        <f t="shared" si="1"/>
        <v>0</v>
      </c>
      <c r="I6" s="60">
        <f t="shared" si="1"/>
        <v>646604</v>
      </c>
      <c r="J6" s="59">
        <f t="shared" si="1"/>
        <v>646604</v>
      </c>
      <c r="K6" s="59">
        <f t="shared" si="1"/>
        <v>646604</v>
      </c>
      <c r="L6" s="60">
        <f t="shared" si="1"/>
        <v>0</v>
      </c>
      <c r="M6" s="60">
        <f t="shared" si="1"/>
        <v>0</v>
      </c>
      <c r="N6" s="59">
        <f t="shared" si="1"/>
        <v>646604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1293208</v>
      </c>
      <c r="X6" s="60">
        <f t="shared" si="1"/>
        <v>2560000</v>
      </c>
      <c r="Y6" s="59">
        <f t="shared" si="1"/>
        <v>-1266792</v>
      </c>
      <c r="Z6" s="61">
        <f>+IF(X6&lt;&gt;0,+(Y6/X6)*100,0)</f>
        <v>-49.4840625</v>
      </c>
      <c r="AA6" s="62">
        <f t="shared" si="1"/>
        <v>5120000</v>
      </c>
    </row>
    <row r="7" spans="1:27" ht="13.5">
      <c r="A7" s="291" t="s">
        <v>228</v>
      </c>
      <c r="B7" s="142"/>
      <c r="C7" s="60"/>
      <c r="D7" s="327"/>
      <c r="E7" s="60">
        <v>5120000</v>
      </c>
      <c r="F7" s="59">
        <v>5120000</v>
      </c>
      <c r="G7" s="59"/>
      <c r="H7" s="60"/>
      <c r="I7" s="60">
        <v>646604</v>
      </c>
      <c r="J7" s="59">
        <v>646604</v>
      </c>
      <c r="K7" s="59">
        <v>646604</v>
      </c>
      <c r="L7" s="60"/>
      <c r="M7" s="60"/>
      <c r="N7" s="59">
        <v>646604</v>
      </c>
      <c r="O7" s="59"/>
      <c r="P7" s="60"/>
      <c r="Q7" s="60"/>
      <c r="R7" s="59"/>
      <c r="S7" s="59"/>
      <c r="T7" s="60"/>
      <c r="U7" s="60"/>
      <c r="V7" s="59"/>
      <c r="W7" s="59">
        <v>1293208</v>
      </c>
      <c r="X7" s="60">
        <v>2560000</v>
      </c>
      <c r="Y7" s="59">
        <v>-1266792</v>
      </c>
      <c r="Z7" s="61">
        <v>-49.48</v>
      </c>
      <c r="AA7" s="62">
        <v>5120000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250000</v>
      </c>
      <c r="F8" s="59">
        <f t="shared" si="2"/>
        <v>250000</v>
      </c>
      <c r="G8" s="59">
        <f t="shared" si="2"/>
        <v>0</v>
      </c>
      <c r="H8" s="60">
        <f t="shared" si="2"/>
        <v>0</v>
      </c>
      <c r="I8" s="60">
        <f t="shared" si="2"/>
        <v>15500</v>
      </c>
      <c r="J8" s="59">
        <f t="shared" si="2"/>
        <v>15500</v>
      </c>
      <c r="K8" s="59">
        <f t="shared" si="2"/>
        <v>15500</v>
      </c>
      <c r="L8" s="60">
        <f t="shared" si="2"/>
        <v>0</v>
      </c>
      <c r="M8" s="60">
        <f t="shared" si="2"/>
        <v>0</v>
      </c>
      <c r="N8" s="59">
        <f t="shared" si="2"/>
        <v>15500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31000</v>
      </c>
      <c r="X8" s="60">
        <f t="shared" si="2"/>
        <v>125000</v>
      </c>
      <c r="Y8" s="59">
        <f t="shared" si="2"/>
        <v>-94000</v>
      </c>
      <c r="Z8" s="61">
        <f>+IF(X8&lt;&gt;0,+(Y8/X8)*100,0)</f>
        <v>-75.2</v>
      </c>
      <c r="AA8" s="62">
        <f>SUM(AA9:AA10)</f>
        <v>250000</v>
      </c>
    </row>
    <row r="9" spans="1:27" ht="13.5">
      <c r="A9" s="291" t="s">
        <v>229</v>
      </c>
      <c r="B9" s="142"/>
      <c r="C9" s="60"/>
      <c r="D9" s="327"/>
      <c r="E9" s="60">
        <v>250000</v>
      </c>
      <c r="F9" s="59">
        <v>250000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125000</v>
      </c>
      <c r="Y9" s="59">
        <v>-125000</v>
      </c>
      <c r="Z9" s="61">
        <v>-100</v>
      </c>
      <c r="AA9" s="62">
        <v>250000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>
        <v>15500</v>
      </c>
      <c r="J10" s="59">
        <v>15500</v>
      </c>
      <c r="K10" s="59">
        <v>15500</v>
      </c>
      <c r="L10" s="60"/>
      <c r="M10" s="60"/>
      <c r="N10" s="59">
        <v>15500</v>
      </c>
      <c r="O10" s="59"/>
      <c r="P10" s="60"/>
      <c r="Q10" s="60"/>
      <c r="R10" s="59"/>
      <c r="S10" s="59"/>
      <c r="T10" s="60"/>
      <c r="U10" s="60"/>
      <c r="V10" s="59"/>
      <c r="W10" s="59">
        <v>31000</v>
      </c>
      <c r="X10" s="60"/>
      <c r="Y10" s="59">
        <v>31000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4150000</v>
      </c>
      <c r="F11" s="351">
        <f t="shared" si="3"/>
        <v>4150000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2075000</v>
      </c>
      <c r="Y11" s="351">
        <f t="shared" si="3"/>
        <v>-2075000</v>
      </c>
      <c r="Z11" s="352">
        <f>+IF(X11&lt;&gt;0,+(Y11/X11)*100,0)</f>
        <v>-100</v>
      </c>
      <c r="AA11" s="353">
        <f t="shared" si="3"/>
        <v>4150000</v>
      </c>
    </row>
    <row r="12" spans="1:27" ht="13.5">
      <c r="A12" s="291" t="s">
        <v>231</v>
      </c>
      <c r="B12" s="136"/>
      <c r="C12" s="60"/>
      <c r="D12" s="327"/>
      <c r="E12" s="60">
        <v>4150000</v>
      </c>
      <c r="F12" s="59">
        <v>4150000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2075000</v>
      </c>
      <c r="Y12" s="59">
        <v>-2075000</v>
      </c>
      <c r="Z12" s="61">
        <v>-100</v>
      </c>
      <c r="AA12" s="62">
        <v>4150000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6140</v>
      </c>
      <c r="J15" s="59">
        <f t="shared" si="5"/>
        <v>6140</v>
      </c>
      <c r="K15" s="59">
        <f t="shared" si="5"/>
        <v>6140</v>
      </c>
      <c r="L15" s="60">
        <f t="shared" si="5"/>
        <v>0</v>
      </c>
      <c r="M15" s="60">
        <f t="shared" si="5"/>
        <v>0</v>
      </c>
      <c r="N15" s="59">
        <f t="shared" si="5"/>
        <v>6140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12280</v>
      </c>
      <c r="X15" s="60">
        <f t="shared" si="5"/>
        <v>0</v>
      </c>
      <c r="Y15" s="59">
        <f t="shared" si="5"/>
        <v>12280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>
        <v>6140</v>
      </c>
      <c r="J20" s="59">
        <v>6140</v>
      </c>
      <c r="K20" s="59">
        <v>6140</v>
      </c>
      <c r="L20" s="60"/>
      <c r="M20" s="60"/>
      <c r="N20" s="59">
        <v>6140</v>
      </c>
      <c r="O20" s="59"/>
      <c r="P20" s="60"/>
      <c r="Q20" s="60"/>
      <c r="R20" s="59"/>
      <c r="S20" s="59"/>
      <c r="T20" s="60"/>
      <c r="U20" s="60"/>
      <c r="V20" s="59"/>
      <c r="W20" s="59">
        <v>12280</v>
      </c>
      <c r="X20" s="60"/>
      <c r="Y20" s="59">
        <v>12280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248145</v>
      </c>
      <c r="J22" s="332">
        <f t="shared" si="6"/>
        <v>248145</v>
      </c>
      <c r="K22" s="332">
        <f t="shared" si="6"/>
        <v>248145</v>
      </c>
      <c r="L22" s="330">
        <f t="shared" si="6"/>
        <v>0</v>
      </c>
      <c r="M22" s="330">
        <f t="shared" si="6"/>
        <v>0</v>
      </c>
      <c r="N22" s="332">
        <f t="shared" si="6"/>
        <v>248145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496290</v>
      </c>
      <c r="X22" s="330">
        <f t="shared" si="6"/>
        <v>0</v>
      </c>
      <c r="Y22" s="332">
        <f t="shared" si="6"/>
        <v>496290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>
        <v>248145</v>
      </c>
      <c r="J32" s="59">
        <v>248145</v>
      </c>
      <c r="K32" s="59">
        <v>248145</v>
      </c>
      <c r="L32" s="60"/>
      <c r="M32" s="60"/>
      <c r="N32" s="59">
        <v>248145</v>
      </c>
      <c r="O32" s="59"/>
      <c r="P32" s="60"/>
      <c r="Q32" s="60"/>
      <c r="R32" s="59"/>
      <c r="S32" s="59"/>
      <c r="T32" s="60"/>
      <c r="U32" s="60"/>
      <c r="V32" s="59"/>
      <c r="W32" s="59">
        <v>496290</v>
      </c>
      <c r="X32" s="60"/>
      <c r="Y32" s="59">
        <v>496290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2915000</v>
      </c>
      <c r="F40" s="332">
        <f t="shared" si="9"/>
        <v>2915000</v>
      </c>
      <c r="G40" s="332">
        <f t="shared" si="9"/>
        <v>11134</v>
      </c>
      <c r="H40" s="330">
        <f t="shared" si="9"/>
        <v>15872</v>
      </c>
      <c r="I40" s="330">
        <f t="shared" si="9"/>
        <v>88098</v>
      </c>
      <c r="J40" s="332">
        <f t="shared" si="9"/>
        <v>115104</v>
      </c>
      <c r="K40" s="332">
        <f t="shared" si="9"/>
        <v>88098</v>
      </c>
      <c r="L40" s="330">
        <f t="shared" si="9"/>
        <v>0</v>
      </c>
      <c r="M40" s="330">
        <f t="shared" si="9"/>
        <v>0</v>
      </c>
      <c r="N40" s="332">
        <f t="shared" si="9"/>
        <v>88098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203202</v>
      </c>
      <c r="X40" s="330">
        <f t="shared" si="9"/>
        <v>1457500</v>
      </c>
      <c r="Y40" s="332">
        <f t="shared" si="9"/>
        <v>-1254298</v>
      </c>
      <c r="Z40" s="323">
        <f>+IF(X40&lt;&gt;0,+(Y40/X40)*100,0)</f>
        <v>-86.05818181818182</v>
      </c>
      <c r="AA40" s="337">
        <f>SUM(AA41:AA49)</f>
        <v>2915000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>
        <v>2842</v>
      </c>
      <c r="I41" s="349">
        <v>33160</v>
      </c>
      <c r="J41" s="351">
        <v>36002</v>
      </c>
      <c r="K41" s="351">
        <v>33160</v>
      </c>
      <c r="L41" s="349"/>
      <c r="M41" s="349"/>
      <c r="N41" s="351">
        <v>33160</v>
      </c>
      <c r="O41" s="351"/>
      <c r="P41" s="349"/>
      <c r="Q41" s="349"/>
      <c r="R41" s="351"/>
      <c r="S41" s="351"/>
      <c r="T41" s="349"/>
      <c r="U41" s="349"/>
      <c r="V41" s="351"/>
      <c r="W41" s="351">
        <v>69162</v>
      </c>
      <c r="X41" s="349"/>
      <c r="Y41" s="351">
        <v>69162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2915000</v>
      </c>
      <c r="F43" s="357">
        <v>2915000</v>
      </c>
      <c r="G43" s="357"/>
      <c r="H43" s="305"/>
      <c r="I43" s="305">
        <v>22196</v>
      </c>
      <c r="J43" s="357">
        <v>22196</v>
      </c>
      <c r="K43" s="357">
        <v>22196</v>
      </c>
      <c r="L43" s="305"/>
      <c r="M43" s="305"/>
      <c r="N43" s="357">
        <v>22196</v>
      </c>
      <c r="O43" s="357"/>
      <c r="P43" s="305"/>
      <c r="Q43" s="305"/>
      <c r="R43" s="357"/>
      <c r="S43" s="357"/>
      <c r="T43" s="305"/>
      <c r="U43" s="305"/>
      <c r="V43" s="357"/>
      <c r="W43" s="357">
        <v>44392</v>
      </c>
      <c r="X43" s="305">
        <v>1457500</v>
      </c>
      <c r="Y43" s="357">
        <v>-1413108</v>
      </c>
      <c r="Z43" s="358">
        <v>-96.95</v>
      </c>
      <c r="AA43" s="303">
        <v>2915000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>
        <v>13030</v>
      </c>
      <c r="I47" s="54">
        <v>25842</v>
      </c>
      <c r="J47" s="53">
        <v>38872</v>
      </c>
      <c r="K47" s="53">
        <v>25842</v>
      </c>
      <c r="L47" s="54"/>
      <c r="M47" s="54"/>
      <c r="N47" s="53">
        <v>25842</v>
      </c>
      <c r="O47" s="53"/>
      <c r="P47" s="54"/>
      <c r="Q47" s="54"/>
      <c r="R47" s="53"/>
      <c r="S47" s="53"/>
      <c r="T47" s="54"/>
      <c r="U47" s="54"/>
      <c r="V47" s="53"/>
      <c r="W47" s="53">
        <v>64714</v>
      </c>
      <c r="X47" s="54"/>
      <c r="Y47" s="53">
        <v>64714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>
        <v>11134</v>
      </c>
      <c r="H48" s="54"/>
      <c r="I48" s="54">
        <v>6900</v>
      </c>
      <c r="J48" s="53">
        <v>18034</v>
      </c>
      <c r="K48" s="53">
        <v>6900</v>
      </c>
      <c r="L48" s="54"/>
      <c r="M48" s="54"/>
      <c r="N48" s="53">
        <v>6900</v>
      </c>
      <c r="O48" s="53"/>
      <c r="P48" s="54"/>
      <c r="Q48" s="54"/>
      <c r="R48" s="53"/>
      <c r="S48" s="53"/>
      <c r="T48" s="54"/>
      <c r="U48" s="54"/>
      <c r="V48" s="53"/>
      <c r="W48" s="53">
        <v>24934</v>
      </c>
      <c r="X48" s="54"/>
      <c r="Y48" s="53">
        <v>24934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12435000</v>
      </c>
      <c r="F60" s="264">
        <f t="shared" si="14"/>
        <v>12435000</v>
      </c>
      <c r="G60" s="264">
        <f t="shared" si="14"/>
        <v>11134</v>
      </c>
      <c r="H60" s="219">
        <f t="shared" si="14"/>
        <v>15872</v>
      </c>
      <c r="I60" s="219">
        <f t="shared" si="14"/>
        <v>1004487</v>
      </c>
      <c r="J60" s="264">
        <f t="shared" si="14"/>
        <v>1031493</v>
      </c>
      <c r="K60" s="264">
        <f t="shared" si="14"/>
        <v>1004487</v>
      </c>
      <c r="L60" s="219">
        <f t="shared" si="14"/>
        <v>0</v>
      </c>
      <c r="M60" s="219">
        <f t="shared" si="14"/>
        <v>0</v>
      </c>
      <c r="N60" s="264">
        <f t="shared" si="14"/>
        <v>1004487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2035980</v>
      </c>
      <c r="X60" s="219">
        <f t="shared" si="14"/>
        <v>6217500</v>
      </c>
      <c r="Y60" s="264">
        <f t="shared" si="14"/>
        <v>-4181520</v>
      </c>
      <c r="Z60" s="324">
        <f>+IF(X60&lt;&gt;0,+(Y60/X60)*100,0)</f>
        <v>-67.25404101326899</v>
      </c>
      <c r="AA60" s="232">
        <f>+AA57+AA54+AA51+AA40+AA37+AA34+AA22+AA5</f>
        <v>12435000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204642662</v>
      </c>
      <c r="D5" s="153">
        <f>SUM(D6:D8)</f>
        <v>0</v>
      </c>
      <c r="E5" s="154">
        <f t="shared" si="0"/>
        <v>121980148</v>
      </c>
      <c r="F5" s="100">
        <f t="shared" si="0"/>
        <v>121980148</v>
      </c>
      <c r="G5" s="100">
        <f t="shared" si="0"/>
        <v>51929700</v>
      </c>
      <c r="H5" s="100">
        <f t="shared" si="0"/>
        <v>3781496</v>
      </c>
      <c r="I5" s="100">
        <f t="shared" si="0"/>
        <v>1627507</v>
      </c>
      <c r="J5" s="100">
        <f t="shared" si="0"/>
        <v>57338703</v>
      </c>
      <c r="K5" s="100">
        <f t="shared" si="0"/>
        <v>1633175</v>
      </c>
      <c r="L5" s="100">
        <f t="shared" si="0"/>
        <v>37462193</v>
      </c>
      <c r="M5" s="100">
        <f t="shared" si="0"/>
        <v>1774150</v>
      </c>
      <c r="N5" s="100">
        <f t="shared" si="0"/>
        <v>40869518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98208221</v>
      </c>
      <c r="X5" s="100">
        <f t="shared" si="0"/>
        <v>46602000</v>
      </c>
      <c r="Y5" s="100">
        <f t="shared" si="0"/>
        <v>51606221</v>
      </c>
      <c r="Z5" s="137">
        <f>+IF(X5&lt;&gt;0,+(Y5/X5)*100,0)</f>
        <v>110.73821080640316</v>
      </c>
      <c r="AA5" s="153">
        <f>SUM(AA6:AA8)</f>
        <v>121980148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204642662</v>
      </c>
      <c r="D7" s="157"/>
      <c r="E7" s="158">
        <v>121980148</v>
      </c>
      <c r="F7" s="159">
        <v>121980148</v>
      </c>
      <c r="G7" s="159">
        <v>51929700</v>
      </c>
      <c r="H7" s="159">
        <v>3781496</v>
      </c>
      <c r="I7" s="159">
        <v>1627507</v>
      </c>
      <c r="J7" s="159">
        <v>57338703</v>
      </c>
      <c r="K7" s="159">
        <v>1633175</v>
      </c>
      <c r="L7" s="159">
        <v>37462193</v>
      </c>
      <c r="M7" s="159">
        <v>1774150</v>
      </c>
      <c r="N7" s="159">
        <v>40869518</v>
      </c>
      <c r="O7" s="159"/>
      <c r="P7" s="159"/>
      <c r="Q7" s="159"/>
      <c r="R7" s="159"/>
      <c r="S7" s="159"/>
      <c r="T7" s="159"/>
      <c r="U7" s="159"/>
      <c r="V7" s="159"/>
      <c r="W7" s="159">
        <v>98208221</v>
      </c>
      <c r="X7" s="159">
        <v>46602000</v>
      </c>
      <c r="Y7" s="159">
        <v>51606221</v>
      </c>
      <c r="Z7" s="141">
        <v>110.74</v>
      </c>
      <c r="AA7" s="157">
        <v>121980148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588000</v>
      </c>
      <c r="Y9" s="100">
        <f t="shared" si="1"/>
        <v>-588000</v>
      </c>
      <c r="Z9" s="137">
        <f>+IF(X9&lt;&gt;0,+(Y9/X9)*100,0)</f>
        <v>-100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588000</v>
      </c>
      <c r="Y10" s="60">
        <v>-588000</v>
      </c>
      <c r="Z10" s="140">
        <v>-100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42849000</v>
      </c>
      <c r="F15" s="100">
        <f t="shared" si="2"/>
        <v>42849000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20570778</v>
      </c>
      <c r="Y15" s="100">
        <f t="shared" si="2"/>
        <v>-20570778</v>
      </c>
      <c r="Z15" s="137">
        <f>+IF(X15&lt;&gt;0,+(Y15/X15)*100,0)</f>
        <v>-100</v>
      </c>
      <c r="AA15" s="153">
        <f>SUM(AA16:AA18)</f>
        <v>42849000</v>
      </c>
    </row>
    <row r="16" spans="1:27" ht="13.5">
      <c r="A16" s="138" t="s">
        <v>85</v>
      </c>
      <c r="B16" s="136"/>
      <c r="C16" s="155"/>
      <c r="D16" s="155"/>
      <c r="E16" s="156">
        <v>7000000</v>
      </c>
      <c r="F16" s="60">
        <v>7000000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7000000</v>
      </c>
      <c r="Y16" s="60">
        <v>-7000000</v>
      </c>
      <c r="Z16" s="140">
        <v>-100</v>
      </c>
      <c r="AA16" s="155">
        <v>7000000</v>
      </c>
    </row>
    <row r="17" spans="1:27" ht="13.5">
      <c r="A17" s="138" t="s">
        <v>86</v>
      </c>
      <c r="B17" s="136"/>
      <c r="C17" s="155"/>
      <c r="D17" s="155"/>
      <c r="E17" s="156">
        <v>35849000</v>
      </c>
      <c r="F17" s="60">
        <v>35849000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13570778</v>
      </c>
      <c r="Y17" s="60">
        <v>-13570778</v>
      </c>
      <c r="Z17" s="140">
        <v>-100</v>
      </c>
      <c r="AA17" s="155">
        <v>35849000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38074000</v>
      </c>
      <c r="F19" s="100">
        <f t="shared" si="3"/>
        <v>38074000</v>
      </c>
      <c r="G19" s="100">
        <f t="shared" si="3"/>
        <v>51126</v>
      </c>
      <c r="H19" s="100">
        <f t="shared" si="3"/>
        <v>0</v>
      </c>
      <c r="I19" s="100">
        <f t="shared" si="3"/>
        <v>72195</v>
      </c>
      <c r="J19" s="100">
        <f t="shared" si="3"/>
        <v>123321</v>
      </c>
      <c r="K19" s="100">
        <f t="shared" si="3"/>
        <v>8073261</v>
      </c>
      <c r="L19" s="100">
        <f t="shared" si="3"/>
        <v>58213</v>
      </c>
      <c r="M19" s="100">
        <f t="shared" si="3"/>
        <v>43647</v>
      </c>
      <c r="N19" s="100">
        <f t="shared" si="3"/>
        <v>8175121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8298442</v>
      </c>
      <c r="X19" s="100">
        <f t="shared" si="3"/>
        <v>21144425</v>
      </c>
      <c r="Y19" s="100">
        <f t="shared" si="3"/>
        <v>-12845983</v>
      </c>
      <c r="Z19" s="137">
        <f>+IF(X19&lt;&gt;0,+(Y19/X19)*100,0)</f>
        <v>-60.753522500611865</v>
      </c>
      <c r="AA19" s="153">
        <f>SUM(AA20:AA23)</f>
        <v>38074000</v>
      </c>
    </row>
    <row r="20" spans="1:27" ht="13.5">
      <c r="A20" s="138" t="s">
        <v>89</v>
      </c>
      <c r="B20" s="136"/>
      <c r="C20" s="155"/>
      <c r="D20" s="155"/>
      <c r="E20" s="156">
        <v>8000000</v>
      </c>
      <c r="F20" s="60">
        <v>8000000</v>
      </c>
      <c r="G20" s="60"/>
      <c r="H20" s="60"/>
      <c r="I20" s="60"/>
      <c r="J20" s="60"/>
      <c r="K20" s="60">
        <v>8000000</v>
      </c>
      <c r="L20" s="60"/>
      <c r="M20" s="60"/>
      <c r="N20" s="60">
        <v>8000000</v>
      </c>
      <c r="O20" s="60"/>
      <c r="P20" s="60"/>
      <c r="Q20" s="60"/>
      <c r="R20" s="60"/>
      <c r="S20" s="60"/>
      <c r="T20" s="60"/>
      <c r="U20" s="60"/>
      <c r="V20" s="60"/>
      <c r="W20" s="60">
        <v>8000000</v>
      </c>
      <c r="X20" s="60">
        <v>4000000</v>
      </c>
      <c r="Y20" s="60">
        <v>4000000</v>
      </c>
      <c r="Z20" s="140">
        <v>100</v>
      </c>
      <c r="AA20" s="155">
        <v>8000000</v>
      </c>
    </row>
    <row r="21" spans="1:27" ht="13.5">
      <c r="A21" s="138" t="s">
        <v>90</v>
      </c>
      <c r="B21" s="136"/>
      <c r="C21" s="155"/>
      <c r="D21" s="155"/>
      <c r="E21" s="156">
        <v>29074000</v>
      </c>
      <c r="F21" s="60">
        <v>29074000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17144425</v>
      </c>
      <c r="Y21" s="60">
        <v>-17144425</v>
      </c>
      <c r="Z21" s="140">
        <v>-100</v>
      </c>
      <c r="AA21" s="155">
        <v>29074000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1000000</v>
      </c>
      <c r="F23" s="60">
        <v>1000000</v>
      </c>
      <c r="G23" s="60">
        <v>51126</v>
      </c>
      <c r="H23" s="60"/>
      <c r="I23" s="60">
        <v>72195</v>
      </c>
      <c r="J23" s="60">
        <v>123321</v>
      </c>
      <c r="K23" s="60">
        <v>73261</v>
      </c>
      <c r="L23" s="60">
        <v>58213</v>
      </c>
      <c r="M23" s="60">
        <v>43647</v>
      </c>
      <c r="N23" s="60">
        <v>175121</v>
      </c>
      <c r="O23" s="60"/>
      <c r="P23" s="60"/>
      <c r="Q23" s="60"/>
      <c r="R23" s="60"/>
      <c r="S23" s="60"/>
      <c r="T23" s="60"/>
      <c r="U23" s="60"/>
      <c r="V23" s="60"/>
      <c r="W23" s="60">
        <v>298442</v>
      </c>
      <c r="X23" s="60"/>
      <c r="Y23" s="60">
        <v>298442</v>
      </c>
      <c r="Z23" s="140">
        <v>0</v>
      </c>
      <c r="AA23" s="155">
        <v>1000000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204642662</v>
      </c>
      <c r="D25" s="168">
        <f>+D5+D9+D15+D19+D24</f>
        <v>0</v>
      </c>
      <c r="E25" s="169">
        <f t="shared" si="4"/>
        <v>202903148</v>
      </c>
      <c r="F25" s="73">
        <f t="shared" si="4"/>
        <v>202903148</v>
      </c>
      <c r="G25" s="73">
        <f t="shared" si="4"/>
        <v>51980826</v>
      </c>
      <c r="H25" s="73">
        <f t="shared" si="4"/>
        <v>3781496</v>
      </c>
      <c r="I25" s="73">
        <f t="shared" si="4"/>
        <v>1699702</v>
      </c>
      <c r="J25" s="73">
        <f t="shared" si="4"/>
        <v>57462024</v>
      </c>
      <c r="K25" s="73">
        <f t="shared" si="4"/>
        <v>9706436</v>
      </c>
      <c r="L25" s="73">
        <f t="shared" si="4"/>
        <v>37520406</v>
      </c>
      <c r="M25" s="73">
        <f t="shared" si="4"/>
        <v>1817797</v>
      </c>
      <c r="N25" s="73">
        <f t="shared" si="4"/>
        <v>49044639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106506663</v>
      </c>
      <c r="X25" s="73">
        <f t="shared" si="4"/>
        <v>88905203</v>
      </c>
      <c r="Y25" s="73">
        <f t="shared" si="4"/>
        <v>17601460</v>
      </c>
      <c r="Z25" s="170">
        <f>+IF(X25&lt;&gt;0,+(Y25/X25)*100,0)</f>
        <v>19.798008897184566</v>
      </c>
      <c r="AA25" s="168">
        <f>+AA5+AA9+AA15+AA19+AA24</f>
        <v>202903148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172646893</v>
      </c>
      <c r="D28" s="153">
        <f>SUM(D29:D31)</f>
        <v>0</v>
      </c>
      <c r="E28" s="154">
        <f t="shared" si="5"/>
        <v>95184308</v>
      </c>
      <c r="F28" s="100">
        <f t="shared" si="5"/>
        <v>95184308</v>
      </c>
      <c r="G28" s="100">
        <f t="shared" si="5"/>
        <v>3214418</v>
      </c>
      <c r="H28" s="100">
        <f t="shared" si="5"/>
        <v>4796838</v>
      </c>
      <c r="I28" s="100">
        <f t="shared" si="5"/>
        <v>5678940</v>
      </c>
      <c r="J28" s="100">
        <f t="shared" si="5"/>
        <v>13690196</v>
      </c>
      <c r="K28" s="100">
        <f t="shared" si="5"/>
        <v>5284560</v>
      </c>
      <c r="L28" s="100">
        <f t="shared" si="5"/>
        <v>5368370</v>
      </c>
      <c r="M28" s="100">
        <f t="shared" si="5"/>
        <v>3330542</v>
      </c>
      <c r="N28" s="100">
        <f t="shared" si="5"/>
        <v>13983472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27673668</v>
      </c>
      <c r="X28" s="100">
        <f t="shared" si="5"/>
        <v>52249496</v>
      </c>
      <c r="Y28" s="100">
        <f t="shared" si="5"/>
        <v>-24575828</v>
      </c>
      <c r="Z28" s="137">
        <f>+IF(X28&lt;&gt;0,+(Y28/X28)*100,0)</f>
        <v>-47.0355312135451</v>
      </c>
      <c r="AA28" s="153">
        <f>SUM(AA29:AA31)</f>
        <v>95184308</v>
      </c>
    </row>
    <row r="29" spans="1:27" ht="13.5">
      <c r="A29" s="138" t="s">
        <v>75</v>
      </c>
      <c r="B29" s="136"/>
      <c r="C29" s="155">
        <v>172646893</v>
      </c>
      <c r="D29" s="155"/>
      <c r="E29" s="156">
        <v>23282697</v>
      </c>
      <c r="F29" s="60">
        <v>23282697</v>
      </c>
      <c r="G29" s="60">
        <v>1757699</v>
      </c>
      <c r="H29" s="60">
        <v>2391321</v>
      </c>
      <c r="I29" s="60">
        <v>1938502</v>
      </c>
      <c r="J29" s="60">
        <v>6087522</v>
      </c>
      <c r="K29" s="60">
        <v>1709504</v>
      </c>
      <c r="L29" s="60">
        <v>1967271</v>
      </c>
      <c r="M29" s="60">
        <v>1677389</v>
      </c>
      <c r="N29" s="60">
        <v>5354164</v>
      </c>
      <c r="O29" s="60"/>
      <c r="P29" s="60"/>
      <c r="Q29" s="60"/>
      <c r="R29" s="60"/>
      <c r="S29" s="60"/>
      <c r="T29" s="60"/>
      <c r="U29" s="60"/>
      <c r="V29" s="60"/>
      <c r="W29" s="60">
        <v>11441686</v>
      </c>
      <c r="X29" s="60">
        <v>8995132</v>
      </c>
      <c r="Y29" s="60">
        <v>2446554</v>
      </c>
      <c r="Z29" s="140">
        <v>27.2</v>
      </c>
      <c r="AA29" s="155">
        <v>23282697</v>
      </c>
    </row>
    <row r="30" spans="1:27" ht="13.5">
      <c r="A30" s="138" t="s">
        <v>76</v>
      </c>
      <c r="B30" s="136"/>
      <c r="C30" s="157"/>
      <c r="D30" s="157"/>
      <c r="E30" s="158">
        <v>58405137</v>
      </c>
      <c r="F30" s="159">
        <v>58405137</v>
      </c>
      <c r="G30" s="159">
        <v>900250</v>
      </c>
      <c r="H30" s="159">
        <v>1263133</v>
      </c>
      <c r="I30" s="159">
        <v>2721408</v>
      </c>
      <c r="J30" s="159">
        <v>4884791</v>
      </c>
      <c r="K30" s="159">
        <v>2475963</v>
      </c>
      <c r="L30" s="159">
        <v>2410636</v>
      </c>
      <c r="M30" s="159">
        <v>1014106</v>
      </c>
      <c r="N30" s="159">
        <v>5900705</v>
      </c>
      <c r="O30" s="159"/>
      <c r="P30" s="159"/>
      <c r="Q30" s="159"/>
      <c r="R30" s="159"/>
      <c r="S30" s="159"/>
      <c r="T30" s="159"/>
      <c r="U30" s="159"/>
      <c r="V30" s="159"/>
      <c r="W30" s="159">
        <v>10785496</v>
      </c>
      <c r="X30" s="159">
        <v>40001210</v>
      </c>
      <c r="Y30" s="159">
        <v>-29215714</v>
      </c>
      <c r="Z30" s="141">
        <v>-73.04</v>
      </c>
      <c r="AA30" s="157">
        <v>58405137</v>
      </c>
    </row>
    <row r="31" spans="1:27" ht="13.5">
      <c r="A31" s="138" t="s">
        <v>77</v>
      </c>
      <c r="B31" s="136"/>
      <c r="C31" s="155"/>
      <c r="D31" s="155"/>
      <c r="E31" s="156">
        <v>13496474</v>
      </c>
      <c r="F31" s="60">
        <v>13496474</v>
      </c>
      <c r="G31" s="60">
        <v>556469</v>
      </c>
      <c r="H31" s="60">
        <v>1142384</v>
      </c>
      <c r="I31" s="60">
        <v>1019030</v>
      </c>
      <c r="J31" s="60">
        <v>2717883</v>
      </c>
      <c r="K31" s="60">
        <v>1099093</v>
      </c>
      <c r="L31" s="60">
        <v>990463</v>
      </c>
      <c r="M31" s="60">
        <v>639047</v>
      </c>
      <c r="N31" s="60">
        <v>2728603</v>
      </c>
      <c r="O31" s="60"/>
      <c r="P31" s="60"/>
      <c r="Q31" s="60"/>
      <c r="R31" s="60"/>
      <c r="S31" s="60"/>
      <c r="T31" s="60"/>
      <c r="U31" s="60"/>
      <c r="V31" s="60"/>
      <c r="W31" s="60">
        <v>5446486</v>
      </c>
      <c r="X31" s="60">
        <v>3253154</v>
      </c>
      <c r="Y31" s="60">
        <v>2193332</v>
      </c>
      <c r="Z31" s="140">
        <v>67.42</v>
      </c>
      <c r="AA31" s="155">
        <v>13496474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15832420</v>
      </c>
      <c r="F32" s="100">
        <f t="shared" si="6"/>
        <v>15832420</v>
      </c>
      <c r="G32" s="100">
        <f t="shared" si="6"/>
        <v>1832630</v>
      </c>
      <c r="H32" s="100">
        <f t="shared" si="6"/>
        <v>1634955</v>
      </c>
      <c r="I32" s="100">
        <f t="shared" si="6"/>
        <v>1850654</v>
      </c>
      <c r="J32" s="100">
        <f t="shared" si="6"/>
        <v>5318239</v>
      </c>
      <c r="K32" s="100">
        <f t="shared" si="6"/>
        <v>1776761</v>
      </c>
      <c r="L32" s="100">
        <f t="shared" si="6"/>
        <v>1669434</v>
      </c>
      <c r="M32" s="100">
        <f t="shared" si="6"/>
        <v>1550797</v>
      </c>
      <c r="N32" s="100">
        <f t="shared" si="6"/>
        <v>4996992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10315231</v>
      </c>
      <c r="X32" s="100">
        <f t="shared" si="6"/>
        <v>7138869</v>
      </c>
      <c r="Y32" s="100">
        <f t="shared" si="6"/>
        <v>3176362</v>
      </c>
      <c r="Z32" s="137">
        <f>+IF(X32&lt;&gt;0,+(Y32/X32)*100,0)</f>
        <v>44.49391073011705</v>
      </c>
      <c r="AA32" s="153">
        <f>SUM(AA33:AA37)</f>
        <v>15832420</v>
      </c>
    </row>
    <row r="33" spans="1:27" ht="13.5">
      <c r="A33" s="138" t="s">
        <v>79</v>
      </c>
      <c r="B33" s="136"/>
      <c r="C33" s="155"/>
      <c r="D33" s="155"/>
      <c r="E33" s="156">
        <v>15832420</v>
      </c>
      <c r="F33" s="60">
        <v>15832420</v>
      </c>
      <c r="G33" s="60">
        <v>1832630</v>
      </c>
      <c r="H33" s="60">
        <v>1634955</v>
      </c>
      <c r="I33" s="60">
        <v>1850654</v>
      </c>
      <c r="J33" s="60">
        <v>5318239</v>
      </c>
      <c r="K33" s="60">
        <v>1776761</v>
      </c>
      <c r="L33" s="60">
        <v>1669434</v>
      </c>
      <c r="M33" s="60">
        <v>1550797</v>
      </c>
      <c r="N33" s="60">
        <v>4996992</v>
      </c>
      <c r="O33" s="60"/>
      <c r="P33" s="60"/>
      <c r="Q33" s="60"/>
      <c r="R33" s="60"/>
      <c r="S33" s="60"/>
      <c r="T33" s="60"/>
      <c r="U33" s="60"/>
      <c r="V33" s="60"/>
      <c r="W33" s="60">
        <v>10315231</v>
      </c>
      <c r="X33" s="60">
        <v>7138869</v>
      </c>
      <c r="Y33" s="60">
        <v>3176362</v>
      </c>
      <c r="Z33" s="140">
        <v>44.49</v>
      </c>
      <c r="AA33" s="155">
        <v>15832420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40489520</v>
      </c>
      <c r="F38" s="100">
        <f t="shared" si="7"/>
        <v>40489520</v>
      </c>
      <c r="G38" s="100">
        <f t="shared" si="7"/>
        <v>3510059</v>
      </c>
      <c r="H38" s="100">
        <f t="shared" si="7"/>
        <v>2607675</v>
      </c>
      <c r="I38" s="100">
        <f t="shared" si="7"/>
        <v>4315239</v>
      </c>
      <c r="J38" s="100">
        <f t="shared" si="7"/>
        <v>10432973</v>
      </c>
      <c r="K38" s="100">
        <f t="shared" si="7"/>
        <v>2331149</v>
      </c>
      <c r="L38" s="100">
        <f t="shared" si="7"/>
        <v>3383110</v>
      </c>
      <c r="M38" s="100">
        <f t="shared" si="7"/>
        <v>1635815</v>
      </c>
      <c r="N38" s="100">
        <f t="shared" si="7"/>
        <v>7350074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17783047</v>
      </c>
      <c r="X38" s="100">
        <f t="shared" si="7"/>
        <v>33564752</v>
      </c>
      <c r="Y38" s="100">
        <f t="shared" si="7"/>
        <v>-15781705</v>
      </c>
      <c r="Z38" s="137">
        <f>+IF(X38&lt;&gt;0,+(Y38/X38)*100,0)</f>
        <v>-47.01868495855414</v>
      </c>
      <c r="AA38" s="153">
        <f>SUM(AA39:AA41)</f>
        <v>40489520</v>
      </c>
    </row>
    <row r="39" spans="1:27" ht="13.5">
      <c r="A39" s="138" t="s">
        <v>85</v>
      </c>
      <c r="B39" s="136"/>
      <c r="C39" s="155"/>
      <c r="D39" s="155"/>
      <c r="E39" s="156">
        <v>21191612</v>
      </c>
      <c r="F39" s="60">
        <v>21191612</v>
      </c>
      <c r="G39" s="60">
        <v>496248</v>
      </c>
      <c r="H39" s="60">
        <v>1158368</v>
      </c>
      <c r="I39" s="60">
        <v>508559</v>
      </c>
      <c r="J39" s="60">
        <v>2163175</v>
      </c>
      <c r="K39" s="60">
        <v>1237392</v>
      </c>
      <c r="L39" s="60">
        <v>813370</v>
      </c>
      <c r="M39" s="60">
        <v>589298</v>
      </c>
      <c r="N39" s="60">
        <v>2640060</v>
      </c>
      <c r="O39" s="60"/>
      <c r="P39" s="60"/>
      <c r="Q39" s="60"/>
      <c r="R39" s="60"/>
      <c r="S39" s="60"/>
      <c r="T39" s="60"/>
      <c r="U39" s="60"/>
      <c r="V39" s="60"/>
      <c r="W39" s="60">
        <v>4803235</v>
      </c>
      <c r="X39" s="60">
        <v>12925308</v>
      </c>
      <c r="Y39" s="60">
        <v>-8122073</v>
      </c>
      <c r="Z39" s="140">
        <v>-62.84</v>
      </c>
      <c r="AA39" s="155">
        <v>21191612</v>
      </c>
    </row>
    <row r="40" spans="1:27" ht="13.5">
      <c r="A40" s="138" t="s">
        <v>86</v>
      </c>
      <c r="B40" s="136"/>
      <c r="C40" s="155"/>
      <c r="D40" s="155"/>
      <c r="E40" s="156">
        <v>19297908</v>
      </c>
      <c r="F40" s="60">
        <v>19297908</v>
      </c>
      <c r="G40" s="60">
        <v>3013811</v>
      </c>
      <c r="H40" s="60">
        <v>1449307</v>
      </c>
      <c r="I40" s="60">
        <v>3806680</v>
      </c>
      <c r="J40" s="60">
        <v>8269798</v>
      </c>
      <c r="K40" s="60">
        <v>1093757</v>
      </c>
      <c r="L40" s="60">
        <v>2569740</v>
      </c>
      <c r="M40" s="60">
        <v>1046517</v>
      </c>
      <c r="N40" s="60">
        <v>4710014</v>
      </c>
      <c r="O40" s="60"/>
      <c r="P40" s="60"/>
      <c r="Q40" s="60"/>
      <c r="R40" s="60"/>
      <c r="S40" s="60"/>
      <c r="T40" s="60"/>
      <c r="U40" s="60"/>
      <c r="V40" s="60"/>
      <c r="W40" s="60">
        <v>12979812</v>
      </c>
      <c r="X40" s="60">
        <v>20639444</v>
      </c>
      <c r="Y40" s="60">
        <v>-7659632</v>
      </c>
      <c r="Z40" s="140">
        <v>-37.11</v>
      </c>
      <c r="AA40" s="155">
        <v>19297908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22273647</v>
      </c>
      <c r="F42" s="100">
        <f t="shared" si="8"/>
        <v>22273647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16835</v>
      </c>
      <c r="M42" s="100">
        <f t="shared" si="8"/>
        <v>16835</v>
      </c>
      <c r="N42" s="100">
        <f t="shared" si="8"/>
        <v>33670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33670</v>
      </c>
      <c r="X42" s="100">
        <f t="shared" si="8"/>
        <v>9734603</v>
      </c>
      <c r="Y42" s="100">
        <f t="shared" si="8"/>
        <v>-9700933</v>
      </c>
      <c r="Z42" s="137">
        <f>+IF(X42&lt;&gt;0,+(Y42/X42)*100,0)</f>
        <v>-99.65412046079332</v>
      </c>
      <c r="AA42" s="153">
        <f>SUM(AA43:AA46)</f>
        <v>22273647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22273647</v>
      </c>
      <c r="F44" s="60">
        <v>22273647</v>
      </c>
      <c r="G44" s="60"/>
      <c r="H44" s="60"/>
      <c r="I44" s="60"/>
      <c r="J44" s="60"/>
      <c r="K44" s="60"/>
      <c r="L44" s="60">
        <v>16835</v>
      </c>
      <c r="M44" s="60">
        <v>16835</v>
      </c>
      <c r="N44" s="60">
        <v>33670</v>
      </c>
      <c r="O44" s="60"/>
      <c r="P44" s="60"/>
      <c r="Q44" s="60"/>
      <c r="R44" s="60"/>
      <c r="S44" s="60"/>
      <c r="T44" s="60"/>
      <c r="U44" s="60"/>
      <c r="V44" s="60"/>
      <c r="W44" s="60">
        <v>33670</v>
      </c>
      <c r="X44" s="60">
        <v>9734603</v>
      </c>
      <c r="Y44" s="60">
        <v>-9700933</v>
      </c>
      <c r="Z44" s="140">
        <v>-99.65</v>
      </c>
      <c r="AA44" s="155">
        <v>22273647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172646893</v>
      </c>
      <c r="D48" s="168">
        <f>+D28+D32+D38+D42+D47</f>
        <v>0</v>
      </c>
      <c r="E48" s="169">
        <f t="shared" si="9"/>
        <v>173779895</v>
      </c>
      <c r="F48" s="73">
        <f t="shared" si="9"/>
        <v>173779895</v>
      </c>
      <c r="G48" s="73">
        <f t="shared" si="9"/>
        <v>8557107</v>
      </c>
      <c r="H48" s="73">
        <f t="shared" si="9"/>
        <v>9039468</v>
      </c>
      <c r="I48" s="73">
        <f t="shared" si="9"/>
        <v>11844833</v>
      </c>
      <c r="J48" s="73">
        <f t="shared" si="9"/>
        <v>29441408</v>
      </c>
      <c r="K48" s="73">
        <f t="shared" si="9"/>
        <v>9392470</v>
      </c>
      <c r="L48" s="73">
        <f t="shared" si="9"/>
        <v>10437749</v>
      </c>
      <c r="M48" s="73">
        <f t="shared" si="9"/>
        <v>6533989</v>
      </c>
      <c r="N48" s="73">
        <f t="shared" si="9"/>
        <v>26364208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55805616</v>
      </c>
      <c r="X48" s="73">
        <f t="shared" si="9"/>
        <v>102687720</v>
      </c>
      <c r="Y48" s="73">
        <f t="shared" si="9"/>
        <v>-46882104</v>
      </c>
      <c r="Z48" s="170">
        <f>+IF(X48&lt;&gt;0,+(Y48/X48)*100,0)</f>
        <v>-45.655024768297515</v>
      </c>
      <c r="AA48" s="168">
        <f>+AA28+AA32+AA38+AA42+AA47</f>
        <v>173779895</v>
      </c>
    </row>
    <row r="49" spans="1:27" ht="13.5">
      <c r="A49" s="148" t="s">
        <v>49</v>
      </c>
      <c r="B49" s="149"/>
      <c r="C49" s="171">
        <f aca="true" t="shared" si="10" ref="C49:Y49">+C25-C48</f>
        <v>31995769</v>
      </c>
      <c r="D49" s="171">
        <f>+D25-D48</f>
        <v>0</v>
      </c>
      <c r="E49" s="172">
        <f t="shared" si="10"/>
        <v>29123253</v>
      </c>
      <c r="F49" s="173">
        <f t="shared" si="10"/>
        <v>29123253</v>
      </c>
      <c r="G49" s="173">
        <f t="shared" si="10"/>
        <v>43423719</v>
      </c>
      <c r="H49" s="173">
        <f t="shared" si="10"/>
        <v>-5257972</v>
      </c>
      <c r="I49" s="173">
        <f t="shared" si="10"/>
        <v>-10145131</v>
      </c>
      <c r="J49" s="173">
        <f t="shared" si="10"/>
        <v>28020616</v>
      </c>
      <c r="K49" s="173">
        <f t="shared" si="10"/>
        <v>313966</v>
      </c>
      <c r="L49" s="173">
        <f t="shared" si="10"/>
        <v>27082657</v>
      </c>
      <c r="M49" s="173">
        <f t="shared" si="10"/>
        <v>-4716192</v>
      </c>
      <c r="N49" s="173">
        <f t="shared" si="10"/>
        <v>22680431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50701047</v>
      </c>
      <c r="X49" s="173">
        <f>IF(F25=F48,0,X25-X48)</f>
        <v>-13782517</v>
      </c>
      <c r="Y49" s="173">
        <f t="shared" si="10"/>
        <v>64483564</v>
      </c>
      <c r="Z49" s="174">
        <f>+IF(X49&lt;&gt;0,+(Y49/X49)*100,0)</f>
        <v>-467.8649335241161</v>
      </c>
      <c r="AA49" s="171">
        <f>+AA25-AA48</f>
        <v>29123253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2772606</v>
      </c>
      <c r="D5" s="155">
        <v>0</v>
      </c>
      <c r="E5" s="156">
        <v>4000000</v>
      </c>
      <c r="F5" s="60">
        <v>4000000</v>
      </c>
      <c r="G5" s="60">
        <v>85151</v>
      </c>
      <c r="H5" s="60">
        <v>351315</v>
      </c>
      <c r="I5" s="60">
        <v>563032</v>
      </c>
      <c r="J5" s="60">
        <v>999498</v>
      </c>
      <c r="K5" s="60">
        <v>279618</v>
      </c>
      <c r="L5" s="60">
        <v>263726</v>
      </c>
      <c r="M5" s="60">
        <v>109126</v>
      </c>
      <c r="N5" s="60">
        <v>652470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1651968</v>
      </c>
      <c r="X5" s="60">
        <v>1951609</v>
      </c>
      <c r="Y5" s="60">
        <v>-299641</v>
      </c>
      <c r="Z5" s="140">
        <v>-15.35</v>
      </c>
      <c r="AA5" s="155">
        <v>4000000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647137</v>
      </c>
      <c r="Y8" s="60">
        <v>-647137</v>
      </c>
      <c r="Z8" s="140">
        <v>-100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356871</v>
      </c>
      <c r="Y9" s="60">
        <v>-356871</v>
      </c>
      <c r="Z9" s="140">
        <v>-100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1000000</v>
      </c>
      <c r="F10" s="54">
        <v>1000000</v>
      </c>
      <c r="G10" s="54">
        <v>51126</v>
      </c>
      <c r="H10" s="54">
        <v>0</v>
      </c>
      <c r="I10" s="54">
        <v>72195</v>
      </c>
      <c r="J10" s="54">
        <v>123321</v>
      </c>
      <c r="K10" s="54">
        <v>73261</v>
      </c>
      <c r="L10" s="54">
        <v>58213</v>
      </c>
      <c r="M10" s="54">
        <v>43647</v>
      </c>
      <c r="N10" s="54">
        <v>175121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298442</v>
      </c>
      <c r="X10" s="54">
        <v>381160</v>
      </c>
      <c r="Y10" s="54">
        <v>-82718</v>
      </c>
      <c r="Z10" s="184">
        <v>-21.7</v>
      </c>
      <c r="AA10" s="130">
        <v>1000000</v>
      </c>
    </row>
    <row r="11" spans="1:27" ht="13.5">
      <c r="A11" s="183" t="s">
        <v>107</v>
      </c>
      <c r="B11" s="185"/>
      <c r="C11" s="155">
        <v>2610142</v>
      </c>
      <c r="D11" s="155">
        <v>0</v>
      </c>
      <c r="E11" s="156">
        <v>0</v>
      </c>
      <c r="F11" s="60">
        <v>0</v>
      </c>
      <c r="G11" s="60">
        <v>0</v>
      </c>
      <c r="H11" s="60">
        <v>63810</v>
      </c>
      <c r="I11" s="60">
        <v>0</v>
      </c>
      <c r="J11" s="60">
        <v>63810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63810</v>
      </c>
      <c r="X11" s="60"/>
      <c r="Y11" s="60">
        <v>63810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269873</v>
      </c>
      <c r="D12" s="155">
        <v>0</v>
      </c>
      <c r="E12" s="156">
        <v>298000</v>
      </c>
      <c r="F12" s="60">
        <v>298000</v>
      </c>
      <c r="G12" s="60">
        <v>4987</v>
      </c>
      <c r="H12" s="60">
        <v>46865</v>
      </c>
      <c r="I12" s="60">
        <v>28146</v>
      </c>
      <c r="J12" s="60">
        <v>79998</v>
      </c>
      <c r="K12" s="60">
        <v>29099</v>
      </c>
      <c r="L12" s="60">
        <v>10773</v>
      </c>
      <c r="M12" s="60">
        <v>8996</v>
      </c>
      <c r="N12" s="60">
        <v>48868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128866</v>
      </c>
      <c r="X12" s="60">
        <v>19611</v>
      </c>
      <c r="Y12" s="60">
        <v>109255</v>
      </c>
      <c r="Z12" s="140">
        <v>557.11</v>
      </c>
      <c r="AA12" s="155">
        <v>298000</v>
      </c>
    </row>
    <row r="13" spans="1:27" ht="13.5">
      <c r="A13" s="181" t="s">
        <v>109</v>
      </c>
      <c r="B13" s="185"/>
      <c r="C13" s="155">
        <v>2881416</v>
      </c>
      <c r="D13" s="155">
        <v>0</v>
      </c>
      <c r="E13" s="156">
        <v>3500000</v>
      </c>
      <c r="F13" s="60">
        <v>3500000</v>
      </c>
      <c r="G13" s="60">
        <v>223170</v>
      </c>
      <c r="H13" s="60">
        <v>277676</v>
      </c>
      <c r="I13" s="60">
        <v>274507</v>
      </c>
      <c r="J13" s="60">
        <v>775353</v>
      </c>
      <c r="K13" s="60">
        <v>231906</v>
      </c>
      <c r="L13" s="60">
        <v>211391</v>
      </c>
      <c r="M13" s="60">
        <v>231739</v>
      </c>
      <c r="N13" s="60">
        <v>675036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1450389</v>
      </c>
      <c r="X13" s="60">
        <v>1342965</v>
      </c>
      <c r="Y13" s="60">
        <v>107424</v>
      </c>
      <c r="Z13" s="140">
        <v>8</v>
      </c>
      <c r="AA13" s="155">
        <v>3500000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12050</v>
      </c>
      <c r="D16" s="155">
        <v>0</v>
      </c>
      <c r="E16" s="156">
        <v>100000</v>
      </c>
      <c r="F16" s="60">
        <v>100000</v>
      </c>
      <c r="G16" s="60">
        <v>0</v>
      </c>
      <c r="H16" s="60">
        <v>0</v>
      </c>
      <c r="I16" s="60">
        <v>0</v>
      </c>
      <c r="J16" s="60">
        <v>0</v>
      </c>
      <c r="K16" s="60">
        <v>300</v>
      </c>
      <c r="L16" s="60">
        <v>1750</v>
      </c>
      <c r="M16" s="60">
        <v>2000</v>
      </c>
      <c r="N16" s="60">
        <v>4050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4050</v>
      </c>
      <c r="X16" s="60">
        <v>13580</v>
      </c>
      <c r="Y16" s="60">
        <v>-9530</v>
      </c>
      <c r="Z16" s="140">
        <v>-70.18</v>
      </c>
      <c r="AA16" s="155">
        <v>100000</v>
      </c>
    </row>
    <row r="17" spans="1:27" ht="13.5">
      <c r="A17" s="181" t="s">
        <v>113</v>
      </c>
      <c r="B17" s="185"/>
      <c r="C17" s="155">
        <v>3938247</v>
      </c>
      <c r="D17" s="155">
        <v>0</v>
      </c>
      <c r="E17" s="156">
        <v>5500000</v>
      </c>
      <c r="F17" s="60">
        <v>5500000</v>
      </c>
      <c r="G17" s="60">
        <v>352392</v>
      </c>
      <c r="H17" s="60">
        <v>393060</v>
      </c>
      <c r="I17" s="60">
        <v>292199</v>
      </c>
      <c r="J17" s="60">
        <v>1037651</v>
      </c>
      <c r="K17" s="60">
        <v>309938</v>
      </c>
      <c r="L17" s="60">
        <v>287783</v>
      </c>
      <c r="M17" s="60">
        <v>120449</v>
      </c>
      <c r="N17" s="60">
        <v>718170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1755821</v>
      </c>
      <c r="X17" s="60">
        <v>1829553</v>
      </c>
      <c r="Y17" s="60">
        <v>-73732</v>
      </c>
      <c r="Z17" s="140">
        <v>-4.03</v>
      </c>
      <c r="AA17" s="155">
        <v>5500000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1605000</v>
      </c>
      <c r="I18" s="60">
        <v>0</v>
      </c>
      <c r="J18" s="60">
        <v>1605000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1605000</v>
      </c>
      <c r="X18" s="60"/>
      <c r="Y18" s="60">
        <v>1605000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126809490</v>
      </c>
      <c r="D19" s="155">
        <v>0</v>
      </c>
      <c r="E19" s="156">
        <v>108212000</v>
      </c>
      <c r="F19" s="60">
        <v>108212000</v>
      </c>
      <c r="G19" s="60">
        <v>42764000</v>
      </c>
      <c r="H19" s="60">
        <v>0</v>
      </c>
      <c r="I19" s="60">
        <v>0</v>
      </c>
      <c r="J19" s="60">
        <v>42764000</v>
      </c>
      <c r="K19" s="60">
        <v>0</v>
      </c>
      <c r="L19" s="60">
        <v>35171000</v>
      </c>
      <c r="M19" s="60">
        <v>0</v>
      </c>
      <c r="N19" s="60">
        <v>35171000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77935000</v>
      </c>
      <c r="X19" s="60">
        <v>71809000</v>
      </c>
      <c r="Y19" s="60">
        <v>6126000</v>
      </c>
      <c r="Z19" s="140">
        <v>8.53</v>
      </c>
      <c r="AA19" s="155">
        <v>108212000</v>
      </c>
    </row>
    <row r="20" spans="1:27" ht="13.5">
      <c r="A20" s="181" t="s">
        <v>35</v>
      </c>
      <c r="B20" s="185"/>
      <c r="C20" s="155">
        <v>2342797</v>
      </c>
      <c r="D20" s="155">
        <v>0</v>
      </c>
      <c r="E20" s="156">
        <v>31289148</v>
      </c>
      <c r="F20" s="54">
        <v>31289148</v>
      </c>
      <c r="G20" s="54">
        <v>0</v>
      </c>
      <c r="H20" s="54">
        <v>1043770</v>
      </c>
      <c r="I20" s="54">
        <v>469623</v>
      </c>
      <c r="J20" s="54">
        <v>1513393</v>
      </c>
      <c r="K20" s="54">
        <v>782314</v>
      </c>
      <c r="L20" s="54">
        <v>1515770</v>
      </c>
      <c r="M20" s="54">
        <v>1301840</v>
      </c>
      <c r="N20" s="54">
        <v>3599924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5113317</v>
      </c>
      <c r="X20" s="54">
        <v>15695551</v>
      </c>
      <c r="Y20" s="54">
        <v>-10582234</v>
      </c>
      <c r="Z20" s="184">
        <v>-67.42</v>
      </c>
      <c r="AA20" s="130">
        <v>31289148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141636621</v>
      </c>
      <c r="D22" s="188">
        <f>SUM(D5:D21)</f>
        <v>0</v>
      </c>
      <c r="E22" s="189">
        <f t="shared" si="0"/>
        <v>153899148</v>
      </c>
      <c r="F22" s="190">
        <f t="shared" si="0"/>
        <v>153899148</v>
      </c>
      <c r="G22" s="190">
        <f t="shared" si="0"/>
        <v>43480826</v>
      </c>
      <c r="H22" s="190">
        <f t="shared" si="0"/>
        <v>3781496</v>
      </c>
      <c r="I22" s="190">
        <f t="shared" si="0"/>
        <v>1699702</v>
      </c>
      <c r="J22" s="190">
        <f t="shared" si="0"/>
        <v>48962024</v>
      </c>
      <c r="K22" s="190">
        <f t="shared" si="0"/>
        <v>1706436</v>
      </c>
      <c r="L22" s="190">
        <f t="shared" si="0"/>
        <v>37520406</v>
      </c>
      <c r="M22" s="190">
        <f t="shared" si="0"/>
        <v>1817797</v>
      </c>
      <c r="N22" s="190">
        <f t="shared" si="0"/>
        <v>41044639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90006663</v>
      </c>
      <c r="X22" s="190">
        <f t="shared" si="0"/>
        <v>94047037</v>
      </c>
      <c r="Y22" s="190">
        <f t="shared" si="0"/>
        <v>-4040374</v>
      </c>
      <c r="Z22" s="191">
        <f>+IF(X22&lt;&gt;0,+(Y22/X22)*100,0)</f>
        <v>-4.296120461509064</v>
      </c>
      <c r="AA22" s="188">
        <f>SUM(AA5:AA21)</f>
        <v>153899148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47394174</v>
      </c>
      <c r="D25" s="155">
        <v>0</v>
      </c>
      <c r="E25" s="156">
        <v>49160667</v>
      </c>
      <c r="F25" s="60">
        <v>49160667</v>
      </c>
      <c r="G25" s="60">
        <v>3482247</v>
      </c>
      <c r="H25" s="60">
        <v>3321047</v>
      </c>
      <c r="I25" s="60">
        <v>3406030</v>
      </c>
      <c r="J25" s="60">
        <v>10209324</v>
      </c>
      <c r="K25" s="60">
        <v>3202137</v>
      </c>
      <c r="L25" s="60">
        <v>3181649</v>
      </c>
      <c r="M25" s="60">
        <v>3355056</v>
      </c>
      <c r="N25" s="60">
        <v>9738842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19948166</v>
      </c>
      <c r="X25" s="60">
        <v>19482718</v>
      </c>
      <c r="Y25" s="60">
        <v>465448</v>
      </c>
      <c r="Z25" s="140">
        <v>2.39</v>
      </c>
      <c r="AA25" s="155">
        <v>49160667</v>
      </c>
    </row>
    <row r="26" spans="1:27" ht="13.5">
      <c r="A26" s="183" t="s">
        <v>38</v>
      </c>
      <c r="B26" s="182"/>
      <c r="C26" s="155">
        <v>11039901</v>
      </c>
      <c r="D26" s="155">
        <v>0</v>
      </c>
      <c r="E26" s="156">
        <v>11971238</v>
      </c>
      <c r="F26" s="60">
        <v>11971238</v>
      </c>
      <c r="G26" s="60">
        <v>963695</v>
      </c>
      <c r="H26" s="60">
        <v>935350</v>
      </c>
      <c r="I26" s="60">
        <v>969272</v>
      </c>
      <c r="J26" s="60">
        <v>2868317</v>
      </c>
      <c r="K26" s="60">
        <v>952142</v>
      </c>
      <c r="L26" s="60">
        <v>906216</v>
      </c>
      <c r="M26" s="60">
        <v>953183</v>
      </c>
      <c r="N26" s="60">
        <v>2811541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5679858</v>
      </c>
      <c r="X26" s="60">
        <v>5989924</v>
      </c>
      <c r="Y26" s="60">
        <v>-310066</v>
      </c>
      <c r="Z26" s="140">
        <v>-5.18</v>
      </c>
      <c r="AA26" s="155">
        <v>11971238</v>
      </c>
    </row>
    <row r="27" spans="1:27" ht="13.5">
      <c r="A27" s="183" t="s">
        <v>118</v>
      </c>
      <c r="B27" s="182"/>
      <c r="C27" s="155">
        <v>303060</v>
      </c>
      <c r="D27" s="155">
        <v>0</v>
      </c>
      <c r="E27" s="156">
        <v>1650000</v>
      </c>
      <c r="F27" s="60">
        <v>1650000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1300000</v>
      </c>
      <c r="Y27" s="60">
        <v>-1300000</v>
      </c>
      <c r="Z27" s="140">
        <v>-100</v>
      </c>
      <c r="AA27" s="155">
        <v>1650000</v>
      </c>
    </row>
    <row r="28" spans="1:27" ht="13.5">
      <c r="A28" s="183" t="s">
        <v>39</v>
      </c>
      <c r="B28" s="182"/>
      <c r="C28" s="155">
        <v>28173659</v>
      </c>
      <c r="D28" s="155">
        <v>0</v>
      </c>
      <c r="E28" s="156">
        <v>38000000</v>
      </c>
      <c r="F28" s="60">
        <v>38000000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19000002</v>
      </c>
      <c r="Y28" s="60">
        <v>-19000002</v>
      </c>
      <c r="Z28" s="140">
        <v>-100</v>
      </c>
      <c r="AA28" s="155">
        <v>38000000</v>
      </c>
    </row>
    <row r="29" spans="1:27" ht="13.5">
      <c r="A29" s="183" t="s">
        <v>40</v>
      </c>
      <c r="B29" s="182"/>
      <c r="C29" s="155">
        <v>68887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6030003</v>
      </c>
      <c r="D31" s="155">
        <v>0</v>
      </c>
      <c r="E31" s="156">
        <v>12435000</v>
      </c>
      <c r="F31" s="60">
        <v>12435000</v>
      </c>
      <c r="G31" s="60">
        <v>15777</v>
      </c>
      <c r="H31" s="60">
        <v>23319</v>
      </c>
      <c r="I31" s="60">
        <v>101311</v>
      </c>
      <c r="J31" s="60">
        <v>140407</v>
      </c>
      <c r="K31" s="60">
        <v>217549</v>
      </c>
      <c r="L31" s="60">
        <v>0</v>
      </c>
      <c r="M31" s="60">
        <v>0</v>
      </c>
      <c r="N31" s="60">
        <v>217549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357956</v>
      </c>
      <c r="X31" s="60">
        <v>6719163</v>
      </c>
      <c r="Y31" s="60">
        <v>-6361207</v>
      </c>
      <c r="Z31" s="140">
        <v>-94.67</v>
      </c>
      <c r="AA31" s="155">
        <v>12435000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7400000</v>
      </c>
      <c r="F32" s="60">
        <v>7400000</v>
      </c>
      <c r="G32" s="60">
        <v>19441</v>
      </c>
      <c r="H32" s="60">
        <v>13030</v>
      </c>
      <c r="I32" s="60">
        <v>0</v>
      </c>
      <c r="J32" s="60">
        <v>32471</v>
      </c>
      <c r="K32" s="60">
        <v>0</v>
      </c>
      <c r="L32" s="60">
        <v>359033</v>
      </c>
      <c r="M32" s="60">
        <v>271032</v>
      </c>
      <c r="N32" s="60">
        <v>630065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662536</v>
      </c>
      <c r="X32" s="60"/>
      <c r="Y32" s="60">
        <v>662536</v>
      </c>
      <c r="Z32" s="140">
        <v>0</v>
      </c>
      <c r="AA32" s="155">
        <v>7400000</v>
      </c>
    </row>
    <row r="33" spans="1:27" ht="13.5">
      <c r="A33" s="183" t="s">
        <v>42</v>
      </c>
      <c r="B33" s="182"/>
      <c r="C33" s="155">
        <v>3366280</v>
      </c>
      <c r="D33" s="155">
        <v>0</v>
      </c>
      <c r="E33" s="156">
        <v>2000000</v>
      </c>
      <c r="F33" s="60">
        <v>2000000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848278</v>
      </c>
      <c r="Y33" s="60">
        <v>-848278</v>
      </c>
      <c r="Z33" s="140">
        <v>-100</v>
      </c>
      <c r="AA33" s="155">
        <v>2000000</v>
      </c>
    </row>
    <row r="34" spans="1:27" ht="13.5">
      <c r="A34" s="183" t="s">
        <v>43</v>
      </c>
      <c r="B34" s="182"/>
      <c r="C34" s="155">
        <v>76270929</v>
      </c>
      <c r="D34" s="155">
        <v>0</v>
      </c>
      <c r="E34" s="156">
        <v>51162990</v>
      </c>
      <c r="F34" s="60">
        <v>51162990</v>
      </c>
      <c r="G34" s="60">
        <v>4075947</v>
      </c>
      <c r="H34" s="60">
        <v>4746722</v>
      </c>
      <c r="I34" s="60">
        <v>7368220</v>
      </c>
      <c r="J34" s="60">
        <v>16190889</v>
      </c>
      <c r="K34" s="60">
        <v>5020642</v>
      </c>
      <c r="L34" s="60">
        <v>5990851</v>
      </c>
      <c r="M34" s="60">
        <v>1954718</v>
      </c>
      <c r="N34" s="60">
        <v>12966211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29157100</v>
      </c>
      <c r="X34" s="60">
        <v>32207184</v>
      </c>
      <c r="Y34" s="60">
        <v>-3050084</v>
      </c>
      <c r="Z34" s="140">
        <v>-9.47</v>
      </c>
      <c r="AA34" s="155">
        <v>51162990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172646893</v>
      </c>
      <c r="D36" s="188">
        <f>SUM(D25:D35)</f>
        <v>0</v>
      </c>
      <c r="E36" s="189">
        <f t="shared" si="1"/>
        <v>173779895</v>
      </c>
      <c r="F36" s="190">
        <f t="shared" si="1"/>
        <v>173779895</v>
      </c>
      <c r="G36" s="190">
        <f t="shared" si="1"/>
        <v>8557107</v>
      </c>
      <c r="H36" s="190">
        <f t="shared" si="1"/>
        <v>9039468</v>
      </c>
      <c r="I36" s="190">
        <f t="shared" si="1"/>
        <v>11844833</v>
      </c>
      <c r="J36" s="190">
        <f t="shared" si="1"/>
        <v>29441408</v>
      </c>
      <c r="K36" s="190">
        <f t="shared" si="1"/>
        <v>9392470</v>
      </c>
      <c r="L36" s="190">
        <f t="shared" si="1"/>
        <v>10437749</v>
      </c>
      <c r="M36" s="190">
        <f t="shared" si="1"/>
        <v>6533989</v>
      </c>
      <c r="N36" s="190">
        <f t="shared" si="1"/>
        <v>26364208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55805616</v>
      </c>
      <c r="X36" s="190">
        <f t="shared" si="1"/>
        <v>85547269</v>
      </c>
      <c r="Y36" s="190">
        <f t="shared" si="1"/>
        <v>-29741653</v>
      </c>
      <c r="Z36" s="191">
        <f>+IF(X36&lt;&gt;0,+(Y36/X36)*100,0)</f>
        <v>-34.766338362011304</v>
      </c>
      <c r="AA36" s="188">
        <f>SUM(AA25:AA35)</f>
        <v>173779895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-31010272</v>
      </c>
      <c r="D38" s="199">
        <f>+D22-D36</f>
        <v>0</v>
      </c>
      <c r="E38" s="200">
        <f t="shared" si="2"/>
        <v>-19880747</v>
      </c>
      <c r="F38" s="106">
        <f t="shared" si="2"/>
        <v>-19880747</v>
      </c>
      <c r="G38" s="106">
        <f t="shared" si="2"/>
        <v>34923719</v>
      </c>
      <c r="H38" s="106">
        <f t="shared" si="2"/>
        <v>-5257972</v>
      </c>
      <c r="I38" s="106">
        <f t="shared" si="2"/>
        <v>-10145131</v>
      </c>
      <c r="J38" s="106">
        <f t="shared" si="2"/>
        <v>19520616</v>
      </c>
      <c r="K38" s="106">
        <f t="shared" si="2"/>
        <v>-7686034</v>
      </c>
      <c r="L38" s="106">
        <f t="shared" si="2"/>
        <v>27082657</v>
      </c>
      <c r="M38" s="106">
        <f t="shared" si="2"/>
        <v>-4716192</v>
      </c>
      <c r="N38" s="106">
        <f t="shared" si="2"/>
        <v>14680431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34201047</v>
      </c>
      <c r="X38" s="106">
        <f>IF(F22=F36,0,X22-X36)</f>
        <v>8499768</v>
      </c>
      <c r="Y38" s="106">
        <f t="shared" si="2"/>
        <v>25701279</v>
      </c>
      <c r="Z38" s="201">
        <f>+IF(X38&lt;&gt;0,+(Y38/X38)*100,0)</f>
        <v>302.37624132799857</v>
      </c>
      <c r="AA38" s="199">
        <f>+AA22-AA36</f>
        <v>-19880747</v>
      </c>
    </row>
    <row r="39" spans="1:27" ht="13.5">
      <c r="A39" s="181" t="s">
        <v>46</v>
      </c>
      <c r="B39" s="185"/>
      <c r="C39" s="155">
        <v>63006041</v>
      </c>
      <c r="D39" s="155">
        <v>0</v>
      </c>
      <c r="E39" s="156">
        <v>49004000</v>
      </c>
      <c r="F39" s="60">
        <v>49004000</v>
      </c>
      <c r="G39" s="60">
        <v>8500000</v>
      </c>
      <c r="H39" s="60">
        <v>0</v>
      </c>
      <c r="I39" s="60">
        <v>0</v>
      </c>
      <c r="J39" s="60">
        <v>8500000</v>
      </c>
      <c r="K39" s="60">
        <v>8000000</v>
      </c>
      <c r="L39" s="60">
        <v>0</v>
      </c>
      <c r="M39" s="60">
        <v>0</v>
      </c>
      <c r="N39" s="60">
        <v>8000000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16500000</v>
      </c>
      <c r="X39" s="60">
        <v>34682400</v>
      </c>
      <c r="Y39" s="60">
        <v>-18182400</v>
      </c>
      <c r="Z39" s="140">
        <v>-52.43</v>
      </c>
      <c r="AA39" s="155">
        <v>49004000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31995769</v>
      </c>
      <c r="D42" s="206">
        <f>SUM(D38:D41)</f>
        <v>0</v>
      </c>
      <c r="E42" s="207">
        <f t="shared" si="3"/>
        <v>29123253</v>
      </c>
      <c r="F42" s="88">
        <f t="shared" si="3"/>
        <v>29123253</v>
      </c>
      <c r="G42" s="88">
        <f t="shared" si="3"/>
        <v>43423719</v>
      </c>
      <c r="H42" s="88">
        <f t="shared" si="3"/>
        <v>-5257972</v>
      </c>
      <c r="I42" s="88">
        <f t="shared" si="3"/>
        <v>-10145131</v>
      </c>
      <c r="J42" s="88">
        <f t="shared" si="3"/>
        <v>28020616</v>
      </c>
      <c r="K42" s="88">
        <f t="shared" si="3"/>
        <v>313966</v>
      </c>
      <c r="L42" s="88">
        <f t="shared" si="3"/>
        <v>27082657</v>
      </c>
      <c r="M42" s="88">
        <f t="shared" si="3"/>
        <v>-4716192</v>
      </c>
      <c r="N42" s="88">
        <f t="shared" si="3"/>
        <v>22680431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50701047</v>
      </c>
      <c r="X42" s="88">
        <f t="shared" si="3"/>
        <v>43182168</v>
      </c>
      <c r="Y42" s="88">
        <f t="shared" si="3"/>
        <v>7518879</v>
      </c>
      <c r="Z42" s="208">
        <f>+IF(X42&lt;&gt;0,+(Y42/X42)*100,0)</f>
        <v>17.411999786578573</v>
      </c>
      <c r="AA42" s="206">
        <f>SUM(AA38:AA41)</f>
        <v>29123253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31995769</v>
      </c>
      <c r="D44" s="210">
        <f>+D42-D43</f>
        <v>0</v>
      </c>
      <c r="E44" s="211">
        <f t="shared" si="4"/>
        <v>29123253</v>
      </c>
      <c r="F44" s="77">
        <f t="shared" si="4"/>
        <v>29123253</v>
      </c>
      <c r="G44" s="77">
        <f t="shared" si="4"/>
        <v>43423719</v>
      </c>
      <c r="H44" s="77">
        <f t="shared" si="4"/>
        <v>-5257972</v>
      </c>
      <c r="I44" s="77">
        <f t="shared" si="4"/>
        <v>-10145131</v>
      </c>
      <c r="J44" s="77">
        <f t="shared" si="4"/>
        <v>28020616</v>
      </c>
      <c r="K44" s="77">
        <f t="shared" si="4"/>
        <v>313966</v>
      </c>
      <c r="L44" s="77">
        <f t="shared" si="4"/>
        <v>27082657</v>
      </c>
      <c r="M44" s="77">
        <f t="shared" si="4"/>
        <v>-4716192</v>
      </c>
      <c r="N44" s="77">
        <f t="shared" si="4"/>
        <v>22680431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50701047</v>
      </c>
      <c r="X44" s="77">
        <f t="shared" si="4"/>
        <v>43182168</v>
      </c>
      <c r="Y44" s="77">
        <f t="shared" si="4"/>
        <v>7518879</v>
      </c>
      <c r="Z44" s="212">
        <f>+IF(X44&lt;&gt;0,+(Y44/X44)*100,0)</f>
        <v>17.411999786578573</v>
      </c>
      <c r="AA44" s="210">
        <f>+AA42-AA43</f>
        <v>29123253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31995769</v>
      </c>
      <c r="D46" s="206">
        <f>SUM(D44:D45)</f>
        <v>0</v>
      </c>
      <c r="E46" s="207">
        <f t="shared" si="5"/>
        <v>29123253</v>
      </c>
      <c r="F46" s="88">
        <f t="shared" si="5"/>
        <v>29123253</v>
      </c>
      <c r="G46" s="88">
        <f t="shared" si="5"/>
        <v>43423719</v>
      </c>
      <c r="H46" s="88">
        <f t="shared" si="5"/>
        <v>-5257972</v>
      </c>
      <c r="I46" s="88">
        <f t="shared" si="5"/>
        <v>-10145131</v>
      </c>
      <c r="J46" s="88">
        <f t="shared" si="5"/>
        <v>28020616</v>
      </c>
      <c r="K46" s="88">
        <f t="shared" si="5"/>
        <v>313966</v>
      </c>
      <c r="L46" s="88">
        <f t="shared" si="5"/>
        <v>27082657</v>
      </c>
      <c r="M46" s="88">
        <f t="shared" si="5"/>
        <v>-4716192</v>
      </c>
      <c r="N46" s="88">
        <f t="shared" si="5"/>
        <v>22680431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50701047</v>
      </c>
      <c r="X46" s="88">
        <f t="shared" si="5"/>
        <v>43182168</v>
      </c>
      <c r="Y46" s="88">
        <f t="shared" si="5"/>
        <v>7518879</v>
      </c>
      <c r="Z46" s="208">
        <f>+IF(X46&lt;&gt;0,+(Y46/X46)*100,0)</f>
        <v>17.411999786578573</v>
      </c>
      <c r="AA46" s="206">
        <f>SUM(AA44:AA45)</f>
        <v>29123253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31995769</v>
      </c>
      <c r="D48" s="217">
        <f>SUM(D46:D47)</f>
        <v>0</v>
      </c>
      <c r="E48" s="218">
        <f t="shared" si="6"/>
        <v>29123253</v>
      </c>
      <c r="F48" s="219">
        <f t="shared" si="6"/>
        <v>29123253</v>
      </c>
      <c r="G48" s="219">
        <f t="shared" si="6"/>
        <v>43423719</v>
      </c>
      <c r="H48" s="220">
        <f t="shared" si="6"/>
        <v>-5257972</v>
      </c>
      <c r="I48" s="220">
        <f t="shared" si="6"/>
        <v>-10145131</v>
      </c>
      <c r="J48" s="220">
        <f t="shared" si="6"/>
        <v>28020616</v>
      </c>
      <c r="K48" s="220">
        <f t="shared" si="6"/>
        <v>313966</v>
      </c>
      <c r="L48" s="220">
        <f t="shared" si="6"/>
        <v>27082657</v>
      </c>
      <c r="M48" s="219">
        <f t="shared" si="6"/>
        <v>-4716192</v>
      </c>
      <c r="N48" s="219">
        <f t="shared" si="6"/>
        <v>22680431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50701047</v>
      </c>
      <c r="X48" s="220">
        <f t="shared" si="6"/>
        <v>43182168</v>
      </c>
      <c r="Y48" s="220">
        <f t="shared" si="6"/>
        <v>7518879</v>
      </c>
      <c r="Z48" s="221">
        <f>+IF(X48&lt;&gt;0,+(Y48/X48)*100,0)</f>
        <v>17.411999786578573</v>
      </c>
      <c r="AA48" s="222">
        <f>SUM(AA46:AA47)</f>
        <v>29123253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844013</v>
      </c>
      <c r="D5" s="153">
        <f>SUM(D6:D8)</f>
        <v>0</v>
      </c>
      <c r="E5" s="154">
        <f t="shared" si="0"/>
        <v>590000</v>
      </c>
      <c r="F5" s="100">
        <f t="shared" si="0"/>
        <v>590000</v>
      </c>
      <c r="G5" s="100">
        <f t="shared" si="0"/>
        <v>52362</v>
      </c>
      <c r="H5" s="100">
        <f t="shared" si="0"/>
        <v>109055</v>
      </c>
      <c r="I5" s="100">
        <f t="shared" si="0"/>
        <v>22395</v>
      </c>
      <c r="J5" s="100">
        <f t="shared" si="0"/>
        <v>183812</v>
      </c>
      <c r="K5" s="100">
        <f t="shared" si="0"/>
        <v>44298</v>
      </c>
      <c r="L5" s="100">
        <f t="shared" si="0"/>
        <v>158642</v>
      </c>
      <c r="M5" s="100">
        <f t="shared" si="0"/>
        <v>29900</v>
      </c>
      <c r="N5" s="100">
        <f t="shared" si="0"/>
        <v>232840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416652</v>
      </c>
      <c r="X5" s="100">
        <f t="shared" si="0"/>
        <v>130648</v>
      </c>
      <c r="Y5" s="100">
        <f t="shared" si="0"/>
        <v>286004</v>
      </c>
      <c r="Z5" s="137">
        <f>+IF(X5&lt;&gt;0,+(Y5/X5)*100,0)</f>
        <v>218.91188537137958</v>
      </c>
      <c r="AA5" s="153">
        <f>SUM(AA6:AA8)</f>
        <v>590000</v>
      </c>
    </row>
    <row r="6" spans="1:27" ht="13.5">
      <c r="A6" s="138" t="s">
        <v>75</v>
      </c>
      <c r="B6" s="136"/>
      <c r="C6" s="155"/>
      <c r="D6" s="155"/>
      <c r="E6" s="156">
        <v>350000</v>
      </c>
      <c r="F6" s="60">
        <v>350000</v>
      </c>
      <c r="G6" s="60"/>
      <c r="H6" s="60"/>
      <c r="I6" s="60">
        <v>20641</v>
      </c>
      <c r="J6" s="60">
        <v>20641</v>
      </c>
      <c r="K6" s="60">
        <v>6179</v>
      </c>
      <c r="L6" s="60"/>
      <c r="M6" s="60">
        <v>29900</v>
      </c>
      <c r="N6" s="60">
        <v>36079</v>
      </c>
      <c r="O6" s="60"/>
      <c r="P6" s="60"/>
      <c r="Q6" s="60"/>
      <c r="R6" s="60"/>
      <c r="S6" s="60"/>
      <c r="T6" s="60"/>
      <c r="U6" s="60"/>
      <c r="V6" s="60"/>
      <c r="W6" s="60">
        <v>56720</v>
      </c>
      <c r="X6" s="60">
        <v>20000</v>
      </c>
      <c r="Y6" s="60">
        <v>36720</v>
      </c>
      <c r="Z6" s="140">
        <v>183.6</v>
      </c>
      <c r="AA6" s="62">
        <v>350000</v>
      </c>
    </row>
    <row r="7" spans="1:27" ht="13.5">
      <c r="A7" s="138" t="s">
        <v>76</v>
      </c>
      <c r="B7" s="136"/>
      <c r="C7" s="157"/>
      <c r="D7" s="157"/>
      <c r="E7" s="158">
        <v>170000</v>
      </c>
      <c r="F7" s="159">
        <v>170000</v>
      </c>
      <c r="G7" s="159"/>
      <c r="H7" s="159">
        <v>35655</v>
      </c>
      <c r="I7" s="159"/>
      <c r="J7" s="159">
        <v>35655</v>
      </c>
      <c r="K7" s="159">
        <v>8902</v>
      </c>
      <c r="L7" s="159">
        <v>93537</v>
      </c>
      <c r="M7" s="159"/>
      <c r="N7" s="159">
        <v>102439</v>
      </c>
      <c r="O7" s="159"/>
      <c r="P7" s="159"/>
      <c r="Q7" s="159"/>
      <c r="R7" s="159"/>
      <c r="S7" s="159"/>
      <c r="T7" s="159"/>
      <c r="U7" s="159"/>
      <c r="V7" s="159"/>
      <c r="W7" s="159">
        <v>138094</v>
      </c>
      <c r="X7" s="159">
        <v>70000</v>
      </c>
      <c r="Y7" s="159">
        <v>68094</v>
      </c>
      <c r="Z7" s="141">
        <v>97.28</v>
      </c>
      <c r="AA7" s="225">
        <v>170000</v>
      </c>
    </row>
    <row r="8" spans="1:27" ht="13.5">
      <c r="A8" s="138" t="s">
        <v>77</v>
      </c>
      <c r="B8" s="136"/>
      <c r="C8" s="155">
        <v>844013</v>
      </c>
      <c r="D8" s="155"/>
      <c r="E8" s="156">
        <v>70000</v>
      </c>
      <c r="F8" s="60">
        <v>70000</v>
      </c>
      <c r="G8" s="60">
        <v>52362</v>
      </c>
      <c r="H8" s="60">
        <v>73400</v>
      </c>
      <c r="I8" s="60">
        <v>1754</v>
      </c>
      <c r="J8" s="60">
        <v>127516</v>
      </c>
      <c r="K8" s="60">
        <v>29217</v>
      </c>
      <c r="L8" s="60">
        <v>65105</v>
      </c>
      <c r="M8" s="60"/>
      <c r="N8" s="60">
        <v>94322</v>
      </c>
      <c r="O8" s="60"/>
      <c r="P8" s="60"/>
      <c r="Q8" s="60"/>
      <c r="R8" s="60"/>
      <c r="S8" s="60"/>
      <c r="T8" s="60"/>
      <c r="U8" s="60"/>
      <c r="V8" s="60"/>
      <c r="W8" s="60">
        <v>221838</v>
      </c>
      <c r="X8" s="60">
        <v>40648</v>
      </c>
      <c r="Y8" s="60">
        <v>181190</v>
      </c>
      <c r="Z8" s="140">
        <v>445.75</v>
      </c>
      <c r="AA8" s="62">
        <v>70000</v>
      </c>
    </row>
    <row r="9" spans="1:27" ht="13.5">
      <c r="A9" s="135" t="s">
        <v>78</v>
      </c>
      <c r="B9" s="136"/>
      <c r="C9" s="153">
        <f aca="true" t="shared" si="1" ref="C9:Y9">SUM(C10:C14)</f>
        <v>389126</v>
      </c>
      <c r="D9" s="153">
        <f>SUM(D10:D14)</f>
        <v>0</v>
      </c>
      <c r="E9" s="154">
        <f t="shared" si="1"/>
        <v>1250000</v>
      </c>
      <c r="F9" s="100">
        <f t="shared" si="1"/>
        <v>1250000</v>
      </c>
      <c r="G9" s="100">
        <f t="shared" si="1"/>
        <v>0</v>
      </c>
      <c r="H9" s="100">
        <f t="shared" si="1"/>
        <v>0</v>
      </c>
      <c r="I9" s="100">
        <f t="shared" si="1"/>
        <v>9245</v>
      </c>
      <c r="J9" s="100">
        <f t="shared" si="1"/>
        <v>9245</v>
      </c>
      <c r="K9" s="100">
        <f t="shared" si="1"/>
        <v>29828</v>
      </c>
      <c r="L9" s="100">
        <f t="shared" si="1"/>
        <v>168171</v>
      </c>
      <c r="M9" s="100">
        <f t="shared" si="1"/>
        <v>1666</v>
      </c>
      <c r="N9" s="100">
        <f t="shared" si="1"/>
        <v>199665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208910</v>
      </c>
      <c r="X9" s="100">
        <f t="shared" si="1"/>
        <v>1112498</v>
      </c>
      <c r="Y9" s="100">
        <f t="shared" si="1"/>
        <v>-903588</v>
      </c>
      <c r="Z9" s="137">
        <f>+IF(X9&lt;&gt;0,+(Y9/X9)*100,0)</f>
        <v>-81.22153927467734</v>
      </c>
      <c r="AA9" s="102">
        <f>SUM(AA10:AA14)</f>
        <v>1250000</v>
      </c>
    </row>
    <row r="10" spans="1:27" ht="13.5">
      <c r="A10" s="138" t="s">
        <v>79</v>
      </c>
      <c r="B10" s="136"/>
      <c r="C10" s="155">
        <v>389126</v>
      </c>
      <c r="D10" s="155"/>
      <c r="E10" s="156">
        <v>1250000</v>
      </c>
      <c r="F10" s="60">
        <v>1250000</v>
      </c>
      <c r="G10" s="60"/>
      <c r="H10" s="60"/>
      <c r="I10" s="60">
        <v>9245</v>
      </c>
      <c r="J10" s="60">
        <v>9245</v>
      </c>
      <c r="K10" s="60">
        <v>29828</v>
      </c>
      <c r="L10" s="60">
        <v>168171</v>
      </c>
      <c r="M10" s="60">
        <v>1666</v>
      </c>
      <c r="N10" s="60">
        <v>199665</v>
      </c>
      <c r="O10" s="60"/>
      <c r="P10" s="60"/>
      <c r="Q10" s="60"/>
      <c r="R10" s="60"/>
      <c r="S10" s="60"/>
      <c r="T10" s="60"/>
      <c r="U10" s="60"/>
      <c r="V10" s="60"/>
      <c r="W10" s="60">
        <v>208910</v>
      </c>
      <c r="X10" s="60">
        <v>1112498</v>
      </c>
      <c r="Y10" s="60">
        <v>-903588</v>
      </c>
      <c r="Z10" s="140">
        <v>-81.22</v>
      </c>
      <c r="AA10" s="62">
        <v>1250000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36775555</v>
      </c>
      <c r="D15" s="153">
        <f>SUM(D16:D18)</f>
        <v>0</v>
      </c>
      <c r="E15" s="154">
        <f t="shared" si="2"/>
        <v>59783250</v>
      </c>
      <c r="F15" s="100">
        <f t="shared" si="2"/>
        <v>59783250</v>
      </c>
      <c r="G15" s="100">
        <f t="shared" si="2"/>
        <v>261180</v>
      </c>
      <c r="H15" s="100">
        <f t="shared" si="2"/>
        <v>130409</v>
      </c>
      <c r="I15" s="100">
        <f t="shared" si="2"/>
        <v>258637</v>
      </c>
      <c r="J15" s="100">
        <f t="shared" si="2"/>
        <v>650226</v>
      </c>
      <c r="K15" s="100">
        <f t="shared" si="2"/>
        <v>4809077</v>
      </c>
      <c r="L15" s="100">
        <f t="shared" si="2"/>
        <v>5759788</v>
      </c>
      <c r="M15" s="100">
        <f t="shared" si="2"/>
        <v>4719621</v>
      </c>
      <c r="N15" s="100">
        <f t="shared" si="2"/>
        <v>15288486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15938712</v>
      </c>
      <c r="X15" s="100">
        <f t="shared" si="2"/>
        <v>19298769</v>
      </c>
      <c r="Y15" s="100">
        <f t="shared" si="2"/>
        <v>-3360057</v>
      </c>
      <c r="Z15" s="137">
        <f>+IF(X15&lt;&gt;0,+(Y15/X15)*100,0)</f>
        <v>-17.410732259658634</v>
      </c>
      <c r="AA15" s="102">
        <f>SUM(AA16:AA18)</f>
        <v>59783250</v>
      </c>
    </row>
    <row r="16" spans="1:27" ht="13.5">
      <c r="A16" s="138" t="s">
        <v>85</v>
      </c>
      <c r="B16" s="136"/>
      <c r="C16" s="155"/>
      <c r="D16" s="155"/>
      <c r="E16" s="156">
        <v>1650000</v>
      </c>
      <c r="F16" s="60">
        <v>1650000</v>
      </c>
      <c r="G16" s="60"/>
      <c r="H16" s="60"/>
      <c r="I16" s="60"/>
      <c r="J16" s="60"/>
      <c r="K16" s="60"/>
      <c r="L16" s="60">
        <v>9786</v>
      </c>
      <c r="M16" s="60"/>
      <c r="N16" s="60">
        <v>9786</v>
      </c>
      <c r="O16" s="60"/>
      <c r="P16" s="60"/>
      <c r="Q16" s="60"/>
      <c r="R16" s="60"/>
      <c r="S16" s="60"/>
      <c r="T16" s="60"/>
      <c r="U16" s="60"/>
      <c r="V16" s="60"/>
      <c r="W16" s="60">
        <v>9786</v>
      </c>
      <c r="X16" s="60">
        <v>1359246</v>
      </c>
      <c r="Y16" s="60">
        <v>-1349460</v>
      </c>
      <c r="Z16" s="140">
        <v>-99.28</v>
      </c>
      <c r="AA16" s="62">
        <v>1650000</v>
      </c>
    </row>
    <row r="17" spans="1:27" ht="13.5">
      <c r="A17" s="138" t="s">
        <v>86</v>
      </c>
      <c r="B17" s="136"/>
      <c r="C17" s="155">
        <v>36775555</v>
      </c>
      <c r="D17" s="155"/>
      <c r="E17" s="156">
        <v>58133250</v>
      </c>
      <c r="F17" s="60">
        <v>58133250</v>
      </c>
      <c r="G17" s="60">
        <v>261180</v>
      </c>
      <c r="H17" s="60">
        <v>130409</v>
      </c>
      <c r="I17" s="60">
        <v>258637</v>
      </c>
      <c r="J17" s="60">
        <v>650226</v>
      </c>
      <c r="K17" s="60">
        <v>4809077</v>
      </c>
      <c r="L17" s="60">
        <v>5750002</v>
      </c>
      <c r="M17" s="60">
        <v>4719621</v>
      </c>
      <c r="N17" s="60">
        <v>15278700</v>
      </c>
      <c r="O17" s="60"/>
      <c r="P17" s="60"/>
      <c r="Q17" s="60"/>
      <c r="R17" s="60"/>
      <c r="S17" s="60"/>
      <c r="T17" s="60"/>
      <c r="U17" s="60"/>
      <c r="V17" s="60"/>
      <c r="W17" s="60">
        <v>15928926</v>
      </c>
      <c r="X17" s="60">
        <v>17939523</v>
      </c>
      <c r="Y17" s="60">
        <v>-2010597</v>
      </c>
      <c r="Z17" s="140">
        <v>-11.21</v>
      </c>
      <c r="AA17" s="62">
        <v>58133250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6800000</v>
      </c>
      <c r="F19" s="100">
        <f t="shared" si="3"/>
        <v>6800000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5244420</v>
      </c>
      <c r="L19" s="100">
        <f t="shared" si="3"/>
        <v>181621</v>
      </c>
      <c r="M19" s="100">
        <f t="shared" si="3"/>
        <v>0</v>
      </c>
      <c r="N19" s="100">
        <f t="shared" si="3"/>
        <v>5426041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5426041</v>
      </c>
      <c r="X19" s="100">
        <f t="shared" si="3"/>
        <v>4200000</v>
      </c>
      <c r="Y19" s="100">
        <f t="shared" si="3"/>
        <v>1226041</v>
      </c>
      <c r="Z19" s="137">
        <f>+IF(X19&lt;&gt;0,+(Y19/X19)*100,0)</f>
        <v>29.19145238095238</v>
      </c>
      <c r="AA19" s="102">
        <f>SUM(AA20:AA23)</f>
        <v>6800000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>
        <v>5244420</v>
      </c>
      <c r="L20" s="60">
        <v>181621</v>
      </c>
      <c r="M20" s="60"/>
      <c r="N20" s="60">
        <v>5426041</v>
      </c>
      <c r="O20" s="60"/>
      <c r="P20" s="60"/>
      <c r="Q20" s="60"/>
      <c r="R20" s="60"/>
      <c r="S20" s="60"/>
      <c r="T20" s="60"/>
      <c r="U20" s="60"/>
      <c r="V20" s="60"/>
      <c r="W20" s="60">
        <v>5426041</v>
      </c>
      <c r="X20" s="60"/>
      <c r="Y20" s="60">
        <v>5426041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6800000</v>
      </c>
      <c r="F21" s="60">
        <v>6800000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4200000</v>
      </c>
      <c r="Y21" s="60">
        <v>-4200000</v>
      </c>
      <c r="Z21" s="140">
        <v>-100</v>
      </c>
      <c r="AA21" s="62">
        <v>6800000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38008694</v>
      </c>
      <c r="D25" s="217">
        <f>+D5+D9+D15+D19+D24</f>
        <v>0</v>
      </c>
      <c r="E25" s="230">
        <f t="shared" si="4"/>
        <v>68423250</v>
      </c>
      <c r="F25" s="219">
        <f t="shared" si="4"/>
        <v>68423250</v>
      </c>
      <c r="G25" s="219">
        <f t="shared" si="4"/>
        <v>313542</v>
      </c>
      <c r="H25" s="219">
        <f t="shared" si="4"/>
        <v>239464</v>
      </c>
      <c r="I25" s="219">
        <f t="shared" si="4"/>
        <v>290277</v>
      </c>
      <c r="J25" s="219">
        <f t="shared" si="4"/>
        <v>843283</v>
      </c>
      <c r="K25" s="219">
        <f t="shared" si="4"/>
        <v>10127623</v>
      </c>
      <c r="L25" s="219">
        <f t="shared" si="4"/>
        <v>6268222</v>
      </c>
      <c r="M25" s="219">
        <f t="shared" si="4"/>
        <v>4751187</v>
      </c>
      <c r="N25" s="219">
        <f t="shared" si="4"/>
        <v>21147032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21990315</v>
      </c>
      <c r="X25" s="219">
        <f t="shared" si="4"/>
        <v>24741915</v>
      </c>
      <c r="Y25" s="219">
        <f t="shared" si="4"/>
        <v>-2751600</v>
      </c>
      <c r="Z25" s="231">
        <f>+IF(X25&lt;&gt;0,+(Y25/X25)*100,0)</f>
        <v>-11.121208685746435</v>
      </c>
      <c r="AA25" s="232">
        <f>+AA5+AA9+AA15+AA19+AA24</f>
        <v>68423250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38008694</v>
      </c>
      <c r="D28" s="155"/>
      <c r="E28" s="156">
        <v>42908250</v>
      </c>
      <c r="F28" s="60">
        <v>42908250</v>
      </c>
      <c r="G28" s="60"/>
      <c r="H28" s="60"/>
      <c r="I28" s="60"/>
      <c r="J28" s="60"/>
      <c r="K28" s="60">
        <v>10053497</v>
      </c>
      <c r="L28" s="60">
        <v>5931623</v>
      </c>
      <c r="M28" s="60">
        <v>4683311</v>
      </c>
      <c r="N28" s="60">
        <v>20668431</v>
      </c>
      <c r="O28" s="60"/>
      <c r="P28" s="60"/>
      <c r="Q28" s="60"/>
      <c r="R28" s="60"/>
      <c r="S28" s="60"/>
      <c r="T28" s="60"/>
      <c r="U28" s="60"/>
      <c r="V28" s="60"/>
      <c r="W28" s="60">
        <v>20668431</v>
      </c>
      <c r="X28" s="60"/>
      <c r="Y28" s="60">
        <v>20668431</v>
      </c>
      <c r="Z28" s="140"/>
      <c r="AA28" s="155">
        <v>42908250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6800000</v>
      </c>
      <c r="F30" s="159">
        <v>6800000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6800000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38008694</v>
      </c>
      <c r="D32" s="210">
        <f>SUM(D28:D31)</f>
        <v>0</v>
      </c>
      <c r="E32" s="211">
        <f t="shared" si="5"/>
        <v>49708250</v>
      </c>
      <c r="F32" s="77">
        <f t="shared" si="5"/>
        <v>49708250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10053497</v>
      </c>
      <c r="L32" s="77">
        <f t="shared" si="5"/>
        <v>5931623</v>
      </c>
      <c r="M32" s="77">
        <f t="shared" si="5"/>
        <v>4683311</v>
      </c>
      <c r="N32" s="77">
        <f t="shared" si="5"/>
        <v>20668431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20668431</v>
      </c>
      <c r="X32" s="77">
        <f t="shared" si="5"/>
        <v>0</v>
      </c>
      <c r="Y32" s="77">
        <f t="shared" si="5"/>
        <v>20668431</v>
      </c>
      <c r="Z32" s="212">
        <f>+IF(X32&lt;&gt;0,+(Y32/X32)*100,0)</f>
        <v>0</v>
      </c>
      <c r="AA32" s="79">
        <f>SUM(AA28:AA31)</f>
        <v>49708250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313542</v>
      </c>
      <c r="H33" s="60">
        <v>239464</v>
      </c>
      <c r="I33" s="60">
        <v>290277</v>
      </c>
      <c r="J33" s="60">
        <v>843283</v>
      </c>
      <c r="K33" s="60">
        <v>74126</v>
      </c>
      <c r="L33" s="60">
        <v>336599</v>
      </c>
      <c r="M33" s="60">
        <v>67876</v>
      </c>
      <c r="N33" s="60">
        <v>478601</v>
      </c>
      <c r="O33" s="60"/>
      <c r="P33" s="60"/>
      <c r="Q33" s="60"/>
      <c r="R33" s="60"/>
      <c r="S33" s="60"/>
      <c r="T33" s="60"/>
      <c r="U33" s="60"/>
      <c r="V33" s="60"/>
      <c r="W33" s="60">
        <v>1321884</v>
      </c>
      <c r="X33" s="60"/>
      <c r="Y33" s="60">
        <v>1321884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18715000</v>
      </c>
      <c r="F35" s="60">
        <v>18715000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18715000</v>
      </c>
    </row>
    <row r="36" spans="1:27" ht="13.5">
      <c r="A36" s="238" t="s">
        <v>139</v>
      </c>
      <c r="B36" s="149"/>
      <c r="C36" s="222">
        <f aca="true" t="shared" si="6" ref="C36:Y36">SUM(C32:C35)</f>
        <v>38008694</v>
      </c>
      <c r="D36" s="222">
        <f>SUM(D32:D35)</f>
        <v>0</v>
      </c>
      <c r="E36" s="218">
        <f t="shared" si="6"/>
        <v>68423250</v>
      </c>
      <c r="F36" s="220">
        <f t="shared" si="6"/>
        <v>68423250</v>
      </c>
      <c r="G36" s="220">
        <f t="shared" si="6"/>
        <v>313542</v>
      </c>
      <c r="H36" s="220">
        <f t="shared" si="6"/>
        <v>239464</v>
      </c>
      <c r="I36" s="220">
        <f t="shared" si="6"/>
        <v>290277</v>
      </c>
      <c r="J36" s="220">
        <f t="shared" si="6"/>
        <v>843283</v>
      </c>
      <c r="K36" s="220">
        <f t="shared" si="6"/>
        <v>10127623</v>
      </c>
      <c r="L36" s="220">
        <f t="shared" si="6"/>
        <v>6268222</v>
      </c>
      <c r="M36" s="220">
        <f t="shared" si="6"/>
        <v>4751187</v>
      </c>
      <c r="N36" s="220">
        <f t="shared" si="6"/>
        <v>21147032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21990315</v>
      </c>
      <c r="X36" s="220">
        <f t="shared" si="6"/>
        <v>0</v>
      </c>
      <c r="Y36" s="220">
        <f t="shared" si="6"/>
        <v>21990315</v>
      </c>
      <c r="Z36" s="221">
        <f>+IF(X36&lt;&gt;0,+(Y36/X36)*100,0)</f>
        <v>0</v>
      </c>
      <c r="AA36" s="239">
        <f>SUM(AA32:AA35)</f>
        <v>68423250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49210593</v>
      </c>
      <c r="D6" s="155"/>
      <c r="E6" s="59">
        <v>4677302</v>
      </c>
      <c r="F6" s="60">
        <v>4677302</v>
      </c>
      <c r="G6" s="60">
        <v>2826</v>
      </c>
      <c r="H6" s="60">
        <v>2825</v>
      </c>
      <c r="I6" s="60">
        <v>2825</v>
      </c>
      <c r="J6" s="60">
        <v>2825</v>
      </c>
      <c r="K6" s="60">
        <v>2825</v>
      </c>
      <c r="L6" s="60">
        <v>4458</v>
      </c>
      <c r="M6" s="60">
        <v>4458</v>
      </c>
      <c r="N6" s="60">
        <v>4458</v>
      </c>
      <c r="O6" s="60"/>
      <c r="P6" s="60"/>
      <c r="Q6" s="60"/>
      <c r="R6" s="60"/>
      <c r="S6" s="60"/>
      <c r="T6" s="60"/>
      <c r="U6" s="60"/>
      <c r="V6" s="60"/>
      <c r="W6" s="60">
        <v>4458</v>
      </c>
      <c r="X6" s="60">
        <v>2338651</v>
      </c>
      <c r="Y6" s="60">
        <v>-2334193</v>
      </c>
      <c r="Z6" s="140">
        <v>-99.81</v>
      </c>
      <c r="AA6" s="62">
        <v>4677302</v>
      </c>
    </row>
    <row r="7" spans="1:27" ht="13.5">
      <c r="A7" s="249" t="s">
        <v>144</v>
      </c>
      <c r="B7" s="182"/>
      <c r="C7" s="155"/>
      <c r="D7" s="155"/>
      <c r="E7" s="59">
        <v>101706158</v>
      </c>
      <c r="F7" s="60">
        <v>101706158</v>
      </c>
      <c r="G7" s="60">
        <v>112573538</v>
      </c>
      <c r="H7" s="60">
        <v>109018095</v>
      </c>
      <c r="I7" s="60">
        <v>89747112</v>
      </c>
      <c r="J7" s="60">
        <v>89747112</v>
      </c>
      <c r="K7" s="60">
        <v>90064338</v>
      </c>
      <c r="L7" s="60">
        <v>77335476</v>
      </c>
      <c r="M7" s="60">
        <v>98800309</v>
      </c>
      <c r="N7" s="60">
        <v>98800309</v>
      </c>
      <c r="O7" s="60"/>
      <c r="P7" s="60"/>
      <c r="Q7" s="60"/>
      <c r="R7" s="60"/>
      <c r="S7" s="60"/>
      <c r="T7" s="60"/>
      <c r="U7" s="60"/>
      <c r="V7" s="60"/>
      <c r="W7" s="60">
        <v>98800309</v>
      </c>
      <c r="X7" s="60">
        <v>50853079</v>
      </c>
      <c r="Y7" s="60">
        <v>47947230</v>
      </c>
      <c r="Z7" s="140">
        <v>94.29</v>
      </c>
      <c r="AA7" s="62">
        <v>101706158</v>
      </c>
    </row>
    <row r="8" spans="1:27" ht="13.5">
      <c r="A8" s="249" t="s">
        <v>145</v>
      </c>
      <c r="B8" s="182"/>
      <c r="C8" s="155">
        <v>2587396</v>
      </c>
      <c r="D8" s="155"/>
      <c r="E8" s="59">
        <v>133205</v>
      </c>
      <c r="F8" s="60">
        <v>133205</v>
      </c>
      <c r="G8" s="60">
        <v>10978339</v>
      </c>
      <c r="H8" s="60">
        <v>10550261</v>
      </c>
      <c r="I8" s="60">
        <v>9976349</v>
      </c>
      <c r="J8" s="60">
        <v>9976349</v>
      </c>
      <c r="K8" s="60">
        <v>9976349</v>
      </c>
      <c r="L8" s="60">
        <v>9616790</v>
      </c>
      <c r="M8" s="60">
        <v>9616790</v>
      </c>
      <c r="N8" s="60">
        <v>9616790</v>
      </c>
      <c r="O8" s="60"/>
      <c r="P8" s="60"/>
      <c r="Q8" s="60"/>
      <c r="R8" s="60"/>
      <c r="S8" s="60"/>
      <c r="T8" s="60"/>
      <c r="U8" s="60"/>
      <c r="V8" s="60"/>
      <c r="W8" s="60">
        <v>9616790</v>
      </c>
      <c r="X8" s="60">
        <v>66603</v>
      </c>
      <c r="Y8" s="60">
        <v>9550187</v>
      </c>
      <c r="Z8" s="140">
        <v>14338.97</v>
      </c>
      <c r="AA8" s="62">
        <v>133205</v>
      </c>
    </row>
    <row r="9" spans="1:27" ht="13.5">
      <c r="A9" s="249" t="s">
        <v>146</v>
      </c>
      <c r="B9" s="182"/>
      <c r="C9" s="155">
        <v>5225779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762418</v>
      </c>
      <c r="D11" s="155"/>
      <c r="E11" s="59"/>
      <c r="F11" s="60"/>
      <c r="G11" s="60">
        <v>1093566</v>
      </c>
      <c r="H11" s="60">
        <v>1093566</v>
      </c>
      <c r="I11" s="60">
        <v>1093566</v>
      </c>
      <c r="J11" s="60">
        <v>1093566</v>
      </c>
      <c r="K11" s="60">
        <v>1093566</v>
      </c>
      <c r="L11" s="60">
        <v>1093566</v>
      </c>
      <c r="M11" s="60">
        <v>1093566</v>
      </c>
      <c r="N11" s="60">
        <v>1093566</v>
      </c>
      <c r="O11" s="60"/>
      <c r="P11" s="60"/>
      <c r="Q11" s="60"/>
      <c r="R11" s="60"/>
      <c r="S11" s="60"/>
      <c r="T11" s="60"/>
      <c r="U11" s="60"/>
      <c r="V11" s="60"/>
      <c r="W11" s="60">
        <v>1093566</v>
      </c>
      <c r="X11" s="60"/>
      <c r="Y11" s="60">
        <v>1093566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57786186</v>
      </c>
      <c r="D12" s="168">
        <f>SUM(D6:D11)</f>
        <v>0</v>
      </c>
      <c r="E12" s="72">
        <f t="shared" si="0"/>
        <v>106516665</v>
      </c>
      <c r="F12" s="73">
        <f t="shared" si="0"/>
        <v>106516665</v>
      </c>
      <c r="G12" s="73">
        <f t="shared" si="0"/>
        <v>124648269</v>
      </c>
      <c r="H12" s="73">
        <f t="shared" si="0"/>
        <v>120664747</v>
      </c>
      <c r="I12" s="73">
        <f t="shared" si="0"/>
        <v>100819852</v>
      </c>
      <c r="J12" s="73">
        <f t="shared" si="0"/>
        <v>100819852</v>
      </c>
      <c r="K12" s="73">
        <f t="shared" si="0"/>
        <v>101137078</v>
      </c>
      <c r="L12" s="73">
        <f t="shared" si="0"/>
        <v>88050290</v>
      </c>
      <c r="M12" s="73">
        <f t="shared" si="0"/>
        <v>109515123</v>
      </c>
      <c r="N12" s="73">
        <f t="shared" si="0"/>
        <v>109515123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109515123</v>
      </c>
      <c r="X12" s="73">
        <f t="shared" si="0"/>
        <v>53258333</v>
      </c>
      <c r="Y12" s="73">
        <f t="shared" si="0"/>
        <v>56256790</v>
      </c>
      <c r="Z12" s="170">
        <f>+IF(X12&lt;&gt;0,+(Y12/X12)*100,0)</f>
        <v>105.63002413162275</v>
      </c>
      <c r="AA12" s="74">
        <f>SUM(AA6:AA11)</f>
        <v>106516665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292974656</v>
      </c>
      <c r="D19" s="155"/>
      <c r="E19" s="59">
        <v>341733270</v>
      </c>
      <c r="F19" s="60">
        <v>341733270</v>
      </c>
      <c r="G19" s="60">
        <v>329597023</v>
      </c>
      <c r="H19" s="60">
        <v>327041171</v>
      </c>
      <c r="I19" s="60">
        <v>330304413</v>
      </c>
      <c r="J19" s="60">
        <v>330304413</v>
      </c>
      <c r="K19" s="60">
        <v>330304413</v>
      </c>
      <c r="L19" s="60">
        <v>334932119</v>
      </c>
      <c r="M19" s="60">
        <v>340713216</v>
      </c>
      <c r="N19" s="60">
        <v>340713216</v>
      </c>
      <c r="O19" s="60"/>
      <c r="P19" s="60"/>
      <c r="Q19" s="60"/>
      <c r="R19" s="60"/>
      <c r="S19" s="60"/>
      <c r="T19" s="60"/>
      <c r="U19" s="60"/>
      <c r="V19" s="60"/>
      <c r="W19" s="60">
        <v>340713216</v>
      </c>
      <c r="X19" s="60">
        <v>170866635</v>
      </c>
      <c r="Y19" s="60">
        <v>169846581</v>
      </c>
      <c r="Z19" s="140">
        <v>99.4</v>
      </c>
      <c r="AA19" s="62">
        <v>341733270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393145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293367801</v>
      </c>
      <c r="D24" s="168">
        <f>SUM(D15:D23)</f>
        <v>0</v>
      </c>
      <c r="E24" s="76">
        <f t="shared" si="1"/>
        <v>341733270</v>
      </c>
      <c r="F24" s="77">
        <f t="shared" si="1"/>
        <v>341733270</v>
      </c>
      <c r="G24" s="77">
        <f t="shared" si="1"/>
        <v>329597023</v>
      </c>
      <c r="H24" s="77">
        <f t="shared" si="1"/>
        <v>327041171</v>
      </c>
      <c r="I24" s="77">
        <f t="shared" si="1"/>
        <v>330304413</v>
      </c>
      <c r="J24" s="77">
        <f t="shared" si="1"/>
        <v>330304413</v>
      </c>
      <c r="K24" s="77">
        <f t="shared" si="1"/>
        <v>330304413</v>
      </c>
      <c r="L24" s="77">
        <f t="shared" si="1"/>
        <v>334932119</v>
      </c>
      <c r="M24" s="77">
        <f t="shared" si="1"/>
        <v>340713216</v>
      </c>
      <c r="N24" s="77">
        <f t="shared" si="1"/>
        <v>340713216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340713216</v>
      </c>
      <c r="X24" s="77">
        <f t="shared" si="1"/>
        <v>170866635</v>
      </c>
      <c r="Y24" s="77">
        <f t="shared" si="1"/>
        <v>169846581</v>
      </c>
      <c r="Z24" s="212">
        <f>+IF(X24&lt;&gt;0,+(Y24/X24)*100,0)</f>
        <v>99.40301159439349</v>
      </c>
      <c r="AA24" s="79">
        <f>SUM(AA15:AA23)</f>
        <v>341733270</v>
      </c>
    </row>
    <row r="25" spans="1:27" ht="13.5">
      <c r="A25" s="250" t="s">
        <v>159</v>
      </c>
      <c r="B25" s="251"/>
      <c r="C25" s="168">
        <f aca="true" t="shared" si="2" ref="C25:Y25">+C12+C24</f>
        <v>351153987</v>
      </c>
      <c r="D25" s="168">
        <f>+D12+D24</f>
        <v>0</v>
      </c>
      <c r="E25" s="72">
        <f t="shared" si="2"/>
        <v>448249935</v>
      </c>
      <c r="F25" s="73">
        <f t="shared" si="2"/>
        <v>448249935</v>
      </c>
      <c r="G25" s="73">
        <f t="shared" si="2"/>
        <v>454245292</v>
      </c>
      <c r="H25" s="73">
        <f t="shared" si="2"/>
        <v>447705918</v>
      </c>
      <c r="I25" s="73">
        <f t="shared" si="2"/>
        <v>431124265</v>
      </c>
      <c r="J25" s="73">
        <f t="shared" si="2"/>
        <v>431124265</v>
      </c>
      <c r="K25" s="73">
        <f t="shared" si="2"/>
        <v>431441491</v>
      </c>
      <c r="L25" s="73">
        <f t="shared" si="2"/>
        <v>422982409</v>
      </c>
      <c r="M25" s="73">
        <f t="shared" si="2"/>
        <v>450228339</v>
      </c>
      <c r="N25" s="73">
        <f t="shared" si="2"/>
        <v>450228339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450228339</v>
      </c>
      <c r="X25" s="73">
        <f t="shared" si="2"/>
        <v>224124968</v>
      </c>
      <c r="Y25" s="73">
        <f t="shared" si="2"/>
        <v>226103371</v>
      </c>
      <c r="Z25" s="170">
        <f>+IF(X25&lt;&gt;0,+(Y25/X25)*100,0)</f>
        <v>100.88272316005418</v>
      </c>
      <c r="AA25" s="74">
        <f>+AA12+AA24</f>
        <v>448249935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238485</v>
      </c>
      <c r="D31" s="155"/>
      <c r="E31" s="59"/>
      <c r="F31" s="60"/>
      <c r="G31" s="60">
        <v>256609</v>
      </c>
      <c r="H31" s="60">
        <v>278361</v>
      </c>
      <c r="I31" s="60">
        <v>436731</v>
      </c>
      <c r="J31" s="60">
        <v>436731</v>
      </c>
      <c r="K31" s="60">
        <v>753957</v>
      </c>
      <c r="L31" s="60">
        <v>500950</v>
      </c>
      <c r="M31" s="60">
        <v>500950</v>
      </c>
      <c r="N31" s="60">
        <v>500950</v>
      </c>
      <c r="O31" s="60"/>
      <c r="P31" s="60"/>
      <c r="Q31" s="60"/>
      <c r="R31" s="60"/>
      <c r="S31" s="60"/>
      <c r="T31" s="60"/>
      <c r="U31" s="60"/>
      <c r="V31" s="60"/>
      <c r="W31" s="60">
        <v>500950</v>
      </c>
      <c r="X31" s="60"/>
      <c r="Y31" s="60">
        <v>500950</v>
      </c>
      <c r="Z31" s="140"/>
      <c r="AA31" s="62"/>
    </row>
    <row r="32" spans="1:27" ht="13.5">
      <c r="A32" s="249" t="s">
        <v>164</v>
      </c>
      <c r="B32" s="182"/>
      <c r="C32" s="155">
        <v>21980559</v>
      </c>
      <c r="D32" s="155"/>
      <c r="E32" s="59">
        <v>104211552</v>
      </c>
      <c r="F32" s="60">
        <v>104211552</v>
      </c>
      <c r="G32" s="60">
        <v>126730451</v>
      </c>
      <c r="H32" s="60">
        <v>117298301</v>
      </c>
      <c r="I32" s="60">
        <v>100558278</v>
      </c>
      <c r="J32" s="60">
        <v>100558278</v>
      </c>
      <c r="K32" s="60">
        <v>100558278</v>
      </c>
      <c r="L32" s="60">
        <v>82480517</v>
      </c>
      <c r="M32" s="60">
        <v>82480517</v>
      </c>
      <c r="N32" s="60">
        <v>82480517</v>
      </c>
      <c r="O32" s="60"/>
      <c r="P32" s="60"/>
      <c r="Q32" s="60"/>
      <c r="R32" s="60"/>
      <c r="S32" s="60"/>
      <c r="T32" s="60"/>
      <c r="U32" s="60"/>
      <c r="V32" s="60"/>
      <c r="W32" s="60">
        <v>82480517</v>
      </c>
      <c r="X32" s="60">
        <v>52105776</v>
      </c>
      <c r="Y32" s="60">
        <v>30374741</v>
      </c>
      <c r="Z32" s="140">
        <v>58.29</v>
      </c>
      <c r="AA32" s="62">
        <v>104211552</v>
      </c>
    </row>
    <row r="33" spans="1:27" ht="13.5">
      <c r="A33" s="249" t="s">
        <v>165</v>
      </c>
      <c r="B33" s="182"/>
      <c r="C33" s="155">
        <v>2270864</v>
      </c>
      <c r="D33" s="155"/>
      <c r="E33" s="59"/>
      <c r="F33" s="60"/>
      <c r="G33" s="60">
        <v>8717427</v>
      </c>
      <c r="H33" s="60">
        <v>10971506</v>
      </c>
      <c r="I33" s="60">
        <v>10971506</v>
      </c>
      <c r="J33" s="60">
        <v>10971506</v>
      </c>
      <c r="K33" s="60">
        <v>10971506</v>
      </c>
      <c r="L33" s="60">
        <v>20843192</v>
      </c>
      <c r="M33" s="60">
        <v>48089122</v>
      </c>
      <c r="N33" s="60">
        <v>48089122</v>
      </c>
      <c r="O33" s="60"/>
      <c r="P33" s="60"/>
      <c r="Q33" s="60"/>
      <c r="R33" s="60"/>
      <c r="S33" s="60"/>
      <c r="T33" s="60"/>
      <c r="U33" s="60"/>
      <c r="V33" s="60"/>
      <c r="W33" s="60">
        <v>48089122</v>
      </c>
      <c r="X33" s="60"/>
      <c r="Y33" s="60">
        <v>48089122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24489908</v>
      </c>
      <c r="D34" s="168">
        <f>SUM(D29:D33)</f>
        <v>0</v>
      </c>
      <c r="E34" s="72">
        <f t="shared" si="3"/>
        <v>104211552</v>
      </c>
      <c r="F34" s="73">
        <f t="shared" si="3"/>
        <v>104211552</v>
      </c>
      <c r="G34" s="73">
        <f t="shared" si="3"/>
        <v>135704487</v>
      </c>
      <c r="H34" s="73">
        <f t="shared" si="3"/>
        <v>128548168</v>
      </c>
      <c r="I34" s="73">
        <f t="shared" si="3"/>
        <v>111966515</v>
      </c>
      <c r="J34" s="73">
        <f t="shared" si="3"/>
        <v>111966515</v>
      </c>
      <c r="K34" s="73">
        <f t="shared" si="3"/>
        <v>112283741</v>
      </c>
      <c r="L34" s="73">
        <f t="shared" si="3"/>
        <v>103824659</v>
      </c>
      <c r="M34" s="73">
        <f t="shared" si="3"/>
        <v>131070589</v>
      </c>
      <c r="N34" s="73">
        <f t="shared" si="3"/>
        <v>131070589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131070589</v>
      </c>
      <c r="X34" s="73">
        <f t="shared" si="3"/>
        <v>52105776</v>
      </c>
      <c r="Y34" s="73">
        <f t="shared" si="3"/>
        <v>78964813</v>
      </c>
      <c r="Z34" s="170">
        <f>+IF(X34&lt;&gt;0,+(Y34/X34)*100,0)</f>
        <v>151.54713941886214</v>
      </c>
      <c r="AA34" s="74">
        <f>SUM(AA29:AA33)</f>
        <v>104211552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11387000</v>
      </c>
      <c r="F38" s="60">
        <v>11387000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5693500</v>
      </c>
      <c r="Y38" s="60">
        <v>-5693500</v>
      </c>
      <c r="Z38" s="140">
        <v>-100</v>
      </c>
      <c r="AA38" s="62">
        <v>11387000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11387000</v>
      </c>
      <c r="F39" s="77">
        <f t="shared" si="4"/>
        <v>11387000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5693500</v>
      </c>
      <c r="Y39" s="77">
        <f t="shared" si="4"/>
        <v>-5693500</v>
      </c>
      <c r="Z39" s="212">
        <f>+IF(X39&lt;&gt;0,+(Y39/X39)*100,0)</f>
        <v>-100</v>
      </c>
      <c r="AA39" s="79">
        <f>SUM(AA37:AA38)</f>
        <v>11387000</v>
      </c>
    </row>
    <row r="40" spans="1:27" ht="13.5">
      <c r="A40" s="250" t="s">
        <v>167</v>
      </c>
      <c r="B40" s="251"/>
      <c r="C40" s="168">
        <f aca="true" t="shared" si="5" ref="C40:Y40">+C34+C39</f>
        <v>24489908</v>
      </c>
      <c r="D40" s="168">
        <f>+D34+D39</f>
        <v>0</v>
      </c>
      <c r="E40" s="72">
        <f t="shared" si="5"/>
        <v>115598552</v>
      </c>
      <c r="F40" s="73">
        <f t="shared" si="5"/>
        <v>115598552</v>
      </c>
      <c r="G40" s="73">
        <f t="shared" si="5"/>
        <v>135704487</v>
      </c>
      <c r="H40" s="73">
        <f t="shared" si="5"/>
        <v>128548168</v>
      </c>
      <c r="I40" s="73">
        <f t="shared" si="5"/>
        <v>111966515</v>
      </c>
      <c r="J40" s="73">
        <f t="shared" si="5"/>
        <v>111966515</v>
      </c>
      <c r="K40" s="73">
        <f t="shared" si="5"/>
        <v>112283741</v>
      </c>
      <c r="L40" s="73">
        <f t="shared" si="5"/>
        <v>103824659</v>
      </c>
      <c r="M40" s="73">
        <f t="shared" si="5"/>
        <v>131070589</v>
      </c>
      <c r="N40" s="73">
        <f t="shared" si="5"/>
        <v>131070589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131070589</v>
      </c>
      <c r="X40" s="73">
        <f t="shared" si="5"/>
        <v>57799276</v>
      </c>
      <c r="Y40" s="73">
        <f t="shared" si="5"/>
        <v>73271313</v>
      </c>
      <c r="Z40" s="170">
        <f>+IF(X40&lt;&gt;0,+(Y40/X40)*100,0)</f>
        <v>126.76856540555974</v>
      </c>
      <c r="AA40" s="74">
        <f>+AA34+AA39</f>
        <v>115598552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326664079</v>
      </c>
      <c r="D42" s="257">
        <f>+D25-D40</f>
        <v>0</v>
      </c>
      <c r="E42" s="258">
        <f t="shared" si="6"/>
        <v>332651383</v>
      </c>
      <c r="F42" s="259">
        <f t="shared" si="6"/>
        <v>332651383</v>
      </c>
      <c r="G42" s="259">
        <f t="shared" si="6"/>
        <v>318540805</v>
      </c>
      <c r="H42" s="259">
        <f t="shared" si="6"/>
        <v>319157750</v>
      </c>
      <c r="I42" s="259">
        <f t="shared" si="6"/>
        <v>319157750</v>
      </c>
      <c r="J42" s="259">
        <f t="shared" si="6"/>
        <v>319157750</v>
      </c>
      <c r="K42" s="259">
        <f t="shared" si="6"/>
        <v>319157750</v>
      </c>
      <c r="L42" s="259">
        <f t="shared" si="6"/>
        <v>319157750</v>
      </c>
      <c r="M42" s="259">
        <f t="shared" si="6"/>
        <v>319157750</v>
      </c>
      <c r="N42" s="259">
        <f t="shared" si="6"/>
        <v>319157750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319157750</v>
      </c>
      <c r="X42" s="259">
        <f t="shared" si="6"/>
        <v>166325692</v>
      </c>
      <c r="Y42" s="259">
        <f t="shared" si="6"/>
        <v>152832058</v>
      </c>
      <c r="Z42" s="260">
        <f>+IF(X42&lt;&gt;0,+(Y42/X42)*100,0)</f>
        <v>91.88722208953743</v>
      </c>
      <c r="AA42" s="261">
        <f>+AA25-AA40</f>
        <v>332651383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323239617</v>
      </c>
      <c r="D45" s="155"/>
      <c r="E45" s="59">
        <v>329226921</v>
      </c>
      <c r="F45" s="60">
        <v>329226921</v>
      </c>
      <c r="G45" s="60">
        <v>315116343</v>
      </c>
      <c r="H45" s="60">
        <v>315733288</v>
      </c>
      <c r="I45" s="60">
        <v>315733288</v>
      </c>
      <c r="J45" s="60">
        <v>315733288</v>
      </c>
      <c r="K45" s="60">
        <v>315733288</v>
      </c>
      <c r="L45" s="60">
        <v>315733288</v>
      </c>
      <c r="M45" s="60">
        <v>315733288</v>
      </c>
      <c r="N45" s="60">
        <v>315733288</v>
      </c>
      <c r="O45" s="60"/>
      <c r="P45" s="60"/>
      <c r="Q45" s="60"/>
      <c r="R45" s="60"/>
      <c r="S45" s="60"/>
      <c r="T45" s="60"/>
      <c r="U45" s="60"/>
      <c r="V45" s="60"/>
      <c r="W45" s="60">
        <v>315733288</v>
      </c>
      <c r="X45" s="60">
        <v>164613461</v>
      </c>
      <c r="Y45" s="60">
        <v>151119827</v>
      </c>
      <c r="Z45" s="139">
        <v>91.8</v>
      </c>
      <c r="AA45" s="62">
        <v>329226921</v>
      </c>
    </row>
    <row r="46" spans="1:27" ht="13.5">
      <c r="A46" s="249" t="s">
        <v>171</v>
      </c>
      <c r="B46" s="182"/>
      <c r="C46" s="155">
        <v>3424462</v>
      </c>
      <c r="D46" s="155"/>
      <c r="E46" s="59">
        <v>3424462</v>
      </c>
      <c r="F46" s="60">
        <v>3424462</v>
      </c>
      <c r="G46" s="60">
        <v>3424462</v>
      </c>
      <c r="H46" s="60">
        <v>3424462</v>
      </c>
      <c r="I46" s="60">
        <v>3424462</v>
      </c>
      <c r="J46" s="60">
        <v>3424462</v>
      </c>
      <c r="K46" s="60">
        <v>3424462</v>
      </c>
      <c r="L46" s="60">
        <v>3424462</v>
      </c>
      <c r="M46" s="60">
        <v>3424462</v>
      </c>
      <c r="N46" s="60">
        <v>3424462</v>
      </c>
      <c r="O46" s="60"/>
      <c r="P46" s="60"/>
      <c r="Q46" s="60"/>
      <c r="R46" s="60"/>
      <c r="S46" s="60"/>
      <c r="T46" s="60"/>
      <c r="U46" s="60"/>
      <c r="V46" s="60"/>
      <c r="W46" s="60">
        <v>3424462</v>
      </c>
      <c r="X46" s="60">
        <v>1712231</v>
      </c>
      <c r="Y46" s="60">
        <v>1712231</v>
      </c>
      <c r="Z46" s="139">
        <v>100</v>
      </c>
      <c r="AA46" s="62">
        <v>3424462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326664079</v>
      </c>
      <c r="D48" s="217">
        <f>SUM(D45:D47)</f>
        <v>0</v>
      </c>
      <c r="E48" s="264">
        <f t="shared" si="7"/>
        <v>332651383</v>
      </c>
      <c r="F48" s="219">
        <f t="shared" si="7"/>
        <v>332651383</v>
      </c>
      <c r="G48" s="219">
        <f t="shared" si="7"/>
        <v>318540805</v>
      </c>
      <c r="H48" s="219">
        <f t="shared" si="7"/>
        <v>319157750</v>
      </c>
      <c r="I48" s="219">
        <f t="shared" si="7"/>
        <v>319157750</v>
      </c>
      <c r="J48" s="219">
        <f t="shared" si="7"/>
        <v>319157750</v>
      </c>
      <c r="K48" s="219">
        <f t="shared" si="7"/>
        <v>319157750</v>
      </c>
      <c r="L48" s="219">
        <f t="shared" si="7"/>
        <v>319157750</v>
      </c>
      <c r="M48" s="219">
        <f t="shared" si="7"/>
        <v>319157750</v>
      </c>
      <c r="N48" s="219">
        <f t="shared" si="7"/>
        <v>319157750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319157750</v>
      </c>
      <c r="X48" s="219">
        <f t="shared" si="7"/>
        <v>166325692</v>
      </c>
      <c r="Y48" s="219">
        <f t="shared" si="7"/>
        <v>152832058</v>
      </c>
      <c r="Z48" s="265">
        <f>+IF(X48&lt;&gt;0,+(Y48/X48)*100,0)</f>
        <v>91.88722208953743</v>
      </c>
      <c r="AA48" s="232">
        <f>SUM(AA45:AA47)</f>
        <v>332651383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7806564</v>
      </c>
      <c r="D6" s="155"/>
      <c r="E6" s="59">
        <v>42187491</v>
      </c>
      <c r="F6" s="60">
        <v>42187491</v>
      </c>
      <c r="G6" s="60">
        <v>1424911</v>
      </c>
      <c r="H6" s="60">
        <v>1899320</v>
      </c>
      <c r="I6" s="60">
        <v>1425194</v>
      </c>
      <c r="J6" s="60">
        <v>4749425</v>
      </c>
      <c r="K6" s="60">
        <v>1474530</v>
      </c>
      <c r="L6" s="60">
        <v>2138015</v>
      </c>
      <c r="M6" s="60">
        <v>1586058</v>
      </c>
      <c r="N6" s="60">
        <v>5198603</v>
      </c>
      <c r="O6" s="60"/>
      <c r="P6" s="60"/>
      <c r="Q6" s="60"/>
      <c r="R6" s="60"/>
      <c r="S6" s="60"/>
      <c r="T6" s="60"/>
      <c r="U6" s="60"/>
      <c r="V6" s="60"/>
      <c r="W6" s="60">
        <v>9948028</v>
      </c>
      <c r="X6" s="60">
        <v>17241064</v>
      </c>
      <c r="Y6" s="60">
        <v>-7293036</v>
      </c>
      <c r="Z6" s="140">
        <v>-42.3</v>
      </c>
      <c r="AA6" s="62">
        <v>42187491</v>
      </c>
    </row>
    <row r="7" spans="1:27" ht="13.5">
      <c r="A7" s="249" t="s">
        <v>178</v>
      </c>
      <c r="B7" s="182"/>
      <c r="C7" s="155">
        <v>96265019</v>
      </c>
      <c r="D7" s="155"/>
      <c r="E7" s="59">
        <v>108212000</v>
      </c>
      <c r="F7" s="60">
        <v>108212000</v>
      </c>
      <c r="G7" s="60">
        <v>42764000</v>
      </c>
      <c r="H7" s="60">
        <v>1605000</v>
      </c>
      <c r="I7" s="60"/>
      <c r="J7" s="60">
        <v>44369000</v>
      </c>
      <c r="K7" s="60"/>
      <c r="L7" s="60">
        <v>35171000</v>
      </c>
      <c r="M7" s="60"/>
      <c r="N7" s="60">
        <v>35171000</v>
      </c>
      <c r="O7" s="60"/>
      <c r="P7" s="60"/>
      <c r="Q7" s="60"/>
      <c r="R7" s="60"/>
      <c r="S7" s="60"/>
      <c r="T7" s="60"/>
      <c r="U7" s="60"/>
      <c r="V7" s="60"/>
      <c r="W7" s="60">
        <v>79540000</v>
      </c>
      <c r="X7" s="60">
        <v>70253453</v>
      </c>
      <c r="Y7" s="60">
        <v>9286547</v>
      </c>
      <c r="Z7" s="140">
        <v>13.22</v>
      </c>
      <c r="AA7" s="62">
        <v>108212000</v>
      </c>
    </row>
    <row r="8" spans="1:27" ht="13.5">
      <c r="A8" s="249" t="s">
        <v>179</v>
      </c>
      <c r="B8" s="182"/>
      <c r="C8" s="155">
        <v>63006041</v>
      </c>
      <c r="D8" s="155"/>
      <c r="E8" s="59">
        <v>49003998</v>
      </c>
      <c r="F8" s="60">
        <v>49003998</v>
      </c>
      <c r="G8" s="60">
        <v>8500000</v>
      </c>
      <c r="H8" s="60"/>
      <c r="I8" s="60"/>
      <c r="J8" s="60">
        <v>8500000</v>
      </c>
      <c r="K8" s="60">
        <v>8000000</v>
      </c>
      <c r="L8" s="60"/>
      <c r="M8" s="60"/>
      <c r="N8" s="60">
        <v>8000000</v>
      </c>
      <c r="O8" s="60"/>
      <c r="P8" s="60"/>
      <c r="Q8" s="60"/>
      <c r="R8" s="60"/>
      <c r="S8" s="60"/>
      <c r="T8" s="60"/>
      <c r="U8" s="60"/>
      <c r="V8" s="60"/>
      <c r="W8" s="60">
        <v>16500000</v>
      </c>
      <c r="X8" s="60">
        <v>32669332</v>
      </c>
      <c r="Y8" s="60">
        <v>-16169332</v>
      </c>
      <c r="Z8" s="140">
        <v>-49.49</v>
      </c>
      <c r="AA8" s="62">
        <v>49003998</v>
      </c>
    </row>
    <row r="9" spans="1:27" ht="13.5">
      <c r="A9" s="249" t="s">
        <v>180</v>
      </c>
      <c r="B9" s="182"/>
      <c r="C9" s="155">
        <v>2881416</v>
      </c>
      <c r="D9" s="155"/>
      <c r="E9" s="59">
        <v>3499992</v>
      </c>
      <c r="F9" s="60">
        <v>3499992</v>
      </c>
      <c r="G9" s="60">
        <v>223171</v>
      </c>
      <c r="H9" s="60">
        <v>277676</v>
      </c>
      <c r="I9" s="60">
        <v>274507</v>
      </c>
      <c r="J9" s="60">
        <v>775354</v>
      </c>
      <c r="K9" s="60">
        <v>231906</v>
      </c>
      <c r="L9" s="60">
        <v>211391</v>
      </c>
      <c r="M9" s="60">
        <v>231739</v>
      </c>
      <c r="N9" s="60">
        <v>675036</v>
      </c>
      <c r="O9" s="60"/>
      <c r="P9" s="60"/>
      <c r="Q9" s="60"/>
      <c r="R9" s="60"/>
      <c r="S9" s="60"/>
      <c r="T9" s="60"/>
      <c r="U9" s="60"/>
      <c r="V9" s="60"/>
      <c r="W9" s="60">
        <v>1450390</v>
      </c>
      <c r="X9" s="60">
        <v>1749996</v>
      </c>
      <c r="Y9" s="60">
        <v>-299606</v>
      </c>
      <c r="Z9" s="140">
        <v>-17.12</v>
      </c>
      <c r="AA9" s="62">
        <v>3499992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-134902387</v>
      </c>
      <c r="D12" s="155"/>
      <c r="E12" s="59">
        <v>-132060012</v>
      </c>
      <c r="F12" s="60">
        <v>-132060012</v>
      </c>
      <c r="G12" s="60">
        <v>-8557107</v>
      </c>
      <c r="H12" s="60">
        <v>-7916849</v>
      </c>
      <c r="I12" s="60">
        <v>-12432712</v>
      </c>
      <c r="J12" s="60">
        <v>-28906668</v>
      </c>
      <c r="K12" s="60">
        <v>-14944982</v>
      </c>
      <c r="L12" s="60">
        <v>-10437748</v>
      </c>
      <c r="M12" s="60">
        <v>-6533986</v>
      </c>
      <c r="N12" s="60">
        <v>-31916716</v>
      </c>
      <c r="O12" s="60"/>
      <c r="P12" s="60"/>
      <c r="Q12" s="60"/>
      <c r="R12" s="60"/>
      <c r="S12" s="60"/>
      <c r="T12" s="60"/>
      <c r="U12" s="60"/>
      <c r="V12" s="60"/>
      <c r="W12" s="60">
        <v>-60823384</v>
      </c>
      <c r="X12" s="60">
        <v>-63311087</v>
      </c>
      <c r="Y12" s="60">
        <v>2487703</v>
      </c>
      <c r="Z12" s="140">
        <v>-3.93</v>
      </c>
      <c r="AA12" s="62">
        <v>-132060012</v>
      </c>
    </row>
    <row r="13" spans="1:27" ht="13.5">
      <c r="A13" s="249" t="s">
        <v>40</v>
      </c>
      <c r="B13" s="182"/>
      <c r="C13" s="155">
        <v>-68887</v>
      </c>
      <c r="D13" s="155"/>
      <c r="E13" s="59">
        <v>-69996</v>
      </c>
      <c r="F13" s="60">
        <v>-69996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-34998</v>
      </c>
      <c r="Y13" s="60">
        <v>34998</v>
      </c>
      <c r="Z13" s="140">
        <v>-100</v>
      </c>
      <c r="AA13" s="62">
        <v>-69996</v>
      </c>
    </row>
    <row r="14" spans="1:27" ht="13.5">
      <c r="A14" s="249" t="s">
        <v>42</v>
      </c>
      <c r="B14" s="182"/>
      <c r="C14" s="155"/>
      <c r="D14" s="155"/>
      <c r="E14" s="59">
        <v>-1999992</v>
      </c>
      <c r="F14" s="60">
        <v>-1999992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-999996</v>
      </c>
      <c r="Y14" s="60">
        <v>999996</v>
      </c>
      <c r="Z14" s="140">
        <v>-100</v>
      </c>
      <c r="AA14" s="62">
        <v>-1999992</v>
      </c>
    </row>
    <row r="15" spans="1:27" ht="13.5">
      <c r="A15" s="250" t="s">
        <v>184</v>
      </c>
      <c r="B15" s="251"/>
      <c r="C15" s="168">
        <f aca="true" t="shared" si="0" ref="C15:Y15">SUM(C6:C14)</f>
        <v>34987766</v>
      </c>
      <c r="D15" s="168">
        <f>SUM(D6:D14)</f>
        <v>0</v>
      </c>
      <c r="E15" s="72">
        <f t="shared" si="0"/>
        <v>68773481</v>
      </c>
      <c r="F15" s="73">
        <f t="shared" si="0"/>
        <v>68773481</v>
      </c>
      <c r="G15" s="73">
        <f t="shared" si="0"/>
        <v>44354975</v>
      </c>
      <c r="H15" s="73">
        <f t="shared" si="0"/>
        <v>-4134853</v>
      </c>
      <c r="I15" s="73">
        <f t="shared" si="0"/>
        <v>-10733011</v>
      </c>
      <c r="J15" s="73">
        <f t="shared" si="0"/>
        <v>29487111</v>
      </c>
      <c r="K15" s="73">
        <f t="shared" si="0"/>
        <v>-5238546</v>
      </c>
      <c r="L15" s="73">
        <f t="shared" si="0"/>
        <v>27082658</v>
      </c>
      <c r="M15" s="73">
        <f t="shared" si="0"/>
        <v>-4716189</v>
      </c>
      <c r="N15" s="73">
        <f t="shared" si="0"/>
        <v>17127923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46615034</v>
      </c>
      <c r="X15" s="73">
        <f t="shared" si="0"/>
        <v>57567764</v>
      </c>
      <c r="Y15" s="73">
        <f t="shared" si="0"/>
        <v>-10952730</v>
      </c>
      <c r="Z15" s="170">
        <f>+IF(X15&lt;&gt;0,+(Y15/X15)*100,0)</f>
        <v>-19.025804094110725</v>
      </c>
      <c r="AA15" s="74">
        <f>SUM(AA6:AA14)</f>
        <v>68773481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-41321176</v>
      </c>
      <c r="D24" s="155"/>
      <c r="E24" s="59">
        <v>-68423250</v>
      </c>
      <c r="F24" s="60">
        <v>-68423250</v>
      </c>
      <c r="G24" s="60">
        <v>-324677</v>
      </c>
      <c r="H24" s="60">
        <v>-211202</v>
      </c>
      <c r="I24" s="60">
        <v>-290276</v>
      </c>
      <c r="J24" s="60">
        <v>-826155</v>
      </c>
      <c r="K24" s="60">
        <v>-4809077</v>
      </c>
      <c r="L24" s="60">
        <v>-6268222</v>
      </c>
      <c r="M24" s="60">
        <v>-4751187</v>
      </c>
      <c r="N24" s="60">
        <v>-15828486</v>
      </c>
      <c r="O24" s="60"/>
      <c r="P24" s="60"/>
      <c r="Q24" s="60"/>
      <c r="R24" s="60"/>
      <c r="S24" s="60"/>
      <c r="T24" s="60"/>
      <c r="U24" s="60"/>
      <c r="V24" s="60"/>
      <c r="W24" s="60">
        <v>-16654641</v>
      </c>
      <c r="X24" s="60">
        <v>-36613190</v>
      </c>
      <c r="Y24" s="60">
        <v>19958549</v>
      </c>
      <c r="Z24" s="140">
        <v>-54.51</v>
      </c>
      <c r="AA24" s="62">
        <v>-68423250</v>
      </c>
    </row>
    <row r="25" spans="1:27" ht="13.5">
      <c r="A25" s="250" t="s">
        <v>191</v>
      </c>
      <c r="B25" s="251"/>
      <c r="C25" s="168">
        <f aca="true" t="shared" si="1" ref="C25:Y25">SUM(C19:C24)</f>
        <v>-41321176</v>
      </c>
      <c r="D25" s="168">
        <f>SUM(D19:D24)</f>
        <v>0</v>
      </c>
      <c r="E25" s="72">
        <f t="shared" si="1"/>
        <v>-68423250</v>
      </c>
      <c r="F25" s="73">
        <f t="shared" si="1"/>
        <v>-68423250</v>
      </c>
      <c r="G25" s="73">
        <f t="shared" si="1"/>
        <v>-324677</v>
      </c>
      <c r="H25" s="73">
        <f t="shared" si="1"/>
        <v>-211202</v>
      </c>
      <c r="I25" s="73">
        <f t="shared" si="1"/>
        <v>-290276</v>
      </c>
      <c r="J25" s="73">
        <f t="shared" si="1"/>
        <v>-826155</v>
      </c>
      <c r="K25" s="73">
        <f t="shared" si="1"/>
        <v>-4809077</v>
      </c>
      <c r="L25" s="73">
        <f t="shared" si="1"/>
        <v>-6268222</v>
      </c>
      <c r="M25" s="73">
        <f t="shared" si="1"/>
        <v>-4751187</v>
      </c>
      <c r="N25" s="73">
        <f t="shared" si="1"/>
        <v>-15828486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-16654641</v>
      </c>
      <c r="X25" s="73">
        <f t="shared" si="1"/>
        <v>-36613190</v>
      </c>
      <c r="Y25" s="73">
        <f t="shared" si="1"/>
        <v>19958549</v>
      </c>
      <c r="Z25" s="170">
        <f>+IF(X25&lt;&gt;0,+(Y25/X25)*100,0)</f>
        <v>-54.511909505836556</v>
      </c>
      <c r="AA25" s="74">
        <f>SUM(AA19:AA24)</f>
        <v>-68423250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-6333410</v>
      </c>
      <c r="D36" s="153">
        <f>+D15+D25+D34</f>
        <v>0</v>
      </c>
      <c r="E36" s="99">
        <f t="shared" si="3"/>
        <v>350231</v>
      </c>
      <c r="F36" s="100">
        <f t="shared" si="3"/>
        <v>350231</v>
      </c>
      <c r="G36" s="100">
        <f t="shared" si="3"/>
        <v>44030298</v>
      </c>
      <c r="H36" s="100">
        <f t="shared" si="3"/>
        <v>-4346055</v>
      </c>
      <c r="I36" s="100">
        <f t="shared" si="3"/>
        <v>-11023287</v>
      </c>
      <c r="J36" s="100">
        <f t="shared" si="3"/>
        <v>28660956</v>
      </c>
      <c r="K36" s="100">
        <f t="shared" si="3"/>
        <v>-10047623</v>
      </c>
      <c r="L36" s="100">
        <f t="shared" si="3"/>
        <v>20814436</v>
      </c>
      <c r="M36" s="100">
        <f t="shared" si="3"/>
        <v>-9467376</v>
      </c>
      <c r="N36" s="100">
        <f t="shared" si="3"/>
        <v>1299437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29960393</v>
      </c>
      <c r="X36" s="100">
        <f t="shared" si="3"/>
        <v>20954574</v>
      </c>
      <c r="Y36" s="100">
        <f t="shared" si="3"/>
        <v>9005819</v>
      </c>
      <c r="Z36" s="137">
        <f>+IF(X36&lt;&gt;0,+(Y36/X36)*100,0)</f>
        <v>42.977819544315246</v>
      </c>
      <c r="AA36" s="102">
        <f>+AA15+AA25+AA34</f>
        <v>350231</v>
      </c>
    </row>
    <row r="37" spans="1:27" ht="13.5">
      <c r="A37" s="249" t="s">
        <v>199</v>
      </c>
      <c r="B37" s="182"/>
      <c r="C37" s="153">
        <v>61479948</v>
      </c>
      <c r="D37" s="153"/>
      <c r="E37" s="99">
        <v>59337112</v>
      </c>
      <c r="F37" s="100">
        <v>59337112</v>
      </c>
      <c r="G37" s="100">
        <v>49155807</v>
      </c>
      <c r="H37" s="100">
        <v>93186105</v>
      </c>
      <c r="I37" s="100">
        <v>88840050</v>
      </c>
      <c r="J37" s="100">
        <v>49155807</v>
      </c>
      <c r="K37" s="100">
        <v>77816763</v>
      </c>
      <c r="L37" s="100">
        <v>67769140</v>
      </c>
      <c r="M37" s="100">
        <v>88583576</v>
      </c>
      <c r="N37" s="100">
        <v>77816763</v>
      </c>
      <c r="O37" s="100"/>
      <c r="P37" s="100"/>
      <c r="Q37" s="100"/>
      <c r="R37" s="100"/>
      <c r="S37" s="100"/>
      <c r="T37" s="100"/>
      <c r="U37" s="100"/>
      <c r="V37" s="100"/>
      <c r="W37" s="100">
        <v>49155807</v>
      </c>
      <c r="X37" s="100">
        <v>59337112</v>
      </c>
      <c r="Y37" s="100">
        <v>-10181305</v>
      </c>
      <c r="Z37" s="137">
        <v>-17.16</v>
      </c>
      <c r="AA37" s="102">
        <v>59337112</v>
      </c>
    </row>
    <row r="38" spans="1:27" ht="13.5">
      <c r="A38" s="269" t="s">
        <v>200</v>
      </c>
      <c r="B38" s="256"/>
      <c r="C38" s="257">
        <v>49210593</v>
      </c>
      <c r="D38" s="257"/>
      <c r="E38" s="258">
        <v>59687343</v>
      </c>
      <c r="F38" s="259">
        <v>59687343</v>
      </c>
      <c r="G38" s="259">
        <v>93186105</v>
      </c>
      <c r="H38" s="259">
        <v>88840050</v>
      </c>
      <c r="I38" s="259">
        <v>77816763</v>
      </c>
      <c r="J38" s="259">
        <v>77816763</v>
      </c>
      <c r="K38" s="259">
        <v>67769140</v>
      </c>
      <c r="L38" s="259">
        <v>88583576</v>
      </c>
      <c r="M38" s="259">
        <v>79116200</v>
      </c>
      <c r="N38" s="259">
        <v>79116200</v>
      </c>
      <c r="O38" s="259"/>
      <c r="P38" s="259"/>
      <c r="Q38" s="259"/>
      <c r="R38" s="259"/>
      <c r="S38" s="259"/>
      <c r="T38" s="259"/>
      <c r="U38" s="259"/>
      <c r="V38" s="259"/>
      <c r="W38" s="259">
        <v>79116200</v>
      </c>
      <c r="X38" s="259">
        <v>80291686</v>
      </c>
      <c r="Y38" s="259">
        <v>-1175486</v>
      </c>
      <c r="Z38" s="260">
        <v>-1.46</v>
      </c>
      <c r="AA38" s="261">
        <v>59687343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38008694</v>
      </c>
      <c r="D5" s="200">
        <f t="shared" si="0"/>
        <v>0</v>
      </c>
      <c r="E5" s="106">
        <f t="shared" si="0"/>
        <v>64423250</v>
      </c>
      <c r="F5" s="106">
        <f t="shared" si="0"/>
        <v>64423250</v>
      </c>
      <c r="G5" s="106">
        <f t="shared" si="0"/>
        <v>313542</v>
      </c>
      <c r="H5" s="106">
        <f t="shared" si="0"/>
        <v>239464</v>
      </c>
      <c r="I5" s="106">
        <f t="shared" si="0"/>
        <v>290277</v>
      </c>
      <c r="J5" s="106">
        <f t="shared" si="0"/>
        <v>843283</v>
      </c>
      <c r="K5" s="106">
        <f t="shared" si="0"/>
        <v>10127623</v>
      </c>
      <c r="L5" s="106">
        <f t="shared" si="0"/>
        <v>6268222</v>
      </c>
      <c r="M5" s="106">
        <f t="shared" si="0"/>
        <v>4751187</v>
      </c>
      <c r="N5" s="106">
        <f t="shared" si="0"/>
        <v>21147032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21990315</v>
      </c>
      <c r="X5" s="106">
        <f t="shared" si="0"/>
        <v>32211625</v>
      </c>
      <c r="Y5" s="106">
        <f t="shared" si="0"/>
        <v>-10221310</v>
      </c>
      <c r="Z5" s="201">
        <f>+IF(X5&lt;&gt;0,+(Y5/X5)*100,0)</f>
        <v>-31.731742810243198</v>
      </c>
      <c r="AA5" s="199">
        <f>SUM(AA11:AA18)</f>
        <v>64423250</v>
      </c>
    </row>
    <row r="6" spans="1:27" ht="13.5">
      <c r="A6" s="291" t="s">
        <v>204</v>
      </c>
      <c r="B6" s="142"/>
      <c r="C6" s="62">
        <v>12734121</v>
      </c>
      <c r="D6" s="156"/>
      <c r="E6" s="60">
        <v>30908250</v>
      </c>
      <c r="F6" s="60">
        <v>30908250</v>
      </c>
      <c r="G6" s="60">
        <v>261180</v>
      </c>
      <c r="H6" s="60">
        <v>130409</v>
      </c>
      <c r="I6" s="60"/>
      <c r="J6" s="60">
        <v>391589</v>
      </c>
      <c r="K6" s="60">
        <v>4809077</v>
      </c>
      <c r="L6" s="60">
        <v>5750002</v>
      </c>
      <c r="M6" s="60">
        <v>4683311</v>
      </c>
      <c r="N6" s="60">
        <v>15242390</v>
      </c>
      <c r="O6" s="60"/>
      <c r="P6" s="60"/>
      <c r="Q6" s="60"/>
      <c r="R6" s="60"/>
      <c r="S6" s="60"/>
      <c r="T6" s="60"/>
      <c r="U6" s="60"/>
      <c r="V6" s="60"/>
      <c r="W6" s="60">
        <v>15633979</v>
      </c>
      <c r="X6" s="60">
        <v>15454125</v>
      </c>
      <c r="Y6" s="60">
        <v>179854</v>
      </c>
      <c r="Z6" s="140">
        <v>1.16</v>
      </c>
      <c r="AA6" s="155">
        <v>30908250</v>
      </c>
    </row>
    <row r="7" spans="1:27" ht="13.5">
      <c r="A7" s="291" t="s">
        <v>205</v>
      </c>
      <c r="B7" s="142"/>
      <c r="C7" s="62"/>
      <c r="D7" s="156"/>
      <c r="E7" s="60">
        <v>8000000</v>
      </c>
      <c r="F7" s="60">
        <v>8000000</v>
      </c>
      <c r="G7" s="60"/>
      <c r="H7" s="60"/>
      <c r="I7" s="60"/>
      <c r="J7" s="60"/>
      <c r="K7" s="60">
        <v>5244420</v>
      </c>
      <c r="L7" s="60">
        <v>181621</v>
      </c>
      <c r="M7" s="60"/>
      <c r="N7" s="60">
        <v>5426041</v>
      </c>
      <c r="O7" s="60"/>
      <c r="P7" s="60"/>
      <c r="Q7" s="60"/>
      <c r="R7" s="60"/>
      <c r="S7" s="60"/>
      <c r="T7" s="60"/>
      <c r="U7" s="60"/>
      <c r="V7" s="60"/>
      <c r="W7" s="60">
        <v>5426041</v>
      </c>
      <c r="X7" s="60">
        <v>4000000</v>
      </c>
      <c r="Y7" s="60">
        <v>1426041</v>
      </c>
      <c r="Z7" s="140">
        <v>35.65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>
        <v>6800000</v>
      </c>
      <c r="F8" s="60">
        <v>6800000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3400000</v>
      </c>
      <c r="Y8" s="60">
        <v>-3400000</v>
      </c>
      <c r="Z8" s="140">
        <v>-100</v>
      </c>
      <c r="AA8" s="155">
        <v>6800000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21949093</v>
      </c>
      <c r="D10" s="156"/>
      <c r="E10" s="60">
        <v>550000</v>
      </c>
      <c r="F10" s="60">
        <v>550000</v>
      </c>
      <c r="G10" s="60"/>
      <c r="H10" s="60"/>
      <c r="I10" s="60">
        <v>258637</v>
      </c>
      <c r="J10" s="60">
        <v>258637</v>
      </c>
      <c r="K10" s="60"/>
      <c r="L10" s="60"/>
      <c r="M10" s="60">
        <v>36310</v>
      </c>
      <c r="N10" s="60">
        <v>36310</v>
      </c>
      <c r="O10" s="60"/>
      <c r="P10" s="60"/>
      <c r="Q10" s="60"/>
      <c r="R10" s="60"/>
      <c r="S10" s="60"/>
      <c r="T10" s="60"/>
      <c r="U10" s="60"/>
      <c r="V10" s="60"/>
      <c r="W10" s="60">
        <v>294947</v>
      </c>
      <c r="X10" s="60">
        <v>275000</v>
      </c>
      <c r="Y10" s="60">
        <v>19947</v>
      </c>
      <c r="Z10" s="140">
        <v>7.25</v>
      </c>
      <c r="AA10" s="155">
        <v>550000</v>
      </c>
    </row>
    <row r="11" spans="1:27" ht="13.5">
      <c r="A11" s="292" t="s">
        <v>209</v>
      </c>
      <c r="B11" s="142"/>
      <c r="C11" s="293">
        <f aca="true" t="shared" si="1" ref="C11:Y11">SUM(C6:C10)</f>
        <v>34683214</v>
      </c>
      <c r="D11" s="294">
        <f t="shared" si="1"/>
        <v>0</v>
      </c>
      <c r="E11" s="295">
        <f t="shared" si="1"/>
        <v>46258250</v>
      </c>
      <c r="F11" s="295">
        <f t="shared" si="1"/>
        <v>46258250</v>
      </c>
      <c r="G11" s="295">
        <f t="shared" si="1"/>
        <v>261180</v>
      </c>
      <c r="H11" s="295">
        <f t="shared" si="1"/>
        <v>130409</v>
      </c>
      <c r="I11" s="295">
        <f t="shared" si="1"/>
        <v>258637</v>
      </c>
      <c r="J11" s="295">
        <f t="shared" si="1"/>
        <v>650226</v>
      </c>
      <c r="K11" s="295">
        <f t="shared" si="1"/>
        <v>10053497</v>
      </c>
      <c r="L11" s="295">
        <f t="shared" si="1"/>
        <v>5931623</v>
      </c>
      <c r="M11" s="295">
        <f t="shared" si="1"/>
        <v>4719621</v>
      </c>
      <c r="N11" s="295">
        <f t="shared" si="1"/>
        <v>20704741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21354967</v>
      </c>
      <c r="X11" s="295">
        <f t="shared" si="1"/>
        <v>23129125</v>
      </c>
      <c r="Y11" s="295">
        <f t="shared" si="1"/>
        <v>-1774158</v>
      </c>
      <c r="Z11" s="296">
        <f>+IF(X11&lt;&gt;0,+(Y11/X11)*100,0)</f>
        <v>-7.670666313576498</v>
      </c>
      <c r="AA11" s="297">
        <f>SUM(AA6:AA10)</f>
        <v>46258250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3325480</v>
      </c>
      <c r="D15" s="156"/>
      <c r="E15" s="60">
        <v>18165000</v>
      </c>
      <c r="F15" s="60">
        <v>18165000</v>
      </c>
      <c r="G15" s="60">
        <v>52362</v>
      </c>
      <c r="H15" s="60">
        <v>109055</v>
      </c>
      <c r="I15" s="60">
        <v>31640</v>
      </c>
      <c r="J15" s="60">
        <v>193057</v>
      </c>
      <c r="K15" s="60">
        <v>74126</v>
      </c>
      <c r="L15" s="60">
        <v>336599</v>
      </c>
      <c r="M15" s="60">
        <v>31566</v>
      </c>
      <c r="N15" s="60">
        <v>442291</v>
      </c>
      <c r="O15" s="60"/>
      <c r="P15" s="60"/>
      <c r="Q15" s="60"/>
      <c r="R15" s="60"/>
      <c r="S15" s="60"/>
      <c r="T15" s="60"/>
      <c r="U15" s="60"/>
      <c r="V15" s="60"/>
      <c r="W15" s="60">
        <v>635348</v>
      </c>
      <c r="X15" s="60">
        <v>9082500</v>
      </c>
      <c r="Y15" s="60">
        <v>-8447152</v>
      </c>
      <c r="Z15" s="140">
        <v>-93</v>
      </c>
      <c r="AA15" s="155">
        <v>18165000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4000000</v>
      </c>
      <c r="F20" s="100">
        <f t="shared" si="2"/>
        <v>4000000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2000000</v>
      </c>
      <c r="Y20" s="100">
        <f t="shared" si="2"/>
        <v>-2000000</v>
      </c>
      <c r="Z20" s="137">
        <f>+IF(X20&lt;&gt;0,+(Y20/X20)*100,0)</f>
        <v>-100</v>
      </c>
      <c r="AA20" s="153">
        <f>SUM(AA26:AA33)</f>
        <v>4000000</v>
      </c>
    </row>
    <row r="21" spans="1:27" ht="13.5">
      <c r="A21" s="291" t="s">
        <v>204</v>
      </c>
      <c r="B21" s="142"/>
      <c r="C21" s="62"/>
      <c r="D21" s="156"/>
      <c r="E21" s="60">
        <v>4000000</v>
      </c>
      <c r="F21" s="60">
        <v>4000000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2000000</v>
      </c>
      <c r="Y21" s="60">
        <v>-2000000</v>
      </c>
      <c r="Z21" s="140">
        <v>-100</v>
      </c>
      <c r="AA21" s="155">
        <v>4000000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4000000</v>
      </c>
      <c r="F26" s="295">
        <f t="shared" si="3"/>
        <v>4000000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2000000</v>
      </c>
      <c r="Y26" s="295">
        <f t="shared" si="3"/>
        <v>-2000000</v>
      </c>
      <c r="Z26" s="296">
        <f>+IF(X26&lt;&gt;0,+(Y26/X26)*100,0)</f>
        <v>-100</v>
      </c>
      <c r="AA26" s="297">
        <f>SUM(AA21:AA25)</f>
        <v>4000000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12734121</v>
      </c>
      <c r="D36" s="156">
        <f t="shared" si="4"/>
        <v>0</v>
      </c>
      <c r="E36" s="60">
        <f t="shared" si="4"/>
        <v>34908250</v>
      </c>
      <c r="F36" s="60">
        <f t="shared" si="4"/>
        <v>34908250</v>
      </c>
      <c r="G36" s="60">
        <f t="shared" si="4"/>
        <v>261180</v>
      </c>
      <c r="H36" s="60">
        <f t="shared" si="4"/>
        <v>130409</v>
      </c>
      <c r="I36" s="60">
        <f t="shared" si="4"/>
        <v>0</v>
      </c>
      <c r="J36" s="60">
        <f t="shared" si="4"/>
        <v>391589</v>
      </c>
      <c r="K36" s="60">
        <f t="shared" si="4"/>
        <v>4809077</v>
      </c>
      <c r="L36" s="60">
        <f t="shared" si="4"/>
        <v>5750002</v>
      </c>
      <c r="M36" s="60">
        <f t="shared" si="4"/>
        <v>4683311</v>
      </c>
      <c r="N36" s="60">
        <f t="shared" si="4"/>
        <v>15242390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15633979</v>
      </c>
      <c r="X36" s="60">
        <f t="shared" si="4"/>
        <v>17454125</v>
      </c>
      <c r="Y36" s="60">
        <f t="shared" si="4"/>
        <v>-1820146</v>
      </c>
      <c r="Z36" s="140">
        <f aca="true" t="shared" si="5" ref="Z36:Z49">+IF(X36&lt;&gt;0,+(Y36/X36)*100,0)</f>
        <v>-10.428170991098092</v>
      </c>
      <c r="AA36" s="155">
        <f>AA6+AA21</f>
        <v>34908250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8000000</v>
      </c>
      <c r="F37" s="60">
        <f t="shared" si="4"/>
        <v>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5244420</v>
      </c>
      <c r="L37" s="60">
        <f t="shared" si="4"/>
        <v>181621</v>
      </c>
      <c r="M37" s="60">
        <f t="shared" si="4"/>
        <v>0</v>
      </c>
      <c r="N37" s="60">
        <f t="shared" si="4"/>
        <v>5426041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5426041</v>
      </c>
      <c r="X37" s="60">
        <f t="shared" si="4"/>
        <v>4000000</v>
      </c>
      <c r="Y37" s="60">
        <f t="shared" si="4"/>
        <v>1426041</v>
      </c>
      <c r="Z37" s="140">
        <f t="shared" si="5"/>
        <v>35.651025</v>
      </c>
      <c r="AA37" s="155">
        <f>AA7+AA22</f>
        <v>8000000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6800000</v>
      </c>
      <c r="F38" s="60">
        <f t="shared" si="4"/>
        <v>6800000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3400000</v>
      </c>
      <c r="Y38" s="60">
        <f t="shared" si="4"/>
        <v>-3400000</v>
      </c>
      <c r="Z38" s="140">
        <f t="shared" si="5"/>
        <v>-100</v>
      </c>
      <c r="AA38" s="155">
        <f>AA8+AA23</f>
        <v>6800000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21949093</v>
      </c>
      <c r="D40" s="156">
        <f t="shared" si="4"/>
        <v>0</v>
      </c>
      <c r="E40" s="60">
        <f t="shared" si="4"/>
        <v>550000</v>
      </c>
      <c r="F40" s="60">
        <f t="shared" si="4"/>
        <v>550000</v>
      </c>
      <c r="G40" s="60">
        <f t="shared" si="4"/>
        <v>0</v>
      </c>
      <c r="H40" s="60">
        <f t="shared" si="4"/>
        <v>0</v>
      </c>
      <c r="I40" s="60">
        <f t="shared" si="4"/>
        <v>258637</v>
      </c>
      <c r="J40" s="60">
        <f t="shared" si="4"/>
        <v>258637</v>
      </c>
      <c r="K40" s="60">
        <f t="shared" si="4"/>
        <v>0</v>
      </c>
      <c r="L40" s="60">
        <f t="shared" si="4"/>
        <v>0</v>
      </c>
      <c r="M40" s="60">
        <f t="shared" si="4"/>
        <v>36310</v>
      </c>
      <c r="N40" s="60">
        <f t="shared" si="4"/>
        <v>36310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294947</v>
      </c>
      <c r="X40" s="60">
        <f t="shared" si="4"/>
        <v>275000</v>
      </c>
      <c r="Y40" s="60">
        <f t="shared" si="4"/>
        <v>19947</v>
      </c>
      <c r="Z40" s="140">
        <f t="shared" si="5"/>
        <v>7.253454545454545</v>
      </c>
      <c r="AA40" s="155">
        <f>AA10+AA25</f>
        <v>550000</v>
      </c>
    </row>
    <row r="41" spans="1:27" ht="13.5">
      <c r="A41" s="292" t="s">
        <v>209</v>
      </c>
      <c r="B41" s="142"/>
      <c r="C41" s="293">
        <f aca="true" t="shared" si="6" ref="C41:Y41">SUM(C36:C40)</f>
        <v>34683214</v>
      </c>
      <c r="D41" s="294">
        <f t="shared" si="6"/>
        <v>0</v>
      </c>
      <c r="E41" s="295">
        <f t="shared" si="6"/>
        <v>50258250</v>
      </c>
      <c r="F41" s="295">
        <f t="shared" si="6"/>
        <v>50258250</v>
      </c>
      <c r="G41" s="295">
        <f t="shared" si="6"/>
        <v>261180</v>
      </c>
      <c r="H41" s="295">
        <f t="shared" si="6"/>
        <v>130409</v>
      </c>
      <c r="I41" s="295">
        <f t="shared" si="6"/>
        <v>258637</v>
      </c>
      <c r="J41" s="295">
        <f t="shared" si="6"/>
        <v>650226</v>
      </c>
      <c r="K41" s="295">
        <f t="shared" si="6"/>
        <v>10053497</v>
      </c>
      <c r="L41" s="295">
        <f t="shared" si="6"/>
        <v>5931623</v>
      </c>
      <c r="M41" s="295">
        <f t="shared" si="6"/>
        <v>4719621</v>
      </c>
      <c r="N41" s="295">
        <f t="shared" si="6"/>
        <v>20704741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21354967</v>
      </c>
      <c r="X41" s="295">
        <f t="shared" si="6"/>
        <v>25129125</v>
      </c>
      <c r="Y41" s="295">
        <f t="shared" si="6"/>
        <v>-3774158</v>
      </c>
      <c r="Z41" s="296">
        <f t="shared" si="5"/>
        <v>-15.01905856252456</v>
      </c>
      <c r="AA41" s="297">
        <f>SUM(AA36:AA40)</f>
        <v>50258250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3325480</v>
      </c>
      <c r="D45" s="129">
        <f t="shared" si="7"/>
        <v>0</v>
      </c>
      <c r="E45" s="54">
        <f t="shared" si="7"/>
        <v>18165000</v>
      </c>
      <c r="F45" s="54">
        <f t="shared" si="7"/>
        <v>18165000</v>
      </c>
      <c r="G45" s="54">
        <f t="shared" si="7"/>
        <v>52362</v>
      </c>
      <c r="H45" s="54">
        <f t="shared" si="7"/>
        <v>109055</v>
      </c>
      <c r="I45" s="54">
        <f t="shared" si="7"/>
        <v>31640</v>
      </c>
      <c r="J45" s="54">
        <f t="shared" si="7"/>
        <v>193057</v>
      </c>
      <c r="K45" s="54">
        <f t="shared" si="7"/>
        <v>74126</v>
      </c>
      <c r="L45" s="54">
        <f t="shared" si="7"/>
        <v>336599</v>
      </c>
      <c r="M45" s="54">
        <f t="shared" si="7"/>
        <v>31566</v>
      </c>
      <c r="N45" s="54">
        <f t="shared" si="7"/>
        <v>442291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635348</v>
      </c>
      <c r="X45" s="54">
        <f t="shared" si="7"/>
        <v>9082500</v>
      </c>
      <c r="Y45" s="54">
        <f t="shared" si="7"/>
        <v>-8447152</v>
      </c>
      <c r="Z45" s="184">
        <f t="shared" si="5"/>
        <v>-93.00470134874759</v>
      </c>
      <c r="AA45" s="130">
        <f t="shared" si="8"/>
        <v>18165000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38008694</v>
      </c>
      <c r="D49" s="218">
        <f t="shared" si="9"/>
        <v>0</v>
      </c>
      <c r="E49" s="220">
        <f t="shared" si="9"/>
        <v>68423250</v>
      </c>
      <c r="F49" s="220">
        <f t="shared" si="9"/>
        <v>68423250</v>
      </c>
      <c r="G49" s="220">
        <f t="shared" si="9"/>
        <v>313542</v>
      </c>
      <c r="H49" s="220">
        <f t="shared" si="9"/>
        <v>239464</v>
      </c>
      <c r="I49" s="220">
        <f t="shared" si="9"/>
        <v>290277</v>
      </c>
      <c r="J49" s="220">
        <f t="shared" si="9"/>
        <v>843283</v>
      </c>
      <c r="K49" s="220">
        <f t="shared" si="9"/>
        <v>10127623</v>
      </c>
      <c r="L49" s="220">
        <f t="shared" si="9"/>
        <v>6268222</v>
      </c>
      <c r="M49" s="220">
        <f t="shared" si="9"/>
        <v>4751187</v>
      </c>
      <c r="N49" s="220">
        <f t="shared" si="9"/>
        <v>21147032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21990315</v>
      </c>
      <c r="X49" s="220">
        <f t="shared" si="9"/>
        <v>34211625</v>
      </c>
      <c r="Y49" s="220">
        <f t="shared" si="9"/>
        <v>-12221310</v>
      </c>
      <c r="Z49" s="221">
        <f t="shared" si="5"/>
        <v>-35.72268198309785</v>
      </c>
      <c r="AA49" s="222">
        <f>SUM(AA41:AA48)</f>
        <v>68423250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12435000</v>
      </c>
      <c r="F51" s="54">
        <f t="shared" si="10"/>
        <v>12435000</v>
      </c>
      <c r="G51" s="54">
        <f t="shared" si="10"/>
        <v>11134</v>
      </c>
      <c r="H51" s="54">
        <f t="shared" si="10"/>
        <v>15872</v>
      </c>
      <c r="I51" s="54">
        <f t="shared" si="10"/>
        <v>1004487</v>
      </c>
      <c r="J51" s="54">
        <f t="shared" si="10"/>
        <v>1031493</v>
      </c>
      <c r="K51" s="54">
        <f t="shared" si="10"/>
        <v>1004487</v>
      </c>
      <c r="L51" s="54">
        <f t="shared" si="10"/>
        <v>0</v>
      </c>
      <c r="M51" s="54">
        <f t="shared" si="10"/>
        <v>0</v>
      </c>
      <c r="N51" s="54">
        <f t="shared" si="10"/>
        <v>1004487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2035980</v>
      </c>
      <c r="X51" s="54">
        <f t="shared" si="10"/>
        <v>6217500</v>
      </c>
      <c r="Y51" s="54">
        <f t="shared" si="10"/>
        <v>-4181520</v>
      </c>
      <c r="Z51" s="184">
        <f>+IF(X51&lt;&gt;0,+(Y51/X51)*100,0)</f>
        <v>-67.25404101326899</v>
      </c>
      <c r="AA51" s="130">
        <f>SUM(AA57:AA61)</f>
        <v>12435000</v>
      </c>
    </row>
    <row r="52" spans="1:27" ht="13.5">
      <c r="A52" s="310" t="s">
        <v>204</v>
      </c>
      <c r="B52" s="142"/>
      <c r="C52" s="62"/>
      <c r="D52" s="156"/>
      <c r="E52" s="60">
        <v>5120000</v>
      </c>
      <c r="F52" s="60">
        <v>5120000</v>
      </c>
      <c r="G52" s="60"/>
      <c r="H52" s="60"/>
      <c r="I52" s="60">
        <v>646604</v>
      </c>
      <c r="J52" s="60">
        <v>646604</v>
      </c>
      <c r="K52" s="60">
        <v>646604</v>
      </c>
      <c r="L52" s="60"/>
      <c r="M52" s="60"/>
      <c r="N52" s="60">
        <v>646604</v>
      </c>
      <c r="O52" s="60"/>
      <c r="P52" s="60"/>
      <c r="Q52" s="60"/>
      <c r="R52" s="60"/>
      <c r="S52" s="60"/>
      <c r="T52" s="60"/>
      <c r="U52" s="60"/>
      <c r="V52" s="60"/>
      <c r="W52" s="60">
        <v>1293208</v>
      </c>
      <c r="X52" s="60">
        <v>2560000</v>
      </c>
      <c r="Y52" s="60">
        <v>-1266792</v>
      </c>
      <c r="Z52" s="140">
        <v>-49.48</v>
      </c>
      <c r="AA52" s="155">
        <v>5120000</v>
      </c>
    </row>
    <row r="53" spans="1:27" ht="13.5">
      <c r="A53" s="310" t="s">
        <v>205</v>
      </c>
      <c r="B53" s="142"/>
      <c r="C53" s="62"/>
      <c r="D53" s="156"/>
      <c r="E53" s="60">
        <v>250000</v>
      </c>
      <c r="F53" s="60">
        <v>250000</v>
      </c>
      <c r="G53" s="60"/>
      <c r="H53" s="60"/>
      <c r="I53" s="60">
        <v>15500</v>
      </c>
      <c r="J53" s="60">
        <v>15500</v>
      </c>
      <c r="K53" s="60">
        <v>15500</v>
      </c>
      <c r="L53" s="60"/>
      <c r="M53" s="60"/>
      <c r="N53" s="60">
        <v>15500</v>
      </c>
      <c r="O53" s="60"/>
      <c r="P53" s="60"/>
      <c r="Q53" s="60"/>
      <c r="R53" s="60"/>
      <c r="S53" s="60"/>
      <c r="T53" s="60"/>
      <c r="U53" s="60"/>
      <c r="V53" s="60"/>
      <c r="W53" s="60">
        <v>31000</v>
      </c>
      <c r="X53" s="60">
        <v>125000</v>
      </c>
      <c r="Y53" s="60">
        <v>-94000</v>
      </c>
      <c r="Z53" s="140">
        <v>-75.2</v>
      </c>
      <c r="AA53" s="155">
        <v>250000</v>
      </c>
    </row>
    <row r="54" spans="1:27" ht="13.5">
      <c r="A54" s="310" t="s">
        <v>206</v>
      </c>
      <c r="B54" s="142"/>
      <c r="C54" s="62"/>
      <c r="D54" s="156"/>
      <c r="E54" s="60">
        <v>4150000</v>
      </c>
      <c r="F54" s="60">
        <v>4150000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2075000</v>
      </c>
      <c r="Y54" s="60">
        <v>-2075000</v>
      </c>
      <c r="Z54" s="140">
        <v>-100</v>
      </c>
      <c r="AA54" s="155">
        <v>4150000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>
        <v>6140</v>
      </c>
      <c r="J56" s="60">
        <v>6140</v>
      </c>
      <c r="K56" s="60">
        <v>6140</v>
      </c>
      <c r="L56" s="60"/>
      <c r="M56" s="60"/>
      <c r="N56" s="60">
        <v>6140</v>
      </c>
      <c r="O56" s="60"/>
      <c r="P56" s="60"/>
      <c r="Q56" s="60"/>
      <c r="R56" s="60"/>
      <c r="S56" s="60"/>
      <c r="T56" s="60"/>
      <c r="U56" s="60"/>
      <c r="V56" s="60"/>
      <c r="W56" s="60">
        <v>12280</v>
      </c>
      <c r="X56" s="60"/>
      <c r="Y56" s="60">
        <v>12280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9520000</v>
      </c>
      <c r="F57" s="295">
        <f t="shared" si="11"/>
        <v>9520000</v>
      </c>
      <c r="G57" s="295">
        <f t="shared" si="11"/>
        <v>0</v>
      </c>
      <c r="H57" s="295">
        <f t="shared" si="11"/>
        <v>0</v>
      </c>
      <c r="I57" s="295">
        <f t="shared" si="11"/>
        <v>668244</v>
      </c>
      <c r="J57" s="295">
        <f t="shared" si="11"/>
        <v>668244</v>
      </c>
      <c r="K57" s="295">
        <f t="shared" si="11"/>
        <v>668244</v>
      </c>
      <c r="L57" s="295">
        <f t="shared" si="11"/>
        <v>0</v>
      </c>
      <c r="M57" s="295">
        <f t="shared" si="11"/>
        <v>0</v>
      </c>
      <c r="N57" s="295">
        <f t="shared" si="11"/>
        <v>668244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1336488</v>
      </c>
      <c r="X57" s="295">
        <f t="shared" si="11"/>
        <v>4760000</v>
      </c>
      <c r="Y57" s="295">
        <f t="shared" si="11"/>
        <v>-3423512</v>
      </c>
      <c r="Z57" s="296">
        <f>+IF(X57&lt;&gt;0,+(Y57/X57)*100,0)</f>
        <v>-71.92252100840336</v>
      </c>
      <c r="AA57" s="297">
        <f>SUM(AA52:AA56)</f>
        <v>9520000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>
        <v>248145</v>
      </c>
      <c r="J58" s="60">
        <v>248145</v>
      </c>
      <c r="K58" s="60">
        <v>248145</v>
      </c>
      <c r="L58" s="60"/>
      <c r="M58" s="60"/>
      <c r="N58" s="60">
        <v>248145</v>
      </c>
      <c r="O58" s="60"/>
      <c r="P58" s="60"/>
      <c r="Q58" s="60"/>
      <c r="R58" s="60"/>
      <c r="S58" s="60"/>
      <c r="T58" s="60"/>
      <c r="U58" s="60"/>
      <c r="V58" s="60"/>
      <c r="W58" s="60">
        <v>496290</v>
      </c>
      <c r="X58" s="60"/>
      <c r="Y58" s="60">
        <v>496290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2915000</v>
      </c>
      <c r="F61" s="60">
        <v>2915000</v>
      </c>
      <c r="G61" s="60">
        <v>11134</v>
      </c>
      <c r="H61" s="60">
        <v>15872</v>
      </c>
      <c r="I61" s="60">
        <v>88098</v>
      </c>
      <c r="J61" s="60">
        <v>115104</v>
      </c>
      <c r="K61" s="60">
        <v>88098</v>
      </c>
      <c r="L61" s="60"/>
      <c r="M61" s="60"/>
      <c r="N61" s="60">
        <v>88098</v>
      </c>
      <c r="O61" s="60"/>
      <c r="P61" s="60"/>
      <c r="Q61" s="60"/>
      <c r="R61" s="60"/>
      <c r="S61" s="60"/>
      <c r="T61" s="60"/>
      <c r="U61" s="60"/>
      <c r="V61" s="60"/>
      <c r="W61" s="60">
        <v>203202</v>
      </c>
      <c r="X61" s="60">
        <v>1457500</v>
      </c>
      <c r="Y61" s="60">
        <v>-1254298</v>
      </c>
      <c r="Z61" s="140">
        <v>-86.06</v>
      </c>
      <c r="AA61" s="155">
        <v>2915000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650000</v>
      </c>
      <c r="F65" s="60"/>
      <c r="G65" s="60">
        <v>27630</v>
      </c>
      <c r="H65" s="60">
        <v>4700</v>
      </c>
      <c r="I65" s="60"/>
      <c r="J65" s="60">
        <v>32330</v>
      </c>
      <c r="K65" s="60"/>
      <c r="L65" s="60">
        <v>38926</v>
      </c>
      <c r="M65" s="60">
        <v>29860</v>
      </c>
      <c r="N65" s="60">
        <v>68786</v>
      </c>
      <c r="O65" s="60"/>
      <c r="P65" s="60"/>
      <c r="Q65" s="60"/>
      <c r="R65" s="60"/>
      <c r="S65" s="60"/>
      <c r="T65" s="60"/>
      <c r="U65" s="60"/>
      <c r="V65" s="60"/>
      <c r="W65" s="60">
        <v>101116</v>
      </c>
      <c r="X65" s="60"/>
      <c r="Y65" s="60">
        <v>101116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11785000</v>
      </c>
      <c r="F67" s="60"/>
      <c r="G67" s="60">
        <v>35218</v>
      </c>
      <c r="H67" s="60">
        <v>15872</v>
      </c>
      <c r="I67" s="60">
        <v>1004487</v>
      </c>
      <c r="J67" s="60">
        <v>1055577</v>
      </c>
      <c r="K67" s="60">
        <v>217549</v>
      </c>
      <c r="L67" s="60">
        <v>320107</v>
      </c>
      <c r="M67" s="60">
        <v>241172</v>
      </c>
      <c r="N67" s="60">
        <v>778828</v>
      </c>
      <c r="O67" s="60"/>
      <c r="P67" s="60"/>
      <c r="Q67" s="60"/>
      <c r="R67" s="60"/>
      <c r="S67" s="60"/>
      <c r="T67" s="60"/>
      <c r="U67" s="60"/>
      <c r="V67" s="60"/>
      <c r="W67" s="60">
        <v>1834405</v>
      </c>
      <c r="X67" s="60"/>
      <c r="Y67" s="60">
        <v>1834405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12435000</v>
      </c>
      <c r="F69" s="220">
        <f t="shared" si="12"/>
        <v>0</v>
      </c>
      <c r="G69" s="220">
        <f t="shared" si="12"/>
        <v>62848</v>
      </c>
      <c r="H69" s="220">
        <f t="shared" si="12"/>
        <v>20572</v>
      </c>
      <c r="I69" s="220">
        <f t="shared" si="12"/>
        <v>1004487</v>
      </c>
      <c r="J69" s="220">
        <f t="shared" si="12"/>
        <v>1087907</v>
      </c>
      <c r="K69" s="220">
        <f t="shared" si="12"/>
        <v>217549</v>
      </c>
      <c r="L69" s="220">
        <f t="shared" si="12"/>
        <v>359033</v>
      </c>
      <c r="M69" s="220">
        <f t="shared" si="12"/>
        <v>271032</v>
      </c>
      <c r="N69" s="220">
        <f t="shared" si="12"/>
        <v>847614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1935521</v>
      </c>
      <c r="X69" s="220">
        <f t="shared" si="12"/>
        <v>0</v>
      </c>
      <c r="Y69" s="220">
        <f t="shared" si="12"/>
        <v>1935521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34683214</v>
      </c>
      <c r="D5" s="344">
        <f t="shared" si="0"/>
        <v>0</v>
      </c>
      <c r="E5" s="343">
        <f t="shared" si="0"/>
        <v>46258250</v>
      </c>
      <c r="F5" s="345">
        <f t="shared" si="0"/>
        <v>46258250</v>
      </c>
      <c r="G5" s="345">
        <f t="shared" si="0"/>
        <v>261180</v>
      </c>
      <c r="H5" s="343">
        <f t="shared" si="0"/>
        <v>130409</v>
      </c>
      <c r="I5" s="343">
        <f t="shared" si="0"/>
        <v>258637</v>
      </c>
      <c r="J5" s="345">
        <f t="shared" si="0"/>
        <v>650226</v>
      </c>
      <c r="K5" s="345">
        <f t="shared" si="0"/>
        <v>10053497</v>
      </c>
      <c r="L5" s="343">
        <f t="shared" si="0"/>
        <v>5931623</v>
      </c>
      <c r="M5" s="343">
        <f t="shared" si="0"/>
        <v>4719621</v>
      </c>
      <c r="N5" s="345">
        <f t="shared" si="0"/>
        <v>20704741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21354967</v>
      </c>
      <c r="X5" s="343">
        <f t="shared" si="0"/>
        <v>23129125</v>
      </c>
      <c r="Y5" s="345">
        <f t="shared" si="0"/>
        <v>-1774158</v>
      </c>
      <c r="Z5" s="346">
        <f>+IF(X5&lt;&gt;0,+(Y5/X5)*100,0)</f>
        <v>-7.670666313576498</v>
      </c>
      <c r="AA5" s="347">
        <f>+AA6+AA8+AA11+AA13+AA15</f>
        <v>46258250</v>
      </c>
    </row>
    <row r="6" spans="1:27" ht="13.5">
      <c r="A6" s="348" t="s">
        <v>204</v>
      </c>
      <c r="B6" s="142"/>
      <c r="C6" s="60">
        <f>+C7</f>
        <v>12734121</v>
      </c>
      <c r="D6" s="327">
        <f aca="true" t="shared" si="1" ref="D6:AA6">+D7</f>
        <v>0</v>
      </c>
      <c r="E6" s="60">
        <f t="shared" si="1"/>
        <v>30908250</v>
      </c>
      <c r="F6" s="59">
        <f t="shared" si="1"/>
        <v>30908250</v>
      </c>
      <c r="G6" s="59">
        <f t="shared" si="1"/>
        <v>261180</v>
      </c>
      <c r="H6" s="60">
        <f t="shared" si="1"/>
        <v>130409</v>
      </c>
      <c r="I6" s="60">
        <f t="shared" si="1"/>
        <v>0</v>
      </c>
      <c r="J6" s="59">
        <f t="shared" si="1"/>
        <v>391589</v>
      </c>
      <c r="K6" s="59">
        <f t="shared" si="1"/>
        <v>4809077</v>
      </c>
      <c r="L6" s="60">
        <f t="shared" si="1"/>
        <v>5750002</v>
      </c>
      <c r="M6" s="60">
        <f t="shared" si="1"/>
        <v>4683311</v>
      </c>
      <c r="N6" s="59">
        <f t="shared" si="1"/>
        <v>15242390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15633979</v>
      </c>
      <c r="X6" s="60">
        <f t="shared" si="1"/>
        <v>15454125</v>
      </c>
      <c r="Y6" s="59">
        <f t="shared" si="1"/>
        <v>179854</v>
      </c>
      <c r="Z6" s="61">
        <f>+IF(X6&lt;&gt;0,+(Y6/X6)*100,0)</f>
        <v>1.1637928384816352</v>
      </c>
      <c r="AA6" s="62">
        <f t="shared" si="1"/>
        <v>30908250</v>
      </c>
    </row>
    <row r="7" spans="1:27" ht="13.5">
      <c r="A7" s="291" t="s">
        <v>228</v>
      </c>
      <c r="B7" s="142"/>
      <c r="C7" s="60">
        <v>12734121</v>
      </c>
      <c r="D7" s="327"/>
      <c r="E7" s="60">
        <v>30908250</v>
      </c>
      <c r="F7" s="59">
        <v>30908250</v>
      </c>
      <c r="G7" s="59">
        <v>261180</v>
      </c>
      <c r="H7" s="60">
        <v>130409</v>
      </c>
      <c r="I7" s="60"/>
      <c r="J7" s="59">
        <v>391589</v>
      </c>
      <c r="K7" s="59">
        <v>4809077</v>
      </c>
      <c r="L7" s="60">
        <v>5750002</v>
      </c>
      <c r="M7" s="60">
        <v>4683311</v>
      </c>
      <c r="N7" s="59">
        <v>15242390</v>
      </c>
      <c r="O7" s="59"/>
      <c r="P7" s="60"/>
      <c r="Q7" s="60"/>
      <c r="R7" s="59"/>
      <c r="S7" s="59"/>
      <c r="T7" s="60"/>
      <c r="U7" s="60"/>
      <c r="V7" s="59"/>
      <c r="W7" s="59">
        <v>15633979</v>
      </c>
      <c r="X7" s="60">
        <v>15454125</v>
      </c>
      <c r="Y7" s="59">
        <v>179854</v>
      </c>
      <c r="Z7" s="61">
        <v>1.16</v>
      </c>
      <c r="AA7" s="62">
        <v>30908250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5244420</v>
      </c>
      <c r="L8" s="60">
        <f t="shared" si="2"/>
        <v>181621</v>
      </c>
      <c r="M8" s="60">
        <f t="shared" si="2"/>
        <v>0</v>
      </c>
      <c r="N8" s="59">
        <f t="shared" si="2"/>
        <v>5426041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5426041</v>
      </c>
      <c r="X8" s="60">
        <f t="shared" si="2"/>
        <v>4000000</v>
      </c>
      <c r="Y8" s="59">
        <f t="shared" si="2"/>
        <v>1426041</v>
      </c>
      <c r="Z8" s="61">
        <f>+IF(X8&lt;&gt;0,+(Y8/X8)*100,0)</f>
        <v>35.651025</v>
      </c>
      <c r="AA8" s="62">
        <f>SUM(AA9:AA10)</f>
        <v>8000000</v>
      </c>
    </row>
    <row r="9" spans="1:27" ht="13.5">
      <c r="A9" s="291" t="s">
        <v>229</v>
      </c>
      <c r="B9" s="142"/>
      <c r="C9" s="60"/>
      <c r="D9" s="327"/>
      <c r="E9" s="60">
        <v>8000000</v>
      </c>
      <c r="F9" s="59">
        <v>8000000</v>
      </c>
      <c r="G9" s="59"/>
      <c r="H9" s="60"/>
      <c r="I9" s="60"/>
      <c r="J9" s="59"/>
      <c r="K9" s="59">
        <v>5244420</v>
      </c>
      <c r="L9" s="60">
        <v>181621</v>
      </c>
      <c r="M9" s="60"/>
      <c r="N9" s="59">
        <v>5426041</v>
      </c>
      <c r="O9" s="59"/>
      <c r="P9" s="60"/>
      <c r="Q9" s="60"/>
      <c r="R9" s="59"/>
      <c r="S9" s="59"/>
      <c r="T9" s="60"/>
      <c r="U9" s="60"/>
      <c r="V9" s="59"/>
      <c r="W9" s="59">
        <v>5426041</v>
      </c>
      <c r="X9" s="60">
        <v>4000000</v>
      </c>
      <c r="Y9" s="59">
        <v>1426041</v>
      </c>
      <c r="Z9" s="61">
        <v>35.65</v>
      </c>
      <c r="AA9" s="62">
        <v>8000000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6800000</v>
      </c>
      <c r="F11" s="351">
        <f t="shared" si="3"/>
        <v>6800000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3400000</v>
      </c>
      <c r="Y11" s="351">
        <f t="shared" si="3"/>
        <v>-3400000</v>
      </c>
      <c r="Z11" s="352">
        <f>+IF(X11&lt;&gt;0,+(Y11/X11)*100,0)</f>
        <v>-100</v>
      </c>
      <c r="AA11" s="353">
        <f t="shared" si="3"/>
        <v>6800000</v>
      </c>
    </row>
    <row r="12" spans="1:27" ht="13.5">
      <c r="A12" s="291" t="s">
        <v>231</v>
      </c>
      <c r="B12" s="136"/>
      <c r="C12" s="60"/>
      <c r="D12" s="327"/>
      <c r="E12" s="60">
        <v>6800000</v>
      </c>
      <c r="F12" s="59">
        <v>6800000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3400000</v>
      </c>
      <c r="Y12" s="59">
        <v>-3400000</v>
      </c>
      <c r="Z12" s="61">
        <v>-100</v>
      </c>
      <c r="AA12" s="62">
        <v>6800000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21949093</v>
      </c>
      <c r="D15" s="327">
        <f t="shared" si="5"/>
        <v>0</v>
      </c>
      <c r="E15" s="60">
        <f t="shared" si="5"/>
        <v>550000</v>
      </c>
      <c r="F15" s="59">
        <f t="shared" si="5"/>
        <v>550000</v>
      </c>
      <c r="G15" s="59">
        <f t="shared" si="5"/>
        <v>0</v>
      </c>
      <c r="H15" s="60">
        <f t="shared" si="5"/>
        <v>0</v>
      </c>
      <c r="I15" s="60">
        <f t="shared" si="5"/>
        <v>258637</v>
      </c>
      <c r="J15" s="59">
        <f t="shared" si="5"/>
        <v>258637</v>
      </c>
      <c r="K15" s="59">
        <f t="shared" si="5"/>
        <v>0</v>
      </c>
      <c r="L15" s="60">
        <f t="shared" si="5"/>
        <v>0</v>
      </c>
      <c r="M15" s="60">
        <f t="shared" si="5"/>
        <v>36310</v>
      </c>
      <c r="N15" s="59">
        <f t="shared" si="5"/>
        <v>36310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294947</v>
      </c>
      <c r="X15" s="60">
        <f t="shared" si="5"/>
        <v>275000</v>
      </c>
      <c r="Y15" s="59">
        <f t="shared" si="5"/>
        <v>19947</v>
      </c>
      <c r="Z15" s="61">
        <f>+IF(X15&lt;&gt;0,+(Y15/X15)*100,0)</f>
        <v>7.253454545454545</v>
      </c>
      <c r="AA15" s="62">
        <f>SUM(AA16:AA20)</f>
        <v>550000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21949093</v>
      </c>
      <c r="D20" s="327"/>
      <c r="E20" s="60">
        <v>550000</v>
      </c>
      <c r="F20" s="59">
        <v>550000</v>
      </c>
      <c r="G20" s="59"/>
      <c r="H20" s="60"/>
      <c r="I20" s="60">
        <v>258637</v>
      </c>
      <c r="J20" s="59">
        <v>258637</v>
      </c>
      <c r="K20" s="59"/>
      <c r="L20" s="60"/>
      <c r="M20" s="60">
        <v>36310</v>
      </c>
      <c r="N20" s="59">
        <v>36310</v>
      </c>
      <c r="O20" s="59"/>
      <c r="P20" s="60"/>
      <c r="Q20" s="60"/>
      <c r="R20" s="59"/>
      <c r="S20" s="59"/>
      <c r="T20" s="60"/>
      <c r="U20" s="60"/>
      <c r="V20" s="59"/>
      <c r="W20" s="59">
        <v>294947</v>
      </c>
      <c r="X20" s="60">
        <v>275000</v>
      </c>
      <c r="Y20" s="59">
        <v>19947</v>
      </c>
      <c r="Z20" s="61">
        <v>7.25</v>
      </c>
      <c r="AA20" s="62">
        <v>550000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3325480</v>
      </c>
      <c r="D40" s="331">
        <f t="shared" si="9"/>
        <v>0</v>
      </c>
      <c r="E40" s="330">
        <f t="shared" si="9"/>
        <v>18165000</v>
      </c>
      <c r="F40" s="332">
        <f t="shared" si="9"/>
        <v>18165000</v>
      </c>
      <c r="G40" s="332">
        <f t="shared" si="9"/>
        <v>52362</v>
      </c>
      <c r="H40" s="330">
        <f t="shared" si="9"/>
        <v>109055</v>
      </c>
      <c r="I40" s="330">
        <f t="shared" si="9"/>
        <v>31640</v>
      </c>
      <c r="J40" s="332">
        <f t="shared" si="9"/>
        <v>193057</v>
      </c>
      <c r="K40" s="332">
        <f t="shared" si="9"/>
        <v>74126</v>
      </c>
      <c r="L40" s="330">
        <f t="shared" si="9"/>
        <v>336599</v>
      </c>
      <c r="M40" s="330">
        <f t="shared" si="9"/>
        <v>31566</v>
      </c>
      <c r="N40" s="332">
        <f t="shared" si="9"/>
        <v>442291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635348</v>
      </c>
      <c r="X40" s="330">
        <f t="shared" si="9"/>
        <v>9082500</v>
      </c>
      <c r="Y40" s="332">
        <f t="shared" si="9"/>
        <v>-8447152</v>
      </c>
      <c r="Z40" s="323">
        <f>+IF(X40&lt;&gt;0,+(Y40/X40)*100,0)</f>
        <v>-93.00470134874759</v>
      </c>
      <c r="AA40" s="337">
        <f>SUM(AA41:AA49)</f>
        <v>18165000</v>
      </c>
    </row>
    <row r="41" spans="1:27" ht="13.5">
      <c r="A41" s="348" t="s">
        <v>247</v>
      </c>
      <c r="B41" s="142"/>
      <c r="C41" s="349">
        <v>2604038</v>
      </c>
      <c r="D41" s="350"/>
      <c r="E41" s="349">
        <v>1850000</v>
      </c>
      <c r="F41" s="351">
        <v>1850000</v>
      </c>
      <c r="G41" s="351"/>
      <c r="H41" s="349"/>
      <c r="I41" s="349"/>
      <c r="J41" s="351"/>
      <c r="K41" s="351"/>
      <c r="L41" s="349">
        <v>9786</v>
      </c>
      <c r="M41" s="349"/>
      <c r="N41" s="351">
        <v>9786</v>
      </c>
      <c r="O41" s="351"/>
      <c r="P41" s="349"/>
      <c r="Q41" s="349"/>
      <c r="R41" s="351"/>
      <c r="S41" s="351"/>
      <c r="T41" s="349"/>
      <c r="U41" s="349"/>
      <c r="V41" s="351"/>
      <c r="W41" s="351">
        <v>9786</v>
      </c>
      <c r="X41" s="349">
        <v>925000</v>
      </c>
      <c r="Y41" s="351">
        <v>-915214</v>
      </c>
      <c r="Z41" s="352">
        <v>-98.94</v>
      </c>
      <c r="AA41" s="353">
        <v>1850000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76150</v>
      </c>
      <c r="D43" s="356"/>
      <c r="E43" s="305">
        <v>14200000</v>
      </c>
      <c r="F43" s="357">
        <v>14200000</v>
      </c>
      <c r="G43" s="357"/>
      <c r="H43" s="305"/>
      <c r="I43" s="305"/>
      <c r="J43" s="357"/>
      <c r="K43" s="357">
        <v>8902</v>
      </c>
      <c r="L43" s="305">
        <v>164841</v>
      </c>
      <c r="M43" s="305"/>
      <c r="N43" s="357">
        <v>173743</v>
      </c>
      <c r="O43" s="357"/>
      <c r="P43" s="305"/>
      <c r="Q43" s="305"/>
      <c r="R43" s="357"/>
      <c r="S43" s="357"/>
      <c r="T43" s="305"/>
      <c r="U43" s="305"/>
      <c r="V43" s="357"/>
      <c r="W43" s="357">
        <v>173743</v>
      </c>
      <c r="X43" s="305">
        <v>7100000</v>
      </c>
      <c r="Y43" s="357">
        <v>-6926257</v>
      </c>
      <c r="Z43" s="358">
        <v>-97.55</v>
      </c>
      <c r="AA43" s="303">
        <v>14200000</v>
      </c>
    </row>
    <row r="44" spans="1:27" ht="13.5">
      <c r="A44" s="348" t="s">
        <v>250</v>
      </c>
      <c r="B44" s="136"/>
      <c r="C44" s="60">
        <v>256166</v>
      </c>
      <c r="D44" s="355"/>
      <c r="E44" s="54">
        <v>1015000</v>
      </c>
      <c r="F44" s="53">
        <v>1015000</v>
      </c>
      <c r="G44" s="53">
        <v>52362</v>
      </c>
      <c r="H44" s="54">
        <v>73400</v>
      </c>
      <c r="I44" s="54">
        <v>31640</v>
      </c>
      <c r="J44" s="53">
        <v>157402</v>
      </c>
      <c r="K44" s="53">
        <v>65224</v>
      </c>
      <c r="L44" s="54">
        <v>161972</v>
      </c>
      <c r="M44" s="54">
        <v>31566</v>
      </c>
      <c r="N44" s="53">
        <v>258762</v>
      </c>
      <c r="O44" s="53"/>
      <c r="P44" s="54"/>
      <c r="Q44" s="54"/>
      <c r="R44" s="53"/>
      <c r="S44" s="53"/>
      <c r="T44" s="54"/>
      <c r="U44" s="54"/>
      <c r="V44" s="53"/>
      <c r="W44" s="53">
        <v>416164</v>
      </c>
      <c r="X44" s="54">
        <v>507500</v>
      </c>
      <c r="Y44" s="53">
        <v>-91336</v>
      </c>
      <c r="Z44" s="94">
        <v>-18</v>
      </c>
      <c r="AA44" s="95">
        <v>1015000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389126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300000</v>
      </c>
      <c r="F48" s="53">
        <v>300000</v>
      </c>
      <c r="G48" s="53"/>
      <c r="H48" s="54">
        <v>35655</v>
      </c>
      <c r="I48" s="54"/>
      <c r="J48" s="53">
        <v>35655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35655</v>
      </c>
      <c r="X48" s="54">
        <v>150000</v>
      </c>
      <c r="Y48" s="53">
        <v>-114345</v>
      </c>
      <c r="Z48" s="94">
        <v>-76.23</v>
      </c>
      <c r="AA48" s="95">
        <v>300000</v>
      </c>
    </row>
    <row r="49" spans="1:27" ht="13.5">
      <c r="A49" s="348" t="s">
        <v>93</v>
      </c>
      <c r="B49" s="136"/>
      <c r="C49" s="54"/>
      <c r="D49" s="355"/>
      <c r="E49" s="54">
        <v>800000</v>
      </c>
      <c r="F49" s="53">
        <v>800000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400000</v>
      </c>
      <c r="Y49" s="53">
        <v>-400000</v>
      </c>
      <c r="Z49" s="94">
        <v>-100</v>
      </c>
      <c r="AA49" s="95">
        <v>800000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38008694</v>
      </c>
      <c r="D60" s="333">
        <f t="shared" si="14"/>
        <v>0</v>
      </c>
      <c r="E60" s="219">
        <f t="shared" si="14"/>
        <v>64423250</v>
      </c>
      <c r="F60" s="264">
        <f t="shared" si="14"/>
        <v>64423250</v>
      </c>
      <c r="G60" s="264">
        <f t="shared" si="14"/>
        <v>313542</v>
      </c>
      <c r="H60" s="219">
        <f t="shared" si="14"/>
        <v>239464</v>
      </c>
      <c r="I60" s="219">
        <f t="shared" si="14"/>
        <v>290277</v>
      </c>
      <c r="J60" s="264">
        <f t="shared" si="14"/>
        <v>843283</v>
      </c>
      <c r="K60" s="264">
        <f t="shared" si="14"/>
        <v>10127623</v>
      </c>
      <c r="L60" s="219">
        <f t="shared" si="14"/>
        <v>6268222</v>
      </c>
      <c r="M60" s="219">
        <f t="shared" si="14"/>
        <v>4751187</v>
      </c>
      <c r="N60" s="264">
        <f t="shared" si="14"/>
        <v>21147032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21990315</v>
      </c>
      <c r="X60" s="219">
        <f t="shared" si="14"/>
        <v>32211625</v>
      </c>
      <c r="Y60" s="264">
        <f t="shared" si="14"/>
        <v>-10221310</v>
      </c>
      <c r="Z60" s="324">
        <f>+IF(X60&lt;&gt;0,+(Y60/X60)*100,0)</f>
        <v>-31.731742810243198</v>
      </c>
      <c r="AA60" s="232">
        <f>+AA57+AA54+AA51+AA40+AA37+AA34+AA22+AA5</f>
        <v>64423250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4000000</v>
      </c>
      <c r="F5" s="345">
        <f t="shared" si="0"/>
        <v>4000000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2000000</v>
      </c>
      <c r="Y5" s="345">
        <f t="shared" si="0"/>
        <v>-2000000</v>
      </c>
      <c r="Z5" s="346">
        <f>+IF(X5&lt;&gt;0,+(Y5/X5)*100,0)</f>
        <v>-100</v>
      </c>
      <c r="AA5" s="347">
        <f>+AA6+AA8+AA11+AA13+AA15</f>
        <v>4000000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2000000</v>
      </c>
      <c r="Y6" s="59">
        <f t="shared" si="1"/>
        <v>-2000000</v>
      </c>
      <c r="Z6" s="61">
        <f>+IF(X6&lt;&gt;0,+(Y6/X6)*100,0)</f>
        <v>-100</v>
      </c>
      <c r="AA6" s="62">
        <f t="shared" si="1"/>
        <v>4000000</v>
      </c>
    </row>
    <row r="7" spans="1:27" ht="13.5">
      <c r="A7" s="291" t="s">
        <v>228</v>
      </c>
      <c r="B7" s="142"/>
      <c r="C7" s="60"/>
      <c r="D7" s="327"/>
      <c r="E7" s="60">
        <v>4000000</v>
      </c>
      <c r="F7" s="59">
        <v>4000000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2000000</v>
      </c>
      <c r="Y7" s="59">
        <v>-2000000</v>
      </c>
      <c r="Z7" s="61">
        <v>-100</v>
      </c>
      <c r="AA7" s="62">
        <v>4000000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4000000</v>
      </c>
      <c r="F60" s="264">
        <f t="shared" si="14"/>
        <v>4000000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2000000</v>
      </c>
      <c r="Y60" s="264">
        <f t="shared" si="14"/>
        <v>-2000000</v>
      </c>
      <c r="Z60" s="324">
        <f>+IF(X60&lt;&gt;0,+(Y60/X60)*100,0)</f>
        <v>-100</v>
      </c>
      <c r="AA60" s="232">
        <f>+AA57+AA54+AA51+AA40+AA37+AA34+AA22+AA5</f>
        <v>4000000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2015-02-02T10:34:45Z</dcterms:created>
  <dcterms:modified xsi:type="dcterms:W3CDTF">2015-02-02T10:39:51Z</dcterms:modified>
  <cp:category/>
  <cp:version/>
  <cp:contentType/>
  <cp:contentStatus/>
</cp:coreProperties>
</file>