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<sst xmlns="http://schemas.openxmlformats.org/spreadsheetml/2006/main" count="855" uniqueCount="302">
  <si>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Gariep(EC144)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</si>
  <si>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</si>
  <si>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</si>
  <si>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</si>
  <si>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</si>
  <si>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</si>
  <si>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</si>
  <si>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</si>
  <si>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</si>
  <si>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</si>
  <si>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</si>
  <si>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</si>
  <si>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</si>
  <si>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</si>
  <si>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</si>
  <si>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</si>
  <si>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</si>
  <si>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</si>
  <si>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</si>
  <si>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</si>
  <si>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</si>
  <si>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</si>
  <si>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</si>
  <si>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</si>
  <si>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</si>
  <si>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</si>
  <si>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</si>
  <si>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</si>
  <si>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</si>
  <si>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</si>
  <si>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</si>
  <si>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</si>
  <si>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</si>
  <si>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</si>
  <si>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</si>
  <si>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</si>
  <si>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</si>
  <si>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</si>
  <si>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</si>
  <si>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</si>
  <si>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</si>
  <si>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</si>
  <si>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</si>
  <si>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</si>
  <si>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</si>
  <si>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</si>
  <si>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</si>
  <si>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</si>
  <si>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</si>
  <si>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</si>
  <si>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</si>
  <si>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</si>
  <si>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</si>
  <si>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</si>
  <si>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</si>
  <si>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</si>
  <si>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</si>
  <si>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</si>
  <si>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</si>
  <si>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</si>
  <si>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</si>
  <si>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</si>
  <si>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</si>
  <si>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</si>
  <si>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</si>
  <si>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</si>
  <si>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</si>
  <si>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</si>
  <si>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</si>
  <si>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</si>
  <si>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Gariep(EC144)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</si>
  <si>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</si>
  <si>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</si>
  <si>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</si>
  <si>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</si>
  <si>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</si>
  <si>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</si>
  <si>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</si>
  <si>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</si>
  <si>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</si>
  <si>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</si>
  <si>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</si>
  <si>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</si>
  <si>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</si>
  <si>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</si>
  <si>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</si>
  <si>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</si>
  <si>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</si>
  <si>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</si>
  <si>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</si>
  <si>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</si>
  <si>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</si>
  <si>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</si>
  <si>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</si>
  <si>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</si>
  <si>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</si>
  <si>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</si>
  <si>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</si>
  <si>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</si>
  <si>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</si>
  <si>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Gariep(EC144)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</si>
  <si>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</si>
  <si>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</si>
  <si>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</si>
  <si>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</si>
  <si>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</si>
  <si>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</si>
  <si>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</si>
  <si>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</si>
  <si>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</si>
  <si>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</si>
  <si>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</si>
  <si>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</si>
  <si>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</si>
  <si>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</si>
  <si>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</si>
  <si>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</si>
  <si>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</si>
  <si>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</si>
  <si>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</si>
  <si>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</si>
  <si>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</si>
  <si>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</si>
  <si>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</si>
  <si>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</si>
  <si>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</si>
  <si>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</si>
  <si>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</si>
  <si>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</si>
  <si>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Gariep(EC144)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</si>
  <si>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</si>
  <si>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</si>
  <si>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</si>
  <si>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</si>
  <si>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</si>
  <si>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</si>
  <si>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</si>
  <si>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</si>
  <si>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</si>
  <si>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</si>
  <si>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Gariep(EC144)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</si>
  <si>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</si>
  <si>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</si>
  <si>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</si>
  <si>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</si>
  <si>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</si>
  <si>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</si>
  <si>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</si>
  <si>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</si>
  <si>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</si>
  <si>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</si>
  <si>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</si>
  <si>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</si>
  <si>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</si>
  <si>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</si>
  <si>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</si>
  <si>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</si>
  <si>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</si>
  <si>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</si>
  <si>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</si>
  <si>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</si>
  <si>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</si>
  <si>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</si>
  <si>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</si>
  <si>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</si>
  <si>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</si>
  <si>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</si>
  <si>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</si>
  <si>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</si>
  <si>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</si>
  <si>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</si>
  <si>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</si>
  <si>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</si>
  <si>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</si>
  <si>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Gariep(EC144)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</si>
  <si>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</si>
  <si>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</si>
  <si>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</si>
  <si>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</si>
  <si>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</si>
  <si>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</si>
  <si>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</si>
  <si>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</si>
  <si>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</si>
  <si>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</si>
  <si>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</si>
  <si>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</si>
  <si>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</si>
  <si>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</si>
  <si>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</si>
  <si>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</si>
  <si>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</si>
  <si>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</si>
  <si>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</si>
  <si>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</si>
  <si>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</si>
  <si>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</si>
  <si>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</si>
  <si>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</si>
  <si>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</si>
  <si>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</si>
  <si>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Gariep(EC144)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</si>
  <si>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</si>
  <si>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</si>
  <si>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</si>
  <si>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</si>
  <si>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</si>
  <si>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</si>
  <si>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</si>
  <si>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</si>
  <si>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</si>
  <si>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</si>
  <si>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</si>
  <si>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</si>
  <si>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</si>
  <si>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</si>
  <si>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</si>
  <si>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</si>
  <si>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</si>
  <si>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</si>
  <si>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</si>
  <si>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</si>
  <si>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</si>
  <si>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</si>
  <si>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</si>
  <si>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</si>
  <si>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Gariep(EC144)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</si>
  <si>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</si>
  <si>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</si>
  <si>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</si>
  <si>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</si>
  <si>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</si>
  <si>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</si>
  <si>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</si>
  <si>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</si>
  <si>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</si>
  <si>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</si>
  <si>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</si>
  <si>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</si>
  <si>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</si>
  <si>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</si>
  <si>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</si>
  <si>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</si>
  <si>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</si>
  <si>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</si>
  <si>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</si>
  <si>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</si>
  <si>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</si>
  <si>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</si>
  <si>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</si>
  <si>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</si>
  <si>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</si>
  <si>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</si>
  <si>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</si>
  <si>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</si>
  <si>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</si>
  <si>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</si>
  <si>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</si>
  <si>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</si>
  <si>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</si>
  <si>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</si>
  <si>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</si>
  <si>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Gariep(EC144)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</si>
  <si>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</si>
  <si>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</si>
  <si>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Gariep(EC144)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</si>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</sst>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7672426</v>
      </c>
      <c r="C5" s="19">
        <v>0</v>
      </c>
      <c r="D5" s="59">
        <v>11220990</v>
      </c>
      <c r="E5" s="60">
        <v>11220990</v>
      </c>
      <c r="F5" s="60">
        <v>6074894</v>
      </c>
      <c r="G5" s="60">
        <v>3765</v>
      </c>
      <c r="H5" s="60">
        <v>429119</v>
      </c>
      <c r="I5" s="60">
        <v>6507778</v>
      </c>
      <c r="J5" s="60">
        <v>412596</v>
      </c>
      <c r="K5" s="60">
        <v>2690</v>
      </c>
      <c r="L5" s="60">
        <v>444659</v>
      </c>
      <c r="M5" s="60">
        <v>859945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7367723</v>
      </c>
      <c r="W5" s="60">
        <v>10077000</v>
      </c>
      <c r="X5" s="60">
        <v>-2709277</v>
      </c>
      <c r="Y5" s="61">
        <v>-26.89</v>
      </c>
      <c r="Z5" s="62">
        <v>11220990</v>
      </c>
    </row>
    <row r="6" spans="1:26" ht="13.5">
      <c r="A6" s="58" t="s">
        <v>32</v>
      </c>
      <c r="B6" s="19">
        <v>22789053</v>
      </c>
      <c r="C6" s="19">
        <v>0</v>
      </c>
      <c r="D6" s="59">
        <v>36933654</v>
      </c>
      <c r="E6" s="60">
        <v>36933654</v>
      </c>
      <c r="F6" s="60">
        <v>3748085</v>
      </c>
      <c r="G6" s="60">
        <v>3862827</v>
      </c>
      <c r="H6" s="60">
        <v>4616284</v>
      </c>
      <c r="I6" s="60">
        <v>12227196</v>
      </c>
      <c r="J6" s="60">
        <v>4468529</v>
      </c>
      <c r="K6" s="60">
        <v>4611012</v>
      </c>
      <c r="L6" s="60">
        <v>3116564</v>
      </c>
      <c r="M6" s="60">
        <v>12196105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24423301</v>
      </c>
      <c r="W6" s="60">
        <v>21130969</v>
      </c>
      <c r="X6" s="60">
        <v>3292332</v>
      </c>
      <c r="Y6" s="61">
        <v>15.58</v>
      </c>
      <c r="Z6" s="62">
        <v>36933654</v>
      </c>
    </row>
    <row r="7" spans="1:26" ht="13.5">
      <c r="A7" s="58" t="s">
        <v>33</v>
      </c>
      <c r="B7" s="19">
        <v>179156</v>
      </c>
      <c r="C7" s="19">
        <v>0</v>
      </c>
      <c r="D7" s="59">
        <v>0</v>
      </c>
      <c r="E7" s="60">
        <v>0</v>
      </c>
      <c r="F7" s="60">
        <v>0</v>
      </c>
      <c r="G7" s="60">
        <v>7873</v>
      </c>
      <c r="H7" s="60">
        <v>0</v>
      </c>
      <c r="I7" s="60">
        <v>7873</v>
      </c>
      <c r="J7" s="60">
        <v>0</v>
      </c>
      <c r="K7" s="60">
        <v>1289</v>
      </c>
      <c r="L7" s="60">
        <v>1261</v>
      </c>
      <c r="M7" s="60">
        <v>2550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10423</v>
      </c>
      <c r="W7" s="60"/>
      <c r="X7" s="60">
        <v>10423</v>
      </c>
      <c r="Y7" s="61">
        <v>0</v>
      </c>
      <c r="Z7" s="62">
        <v>0</v>
      </c>
    </row>
    <row r="8" spans="1:26" ht="13.5">
      <c r="A8" s="58" t="s">
        <v>34</v>
      </c>
      <c r="B8" s="19">
        <v>27417468</v>
      </c>
      <c r="C8" s="19">
        <v>0</v>
      </c>
      <c r="D8" s="59">
        <v>31289000</v>
      </c>
      <c r="E8" s="60">
        <v>31289000</v>
      </c>
      <c r="F8" s="60">
        <v>0</v>
      </c>
      <c r="G8" s="60">
        <v>9458000</v>
      </c>
      <c r="H8" s="60">
        <v>0</v>
      </c>
      <c r="I8" s="60">
        <v>9458000</v>
      </c>
      <c r="J8" s="60">
        <v>0</v>
      </c>
      <c r="K8" s="60">
        <v>4756000</v>
      </c>
      <c r="L8" s="60">
        <v>4756000</v>
      </c>
      <c r="M8" s="60">
        <v>9512000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18970000</v>
      </c>
      <c r="W8" s="60">
        <v>20687000</v>
      </c>
      <c r="X8" s="60">
        <v>-1717000</v>
      </c>
      <c r="Y8" s="61">
        <v>-8.3</v>
      </c>
      <c r="Z8" s="62">
        <v>31289000</v>
      </c>
    </row>
    <row r="9" spans="1:26" ht="13.5">
      <c r="A9" s="58" t="s">
        <v>35</v>
      </c>
      <c r="B9" s="19">
        <v>10813092</v>
      </c>
      <c r="C9" s="19">
        <v>0</v>
      </c>
      <c r="D9" s="59">
        <v>23706091</v>
      </c>
      <c r="E9" s="60">
        <v>23706091</v>
      </c>
      <c r="F9" s="60">
        <v>758735</v>
      </c>
      <c r="G9" s="60">
        <v>721490</v>
      </c>
      <c r="H9" s="60">
        <v>119425</v>
      </c>
      <c r="I9" s="60">
        <v>1599650</v>
      </c>
      <c r="J9" s="60">
        <v>256827</v>
      </c>
      <c r="K9" s="60">
        <v>691449</v>
      </c>
      <c r="L9" s="60">
        <v>1384605</v>
      </c>
      <c r="M9" s="60">
        <v>2332881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3932531</v>
      </c>
      <c r="W9" s="60">
        <v>7254606</v>
      </c>
      <c r="X9" s="60">
        <v>-3322075</v>
      </c>
      <c r="Y9" s="61">
        <v>-45.79</v>
      </c>
      <c r="Z9" s="62">
        <v>23706091</v>
      </c>
    </row>
    <row r="10" spans="1:26" ht="25.5">
      <c r="A10" s="63" t="s">
        <v>277</v>
      </c>
      <c r="B10" s="64">
        <f>SUM(B5:B9)</f>
        <v>68871195</v>
      </c>
      <c r="C10" s="64">
        <f>SUM(C5:C9)</f>
        <v>0</v>
      </c>
      <c r="D10" s="65">
        <f aca="true" t="shared" si="0" ref="D10:Z10">SUM(D5:D9)</f>
        <v>103149735</v>
      </c>
      <c r="E10" s="66">
        <f t="shared" si="0"/>
        <v>103149735</v>
      </c>
      <c r="F10" s="66">
        <f t="shared" si="0"/>
        <v>10581714</v>
      </c>
      <c r="G10" s="66">
        <f t="shared" si="0"/>
        <v>14053955</v>
      </c>
      <c r="H10" s="66">
        <f t="shared" si="0"/>
        <v>5164828</v>
      </c>
      <c r="I10" s="66">
        <f t="shared" si="0"/>
        <v>29800497</v>
      </c>
      <c r="J10" s="66">
        <f t="shared" si="0"/>
        <v>5137952</v>
      </c>
      <c r="K10" s="66">
        <f t="shared" si="0"/>
        <v>10062440</v>
      </c>
      <c r="L10" s="66">
        <f t="shared" si="0"/>
        <v>9703089</v>
      </c>
      <c r="M10" s="66">
        <f t="shared" si="0"/>
        <v>24903481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54703978</v>
      </c>
      <c r="W10" s="66">
        <f t="shared" si="0"/>
        <v>59149575</v>
      </c>
      <c r="X10" s="66">
        <f t="shared" si="0"/>
        <v>-4445597</v>
      </c>
      <c r="Y10" s="67">
        <f>+IF(W10&lt;&gt;0,(X10/W10)*100,0)</f>
        <v>-7.515856200150213</v>
      </c>
      <c r="Z10" s="68">
        <f t="shared" si="0"/>
        <v>103149735</v>
      </c>
    </row>
    <row r="11" spans="1:26" ht="13.5">
      <c r="A11" s="58" t="s">
        <v>37</v>
      </c>
      <c r="B11" s="19">
        <v>29606896</v>
      </c>
      <c r="C11" s="19">
        <v>0</v>
      </c>
      <c r="D11" s="59">
        <v>35007220</v>
      </c>
      <c r="E11" s="60">
        <v>35007220</v>
      </c>
      <c r="F11" s="60">
        <v>2458392</v>
      </c>
      <c r="G11" s="60">
        <v>2670487</v>
      </c>
      <c r="H11" s="60">
        <v>2482774</v>
      </c>
      <c r="I11" s="60">
        <v>7611653</v>
      </c>
      <c r="J11" s="60">
        <v>2683237</v>
      </c>
      <c r="K11" s="60">
        <v>2394956</v>
      </c>
      <c r="L11" s="60">
        <v>3965070</v>
      </c>
      <c r="M11" s="60">
        <v>9043263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16654916</v>
      </c>
      <c r="W11" s="60">
        <v>18269679</v>
      </c>
      <c r="X11" s="60">
        <v>-1614763</v>
      </c>
      <c r="Y11" s="61">
        <v>-8.84</v>
      </c>
      <c r="Z11" s="62">
        <v>35007220</v>
      </c>
    </row>
    <row r="12" spans="1:26" ht="13.5">
      <c r="A12" s="58" t="s">
        <v>38</v>
      </c>
      <c r="B12" s="19">
        <v>2853279</v>
      </c>
      <c r="C12" s="19">
        <v>0</v>
      </c>
      <c r="D12" s="59">
        <v>3105272</v>
      </c>
      <c r="E12" s="60">
        <v>3105272</v>
      </c>
      <c r="F12" s="60">
        <v>260923</v>
      </c>
      <c r="G12" s="60">
        <v>0</v>
      </c>
      <c r="H12" s="60">
        <v>11391</v>
      </c>
      <c r="I12" s="60">
        <v>272314</v>
      </c>
      <c r="J12" s="60">
        <v>261068</v>
      </c>
      <c r="K12" s="60">
        <v>271683</v>
      </c>
      <c r="L12" s="60">
        <v>238417</v>
      </c>
      <c r="M12" s="60">
        <v>771168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1043482</v>
      </c>
      <c r="W12" s="60">
        <v>1378947</v>
      </c>
      <c r="X12" s="60">
        <v>-335465</v>
      </c>
      <c r="Y12" s="61">
        <v>-24.33</v>
      </c>
      <c r="Z12" s="62">
        <v>3105272</v>
      </c>
    </row>
    <row r="13" spans="1:26" ht="13.5">
      <c r="A13" s="58" t="s">
        <v>278</v>
      </c>
      <c r="B13" s="19">
        <v>20640581</v>
      </c>
      <c r="C13" s="19">
        <v>0</v>
      </c>
      <c r="D13" s="59">
        <v>8644916</v>
      </c>
      <c r="E13" s="60">
        <v>8644916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8644916</v>
      </c>
    </row>
    <row r="14" spans="1:26" ht="13.5">
      <c r="A14" s="58" t="s">
        <v>40</v>
      </c>
      <c r="B14" s="19">
        <v>4592470</v>
      </c>
      <c r="C14" s="19">
        <v>0</v>
      </c>
      <c r="D14" s="59">
        <v>241524</v>
      </c>
      <c r="E14" s="60">
        <v>241524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120762</v>
      </c>
      <c r="X14" s="60">
        <v>-120762</v>
      </c>
      <c r="Y14" s="61">
        <v>-100</v>
      </c>
      <c r="Z14" s="62">
        <v>241524</v>
      </c>
    </row>
    <row r="15" spans="1:26" ht="13.5">
      <c r="A15" s="58" t="s">
        <v>41</v>
      </c>
      <c r="B15" s="19">
        <v>18389777</v>
      </c>
      <c r="C15" s="19">
        <v>0</v>
      </c>
      <c r="D15" s="59">
        <v>24180012</v>
      </c>
      <c r="E15" s="60">
        <v>24180012</v>
      </c>
      <c r="F15" s="60">
        <v>240783</v>
      </c>
      <c r="G15" s="60">
        <v>21900</v>
      </c>
      <c r="H15" s="60">
        <v>24625</v>
      </c>
      <c r="I15" s="60">
        <v>287308</v>
      </c>
      <c r="J15" s="60">
        <v>65452</v>
      </c>
      <c r="K15" s="60">
        <v>16221</v>
      </c>
      <c r="L15" s="60">
        <v>1050547</v>
      </c>
      <c r="M15" s="60">
        <v>1132220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1419528</v>
      </c>
      <c r="W15" s="60">
        <v>13534986</v>
      </c>
      <c r="X15" s="60">
        <v>-12115458</v>
      </c>
      <c r="Y15" s="61">
        <v>-89.51</v>
      </c>
      <c r="Z15" s="62">
        <v>24180012</v>
      </c>
    </row>
    <row r="16" spans="1:26" ht="13.5">
      <c r="A16" s="69" t="s">
        <v>42</v>
      </c>
      <c r="B16" s="19">
        <v>1101377</v>
      </c>
      <c r="C16" s="19">
        <v>0</v>
      </c>
      <c r="D16" s="59">
        <v>8033928</v>
      </c>
      <c r="E16" s="60">
        <v>8033928</v>
      </c>
      <c r="F16" s="60">
        <v>3000</v>
      </c>
      <c r="G16" s="60">
        <v>3000</v>
      </c>
      <c r="H16" s="60">
        <v>0</v>
      </c>
      <c r="I16" s="60">
        <v>6000</v>
      </c>
      <c r="J16" s="60">
        <v>201717</v>
      </c>
      <c r="K16" s="60">
        <v>188864</v>
      </c>
      <c r="L16" s="60">
        <v>805007</v>
      </c>
      <c r="M16" s="60">
        <v>1195588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1201588</v>
      </c>
      <c r="W16" s="60">
        <v>4016964</v>
      </c>
      <c r="X16" s="60">
        <v>-2815376</v>
      </c>
      <c r="Y16" s="61">
        <v>-70.09</v>
      </c>
      <c r="Z16" s="62">
        <v>8033928</v>
      </c>
    </row>
    <row r="17" spans="1:26" ht="13.5">
      <c r="A17" s="58" t="s">
        <v>43</v>
      </c>
      <c r="B17" s="19">
        <v>30155830</v>
      </c>
      <c r="C17" s="19">
        <v>0</v>
      </c>
      <c r="D17" s="59">
        <v>42907658</v>
      </c>
      <c r="E17" s="60">
        <v>42907658</v>
      </c>
      <c r="F17" s="60">
        <v>1022481</v>
      </c>
      <c r="G17" s="60">
        <v>1511535</v>
      </c>
      <c r="H17" s="60">
        <v>1642030</v>
      </c>
      <c r="I17" s="60">
        <v>4176046</v>
      </c>
      <c r="J17" s="60">
        <v>1606733</v>
      </c>
      <c r="K17" s="60">
        <v>586636</v>
      </c>
      <c r="L17" s="60">
        <v>823018</v>
      </c>
      <c r="M17" s="60">
        <v>3016387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7192433</v>
      </c>
      <c r="W17" s="60">
        <v>26240611</v>
      </c>
      <c r="X17" s="60">
        <v>-19048178</v>
      </c>
      <c r="Y17" s="61">
        <v>-72.59</v>
      </c>
      <c r="Z17" s="62">
        <v>42907658</v>
      </c>
    </row>
    <row r="18" spans="1:26" ht="13.5">
      <c r="A18" s="70" t="s">
        <v>44</v>
      </c>
      <c r="B18" s="71">
        <f>SUM(B11:B17)</f>
        <v>107340210</v>
      </c>
      <c r="C18" s="71">
        <f>SUM(C11:C17)</f>
        <v>0</v>
      </c>
      <c r="D18" s="72">
        <f aca="true" t="shared" si="1" ref="D18:Z18">SUM(D11:D17)</f>
        <v>122120530</v>
      </c>
      <c r="E18" s="73">
        <f t="shared" si="1"/>
        <v>122120530</v>
      </c>
      <c r="F18" s="73">
        <f t="shared" si="1"/>
        <v>3985579</v>
      </c>
      <c r="G18" s="73">
        <f t="shared" si="1"/>
        <v>4206922</v>
      </c>
      <c r="H18" s="73">
        <f t="shared" si="1"/>
        <v>4160820</v>
      </c>
      <c r="I18" s="73">
        <f t="shared" si="1"/>
        <v>12353321</v>
      </c>
      <c r="J18" s="73">
        <f t="shared" si="1"/>
        <v>4818207</v>
      </c>
      <c r="K18" s="73">
        <f t="shared" si="1"/>
        <v>3458360</v>
      </c>
      <c r="L18" s="73">
        <f t="shared" si="1"/>
        <v>6882059</v>
      </c>
      <c r="M18" s="73">
        <f t="shared" si="1"/>
        <v>15158626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27511947</v>
      </c>
      <c r="W18" s="73">
        <f t="shared" si="1"/>
        <v>63561949</v>
      </c>
      <c r="X18" s="73">
        <f t="shared" si="1"/>
        <v>-36050002</v>
      </c>
      <c r="Y18" s="67">
        <f>+IF(W18&lt;&gt;0,(X18/W18)*100,0)</f>
        <v>-56.716325674657966</v>
      </c>
      <c r="Z18" s="74">
        <f t="shared" si="1"/>
        <v>122120530</v>
      </c>
    </row>
    <row r="19" spans="1:26" ht="13.5">
      <c r="A19" s="70" t="s">
        <v>45</v>
      </c>
      <c r="B19" s="75">
        <f>+B10-B18</f>
        <v>-38469015</v>
      </c>
      <c r="C19" s="75">
        <f>+C10-C18</f>
        <v>0</v>
      </c>
      <c r="D19" s="76">
        <f aca="true" t="shared" si="2" ref="D19:Z19">+D10-D18</f>
        <v>-18970795</v>
      </c>
      <c r="E19" s="77">
        <f t="shared" si="2"/>
        <v>-18970795</v>
      </c>
      <c r="F19" s="77">
        <f t="shared" si="2"/>
        <v>6596135</v>
      </c>
      <c r="G19" s="77">
        <f t="shared" si="2"/>
        <v>9847033</v>
      </c>
      <c r="H19" s="77">
        <f t="shared" si="2"/>
        <v>1004008</v>
      </c>
      <c r="I19" s="77">
        <f t="shared" si="2"/>
        <v>17447176</v>
      </c>
      <c r="J19" s="77">
        <f t="shared" si="2"/>
        <v>319745</v>
      </c>
      <c r="K19" s="77">
        <f t="shared" si="2"/>
        <v>6604080</v>
      </c>
      <c r="L19" s="77">
        <f t="shared" si="2"/>
        <v>2821030</v>
      </c>
      <c r="M19" s="77">
        <f t="shared" si="2"/>
        <v>9744855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27192031</v>
      </c>
      <c r="W19" s="77">
        <f>IF(E10=E18,0,W10-W18)</f>
        <v>-4412374</v>
      </c>
      <c r="X19" s="77">
        <f t="shared" si="2"/>
        <v>31604405</v>
      </c>
      <c r="Y19" s="78">
        <f>+IF(W19&lt;&gt;0,(X19/W19)*100,0)</f>
        <v>-716.2675920037603</v>
      </c>
      <c r="Z19" s="79">
        <f t="shared" si="2"/>
        <v>-18970795</v>
      </c>
    </row>
    <row r="20" spans="1:26" ht="13.5">
      <c r="A20" s="58" t="s">
        <v>46</v>
      </c>
      <c r="B20" s="19">
        <v>16202558</v>
      </c>
      <c r="C20" s="19">
        <v>0</v>
      </c>
      <c r="D20" s="59">
        <v>10427000</v>
      </c>
      <c r="E20" s="60">
        <v>10427000</v>
      </c>
      <c r="F20" s="60">
        <v>0</v>
      </c>
      <c r="G20" s="60">
        <v>5275000</v>
      </c>
      <c r="H20" s="60">
        <v>0</v>
      </c>
      <c r="I20" s="60">
        <v>5275000</v>
      </c>
      <c r="J20" s="60">
        <v>0</v>
      </c>
      <c r="K20" s="60">
        <v>0</v>
      </c>
      <c r="L20" s="60">
        <v>4046000</v>
      </c>
      <c r="M20" s="60">
        <v>4046000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9321000</v>
      </c>
      <c r="W20" s="60">
        <v>6951466</v>
      </c>
      <c r="X20" s="60">
        <v>2369534</v>
      </c>
      <c r="Y20" s="61">
        <v>34.09</v>
      </c>
      <c r="Z20" s="62">
        <v>10427000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-22266457</v>
      </c>
      <c r="C22" s="86">
        <f>SUM(C19:C21)</f>
        <v>0</v>
      </c>
      <c r="D22" s="87">
        <f aca="true" t="shared" si="3" ref="D22:Z22">SUM(D19:D21)</f>
        <v>-8543795</v>
      </c>
      <c r="E22" s="88">
        <f t="shared" si="3"/>
        <v>-8543795</v>
      </c>
      <c r="F22" s="88">
        <f t="shared" si="3"/>
        <v>6596135</v>
      </c>
      <c r="G22" s="88">
        <f t="shared" si="3"/>
        <v>15122033</v>
      </c>
      <c r="H22" s="88">
        <f t="shared" si="3"/>
        <v>1004008</v>
      </c>
      <c r="I22" s="88">
        <f t="shared" si="3"/>
        <v>22722176</v>
      </c>
      <c r="J22" s="88">
        <f t="shared" si="3"/>
        <v>319745</v>
      </c>
      <c r="K22" s="88">
        <f t="shared" si="3"/>
        <v>6604080</v>
      </c>
      <c r="L22" s="88">
        <f t="shared" si="3"/>
        <v>6867030</v>
      </c>
      <c r="M22" s="88">
        <f t="shared" si="3"/>
        <v>13790855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36513031</v>
      </c>
      <c r="W22" s="88">
        <f t="shared" si="3"/>
        <v>2539092</v>
      </c>
      <c r="X22" s="88">
        <f t="shared" si="3"/>
        <v>33973939</v>
      </c>
      <c r="Y22" s="89">
        <f>+IF(W22&lt;&gt;0,(X22/W22)*100,0)</f>
        <v>1338.0349747074938</v>
      </c>
      <c r="Z22" s="90">
        <f t="shared" si="3"/>
        <v>-8543795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-22266457</v>
      </c>
      <c r="C24" s="75">
        <f>SUM(C22:C23)</f>
        <v>0</v>
      </c>
      <c r="D24" s="76">
        <f aca="true" t="shared" si="4" ref="D24:Z24">SUM(D22:D23)</f>
        <v>-8543795</v>
      </c>
      <c r="E24" s="77">
        <f t="shared" si="4"/>
        <v>-8543795</v>
      </c>
      <c r="F24" s="77">
        <f t="shared" si="4"/>
        <v>6596135</v>
      </c>
      <c r="G24" s="77">
        <f t="shared" si="4"/>
        <v>15122033</v>
      </c>
      <c r="H24" s="77">
        <f t="shared" si="4"/>
        <v>1004008</v>
      </c>
      <c r="I24" s="77">
        <f t="shared" si="4"/>
        <v>22722176</v>
      </c>
      <c r="J24" s="77">
        <f t="shared" si="4"/>
        <v>319745</v>
      </c>
      <c r="K24" s="77">
        <f t="shared" si="4"/>
        <v>6604080</v>
      </c>
      <c r="L24" s="77">
        <f t="shared" si="4"/>
        <v>6867030</v>
      </c>
      <c r="M24" s="77">
        <f t="shared" si="4"/>
        <v>13790855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36513031</v>
      </c>
      <c r="W24" s="77">
        <f t="shared" si="4"/>
        <v>2539092</v>
      </c>
      <c r="X24" s="77">
        <f t="shared" si="4"/>
        <v>33973939</v>
      </c>
      <c r="Y24" s="78">
        <f>+IF(W24&lt;&gt;0,(X24/W24)*100,0)</f>
        <v>1338.0349747074938</v>
      </c>
      <c r="Z24" s="79">
        <f t="shared" si="4"/>
        <v>-8543795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11737781</v>
      </c>
      <c r="C27" s="22">
        <v>0</v>
      </c>
      <c r="D27" s="99">
        <v>11027000</v>
      </c>
      <c r="E27" s="100">
        <v>11027000</v>
      </c>
      <c r="F27" s="100">
        <v>102670</v>
      </c>
      <c r="G27" s="100">
        <v>976891</v>
      </c>
      <c r="H27" s="100">
        <v>1297184</v>
      </c>
      <c r="I27" s="100">
        <v>2376745</v>
      </c>
      <c r="J27" s="100">
        <v>905127</v>
      </c>
      <c r="K27" s="100">
        <v>172489</v>
      </c>
      <c r="L27" s="100">
        <v>2746723</v>
      </c>
      <c r="M27" s="100">
        <v>3824339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6201084</v>
      </c>
      <c r="W27" s="100">
        <v>5513500</v>
      </c>
      <c r="X27" s="100">
        <v>687584</v>
      </c>
      <c r="Y27" s="101">
        <v>12.47</v>
      </c>
      <c r="Z27" s="102">
        <v>11027000</v>
      </c>
    </row>
    <row r="28" spans="1:26" ht="13.5">
      <c r="A28" s="103" t="s">
        <v>46</v>
      </c>
      <c r="B28" s="19">
        <v>11737781</v>
      </c>
      <c r="C28" s="19">
        <v>0</v>
      </c>
      <c r="D28" s="59">
        <v>10427000</v>
      </c>
      <c r="E28" s="60">
        <v>10427000</v>
      </c>
      <c r="F28" s="60">
        <v>102670</v>
      </c>
      <c r="G28" s="60">
        <v>976891</v>
      </c>
      <c r="H28" s="60">
        <v>1297184</v>
      </c>
      <c r="I28" s="60">
        <v>2376745</v>
      </c>
      <c r="J28" s="60">
        <v>905127</v>
      </c>
      <c r="K28" s="60">
        <v>172489</v>
      </c>
      <c r="L28" s="60">
        <v>2746723</v>
      </c>
      <c r="M28" s="60">
        <v>3824339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6201084</v>
      </c>
      <c r="W28" s="60">
        <v>5213500</v>
      </c>
      <c r="X28" s="60">
        <v>987584</v>
      </c>
      <c r="Y28" s="61">
        <v>18.94</v>
      </c>
      <c r="Z28" s="62">
        <v>10427000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600000</v>
      </c>
      <c r="E31" s="60">
        <v>600000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300000</v>
      </c>
      <c r="X31" s="60">
        <v>-300000</v>
      </c>
      <c r="Y31" s="61">
        <v>-100</v>
      </c>
      <c r="Z31" s="62">
        <v>600000</v>
      </c>
    </row>
    <row r="32" spans="1:26" ht="13.5">
      <c r="A32" s="70" t="s">
        <v>54</v>
      </c>
      <c r="B32" s="22">
        <f>SUM(B28:B31)</f>
        <v>11737781</v>
      </c>
      <c r="C32" s="22">
        <f>SUM(C28:C31)</f>
        <v>0</v>
      </c>
      <c r="D32" s="99">
        <f aca="true" t="shared" si="5" ref="D32:Z32">SUM(D28:D31)</f>
        <v>11027000</v>
      </c>
      <c r="E32" s="100">
        <f t="shared" si="5"/>
        <v>11027000</v>
      </c>
      <c r="F32" s="100">
        <f t="shared" si="5"/>
        <v>102670</v>
      </c>
      <c r="G32" s="100">
        <f t="shared" si="5"/>
        <v>976891</v>
      </c>
      <c r="H32" s="100">
        <f t="shared" si="5"/>
        <v>1297184</v>
      </c>
      <c r="I32" s="100">
        <f t="shared" si="5"/>
        <v>2376745</v>
      </c>
      <c r="J32" s="100">
        <f t="shared" si="5"/>
        <v>905127</v>
      </c>
      <c r="K32" s="100">
        <f t="shared" si="5"/>
        <v>172489</v>
      </c>
      <c r="L32" s="100">
        <f t="shared" si="5"/>
        <v>2746723</v>
      </c>
      <c r="M32" s="100">
        <f t="shared" si="5"/>
        <v>3824339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6201084</v>
      </c>
      <c r="W32" s="100">
        <f t="shared" si="5"/>
        <v>5513500</v>
      </c>
      <c r="X32" s="100">
        <f t="shared" si="5"/>
        <v>687584</v>
      </c>
      <c r="Y32" s="101">
        <f>+IF(W32&lt;&gt;0,(X32/W32)*100,0)</f>
        <v>12.470916840482452</v>
      </c>
      <c r="Z32" s="102">
        <f t="shared" si="5"/>
        <v>11027000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29019189</v>
      </c>
      <c r="C35" s="19">
        <v>0</v>
      </c>
      <c r="D35" s="59">
        <v>99869315</v>
      </c>
      <c r="E35" s="60">
        <v>99869315</v>
      </c>
      <c r="F35" s="60">
        <v>15181300</v>
      </c>
      <c r="G35" s="60">
        <v>12633542</v>
      </c>
      <c r="H35" s="60">
        <v>16700360</v>
      </c>
      <c r="I35" s="60">
        <v>16700360</v>
      </c>
      <c r="J35" s="60">
        <v>14737763</v>
      </c>
      <c r="K35" s="60">
        <v>18227551</v>
      </c>
      <c r="L35" s="60">
        <v>0</v>
      </c>
      <c r="M35" s="60">
        <v>18227551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18227551</v>
      </c>
      <c r="W35" s="60">
        <v>49934658</v>
      </c>
      <c r="X35" s="60">
        <v>-31707107</v>
      </c>
      <c r="Y35" s="61">
        <v>-63.5</v>
      </c>
      <c r="Z35" s="62">
        <v>99869315</v>
      </c>
    </row>
    <row r="36" spans="1:26" ht="13.5">
      <c r="A36" s="58" t="s">
        <v>57</v>
      </c>
      <c r="B36" s="19">
        <v>354341549</v>
      </c>
      <c r="C36" s="19">
        <v>0</v>
      </c>
      <c r="D36" s="59">
        <v>83176959</v>
      </c>
      <c r="E36" s="60">
        <v>83176959</v>
      </c>
      <c r="F36" s="60">
        <v>102670</v>
      </c>
      <c r="G36" s="60">
        <v>1976444</v>
      </c>
      <c r="H36" s="60">
        <v>1998474</v>
      </c>
      <c r="I36" s="60">
        <v>1998474</v>
      </c>
      <c r="J36" s="60">
        <v>2684079</v>
      </c>
      <c r="K36" s="60">
        <v>2791550</v>
      </c>
      <c r="L36" s="60">
        <v>0</v>
      </c>
      <c r="M36" s="60">
        <v>2791550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2791550</v>
      </c>
      <c r="W36" s="60">
        <v>41588480</v>
      </c>
      <c r="X36" s="60">
        <v>-38796930</v>
      </c>
      <c r="Y36" s="61">
        <v>-93.29</v>
      </c>
      <c r="Z36" s="62">
        <v>83176959</v>
      </c>
    </row>
    <row r="37" spans="1:26" ht="13.5">
      <c r="A37" s="58" t="s">
        <v>58</v>
      </c>
      <c r="B37" s="19">
        <v>90377147</v>
      </c>
      <c r="C37" s="19">
        <v>0</v>
      </c>
      <c r="D37" s="59">
        <v>188489891</v>
      </c>
      <c r="E37" s="60">
        <v>188489891</v>
      </c>
      <c r="F37" s="60">
        <v>7375148</v>
      </c>
      <c r="G37" s="60">
        <v>4071189</v>
      </c>
      <c r="H37" s="60">
        <v>7396065</v>
      </c>
      <c r="I37" s="60">
        <v>7396065</v>
      </c>
      <c r="J37" s="60">
        <v>1995706</v>
      </c>
      <c r="K37" s="60">
        <v>2299918</v>
      </c>
      <c r="L37" s="60">
        <v>0</v>
      </c>
      <c r="M37" s="60">
        <v>2299918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2299918</v>
      </c>
      <c r="W37" s="60">
        <v>94244946</v>
      </c>
      <c r="X37" s="60">
        <v>-91945028</v>
      </c>
      <c r="Y37" s="61">
        <v>-97.56</v>
      </c>
      <c r="Z37" s="62">
        <v>188489891</v>
      </c>
    </row>
    <row r="38" spans="1:26" ht="13.5">
      <c r="A38" s="58" t="s">
        <v>59</v>
      </c>
      <c r="B38" s="19">
        <v>18825332</v>
      </c>
      <c r="C38" s="19">
        <v>0</v>
      </c>
      <c r="D38" s="59">
        <v>3100006</v>
      </c>
      <c r="E38" s="60">
        <v>3100006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1550003</v>
      </c>
      <c r="X38" s="60">
        <v>-1550003</v>
      </c>
      <c r="Y38" s="61">
        <v>-100</v>
      </c>
      <c r="Z38" s="62">
        <v>3100006</v>
      </c>
    </row>
    <row r="39" spans="1:26" ht="13.5">
      <c r="A39" s="58" t="s">
        <v>60</v>
      </c>
      <c r="B39" s="19">
        <v>274158259</v>
      </c>
      <c r="C39" s="19">
        <v>0</v>
      </c>
      <c r="D39" s="59">
        <v>-8543624</v>
      </c>
      <c r="E39" s="60">
        <v>-8543624</v>
      </c>
      <c r="F39" s="60">
        <v>7908822</v>
      </c>
      <c r="G39" s="60">
        <v>10538797</v>
      </c>
      <c r="H39" s="60">
        <v>11302769</v>
      </c>
      <c r="I39" s="60">
        <v>11302769</v>
      </c>
      <c r="J39" s="60">
        <v>15426136</v>
      </c>
      <c r="K39" s="60">
        <v>18719183</v>
      </c>
      <c r="L39" s="60">
        <v>0</v>
      </c>
      <c r="M39" s="60">
        <v>18719183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18719183</v>
      </c>
      <c r="W39" s="60">
        <v>-4271812</v>
      </c>
      <c r="X39" s="60">
        <v>22990995</v>
      </c>
      <c r="Y39" s="61">
        <v>-538.2</v>
      </c>
      <c r="Z39" s="62">
        <v>-8543624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-66886480</v>
      </c>
      <c r="C42" s="19">
        <v>0</v>
      </c>
      <c r="D42" s="59">
        <v>2575452</v>
      </c>
      <c r="E42" s="60">
        <v>2575452</v>
      </c>
      <c r="F42" s="60">
        <v>1315583</v>
      </c>
      <c r="G42" s="60">
        <v>209812</v>
      </c>
      <c r="H42" s="60">
        <v>557661</v>
      </c>
      <c r="I42" s="60">
        <v>2083056</v>
      </c>
      <c r="J42" s="60">
        <v>1169765</v>
      </c>
      <c r="K42" s="60">
        <v>420692</v>
      </c>
      <c r="L42" s="60">
        <v>2648463</v>
      </c>
      <c r="M42" s="60">
        <v>4238920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6321976</v>
      </c>
      <c r="W42" s="60">
        <v>4127250</v>
      </c>
      <c r="X42" s="60">
        <v>2194726</v>
      </c>
      <c r="Y42" s="61">
        <v>53.18</v>
      </c>
      <c r="Z42" s="62">
        <v>2575452</v>
      </c>
    </row>
    <row r="43" spans="1:26" ht="13.5">
      <c r="A43" s="58" t="s">
        <v>63</v>
      </c>
      <c r="B43" s="19">
        <v>43620022</v>
      </c>
      <c r="C43" s="19">
        <v>0</v>
      </c>
      <c r="D43" s="59">
        <v>-10427200</v>
      </c>
      <c r="E43" s="60">
        <v>-10427200</v>
      </c>
      <c r="F43" s="60">
        <v>-102670</v>
      </c>
      <c r="G43" s="60">
        <v>-976891</v>
      </c>
      <c r="H43" s="60">
        <v>-1297184</v>
      </c>
      <c r="I43" s="60">
        <v>-2376745</v>
      </c>
      <c r="J43" s="60">
        <v>-767090</v>
      </c>
      <c r="K43" s="60">
        <v>-157855</v>
      </c>
      <c r="L43" s="60">
        <v>-2746723</v>
      </c>
      <c r="M43" s="60">
        <v>-3671668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-6048413</v>
      </c>
      <c r="W43" s="60">
        <v>-3590300</v>
      </c>
      <c r="X43" s="60">
        <v>-2458113</v>
      </c>
      <c r="Y43" s="61">
        <v>68.47</v>
      </c>
      <c r="Z43" s="62">
        <v>-10427200</v>
      </c>
    </row>
    <row r="44" spans="1:26" ht="13.5">
      <c r="A44" s="58" t="s">
        <v>64</v>
      </c>
      <c r="B44" s="19">
        <v>0</v>
      </c>
      <c r="C44" s="19">
        <v>0</v>
      </c>
      <c r="D44" s="59">
        <v>-894155</v>
      </c>
      <c r="E44" s="60">
        <v>-894155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-192470</v>
      </c>
      <c r="M44" s="60">
        <v>-192470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-192470</v>
      </c>
      <c r="W44" s="60">
        <v>-230000</v>
      </c>
      <c r="X44" s="60">
        <v>37530</v>
      </c>
      <c r="Y44" s="61">
        <v>-16.32</v>
      </c>
      <c r="Z44" s="62">
        <v>-894155</v>
      </c>
    </row>
    <row r="45" spans="1:26" ht="13.5">
      <c r="A45" s="70" t="s">
        <v>65</v>
      </c>
      <c r="B45" s="22">
        <v>-23266458</v>
      </c>
      <c r="C45" s="22">
        <v>0</v>
      </c>
      <c r="D45" s="99">
        <v>-76703903</v>
      </c>
      <c r="E45" s="100">
        <v>-76703903</v>
      </c>
      <c r="F45" s="100">
        <v>1653378</v>
      </c>
      <c r="G45" s="100">
        <v>886299</v>
      </c>
      <c r="H45" s="100">
        <v>146776</v>
      </c>
      <c r="I45" s="100">
        <v>146776</v>
      </c>
      <c r="J45" s="100">
        <v>549451</v>
      </c>
      <c r="K45" s="100">
        <v>812288</v>
      </c>
      <c r="L45" s="100">
        <v>521558</v>
      </c>
      <c r="M45" s="100">
        <v>521558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521558</v>
      </c>
      <c r="W45" s="100">
        <v>-67651050</v>
      </c>
      <c r="X45" s="100">
        <v>68172608</v>
      </c>
      <c r="Y45" s="101">
        <v>-100.77</v>
      </c>
      <c r="Z45" s="102">
        <v>-76703903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3608348</v>
      </c>
      <c r="C51" s="52">
        <v>0</v>
      </c>
      <c r="D51" s="129">
        <v>5193078</v>
      </c>
      <c r="E51" s="54">
        <v>1725726</v>
      </c>
      <c r="F51" s="54">
        <v>0</v>
      </c>
      <c r="G51" s="54">
        <v>0</v>
      </c>
      <c r="H51" s="54">
        <v>0</v>
      </c>
      <c r="I51" s="54">
        <v>1789347</v>
      </c>
      <c r="J51" s="54">
        <v>0</v>
      </c>
      <c r="K51" s="54">
        <v>0</v>
      </c>
      <c r="L51" s="54">
        <v>0</v>
      </c>
      <c r="M51" s="54">
        <v>35694695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2945065</v>
      </c>
      <c r="W51" s="54">
        <v>2130902</v>
      </c>
      <c r="X51" s="54">
        <v>11135506</v>
      </c>
      <c r="Y51" s="54">
        <v>64222667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100.00000605215651</v>
      </c>
      <c r="C58" s="5">
        <f>IF(C67=0,0,+(C76/C67)*100)</f>
        <v>0</v>
      </c>
      <c r="D58" s="6">
        <f aca="true" t="shared" si="6" ref="D58:Z58">IF(D67=0,0,+(D76/D67)*100)</f>
        <v>99.61854804139499</v>
      </c>
      <c r="E58" s="7">
        <f t="shared" si="6"/>
        <v>99.61854804139499</v>
      </c>
      <c r="F58" s="7">
        <f t="shared" si="6"/>
        <v>32.205994078729645</v>
      </c>
      <c r="G58" s="7">
        <f t="shared" si="6"/>
        <v>27.96500124862691</v>
      </c>
      <c r="H58" s="7">
        <f t="shared" si="6"/>
        <v>31.29524043966359</v>
      </c>
      <c r="I58" s="7">
        <f t="shared" si="6"/>
        <v>31.028716773289496</v>
      </c>
      <c r="J58" s="7">
        <f t="shared" si="6"/>
        <v>52.14222131168532</v>
      </c>
      <c r="K58" s="7">
        <f t="shared" si="6"/>
        <v>34.60021838426403</v>
      </c>
      <c r="L58" s="7">
        <f t="shared" si="6"/>
        <v>35.043796270457406</v>
      </c>
      <c r="M58" s="7">
        <f t="shared" si="6"/>
        <v>40.53148062969239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35.09331028216652</v>
      </c>
      <c r="W58" s="7">
        <f t="shared" si="6"/>
        <v>91.28805812884218</v>
      </c>
      <c r="X58" s="7">
        <f t="shared" si="6"/>
        <v>0</v>
      </c>
      <c r="Y58" s="7">
        <f t="shared" si="6"/>
        <v>0</v>
      </c>
      <c r="Z58" s="8">
        <f t="shared" si="6"/>
        <v>99.61854804139499</v>
      </c>
    </row>
    <row r="59" spans="1:26" ht="13.5">
      <c r="A59" s="37" t="s">
        <v>31</v>
      </c>
      <c r="B59" s="9">
        <f aca="true" t="shared" si="7" ref="B59:Z66">IF(B68=0,0,+(B77/B68)*100)</f>
        <v>100.00001309339255</v>
      </c>
      <c r="C59" s="9">
        <f t="shared" si="7"/>
        <v>0</v>
      </c>
      <c r="D59" s="2">
        <f t="shared" si="7"/>
        <v>98</v>
      </c>
      <c r="E59" s="10">
        <f t="shared" si="7"/>
        <v>98</v>
      </c>
      <c r="F59" s="10">
        <f t="shared" si="7"/>
        <v>12.491674751855752</v>
      </c>
      <c r="G59" s="10">
        <f t="shared" si="7"/>
        <v>4280.531208499336</v>
      </c>
      <c r="H59" s="10">
        <f t="shared" si="7"/>
        <v>53.311552273378716</v>
      </c>
      <c r="I59" s="10">
        <f t="shared" si="7"/>
        <v>17.652538239626487</v>
      </c>
      <c r="J59" s="10">
        <f t="shared" si="7"/>
        <v>181.28314380168493</v>
      </c>
      <c r="K59" s="10">
        <f t="shared" si="7"/>
        <v>15442.379182156134</v>
      </c>
      <c r="L59" s="10">
        <f t="shared" si="7"/>
        <v>53.78699167663565</v>
      </c>
      <c r="M59" s="10">
        <f t="shared" si="7"/>
        <v>169.73882387480123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34.499417021921424</v>
      </c>
      <c r="W59" s="10">
        <f t="shared" si="7"/>
        <v>61.22838146273693</v>
      </c>
      <c r="X59" s="10">
        <f t="shared" si="7"/>
        <v>0</v>
      </c>
      <c r="Y59" s="10">
        <f t="shared" si="7"/>
        <v>0</v>
      </c>
      <c r="Z59" s="11">
        <f t="shared" si="7"/>
        <v>98</v>
      </c>
    </row>
    <row r="60" spans="1:26" ht="13.5">
      <c r="A60" s="38" t="s">
        <v>32</v>
      </c>
      <c r="B60" s="12">
        <f t="shared" si="7"/>
        <v>100.00000438807177</v>
      </c>
      <c r="C60" s="12">
        <f t="shared" si="7"/>
        <v>0</v>
      </c>
      <c r="D60" s="3">
        <f t="shared" si="7"/>
        <v>99.99999458488456</v>
      </c>
      <c r="E60" s="13">
        <f t="shared" si="7"/>
        <v>99.99999458488456</v>
      </c>
      <c r="F60" s="13">
        <f t="shared" si="7"/>
        <v>68.52616736279994</v>
      </c>
      <c r="G60" s="13">
        <f t="shared" si="7"/>
        <v>27.74576754278667</v>
      </c>
      <c r="H60" s="13">
        <f t="shared" si="7"/>
        <v>29.248655412015378</v>
      </c>
      <c r="I60" s="13">
        <f t="shared" si="7"/>
        <v>40.81386280223201</v>
      </c>
      <c r="J60" s="13">
        <f t="shared" si="7"/>
        <v>27.435561009003184</v>
      </c>
      <c r="K60" s="13">
        <f t="shared" si="7"/>
        <v>30.024818846708705</v>
      </c>
      <c r="L60" s="13">
        <f t="shared" si="7"/>
        <v>46.081806758982005</v>
      </c>
      <c r="M60" s="13">
        <f t="shared" si="7"/>
        <v>33.17930601614204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37.00144382612326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99.99999458488456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27.482488669138856</v>
      </c>
      <c r="G61" s="13">
        <f t="shared" si="7"/>
        <v>412.6455396259866</v>
      </c>
      <c r="H61" s="13">
        <f t="shared" si="7"/>
        <v>74.45368562812666</v>
      </c>
      <c r="I61" s="13">
        <f t="shared" si="7"/>
        <v>61.667740041924255</v>
      </c>
      <c r="J61" s="13">
        <f t="shared" si="7"/>
        <v>73.855124947117</v>
      </c>
      <c r="K61" s="13">
        <f t="shared" si="7"/>
        <v>76.47586333481921</v>
      </c>
      <c r="L61" s="13">
        <f t="shared" si="7"/>
        <v>41.41294560393924</v>
      </c>
      <c r="M61" s="13">
        <f t="shared" si="7"/>
        <v>57.945691068158965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59.64212075188112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9.716138818263692</v>
      </c>
      <c r="H62" s="13">
        <f t="shared" si="7"/>
        <v>10.929866377602918</v>
      </c>
      <c r="I62" s="13">
        <f t="shared" si="7"/>
        <v>46.16138428012443</v>
      </c>
      <c r="J62" s="13">
        <f t="shared" si="7"/>
        <v>15.418124712284767</v>
      </c>
      <c r="K62" s="13">
        <f t="shared" si="7"/>
        <v>12.712736483812236</v>
      </c>
      <c r="L62" s="13">
        <f t="shared" si="7"/>
        <v>85.52463469574685</v>
      </c>
      <c r="M62" s="13">
        <f t="shared" si="7"/>
        <v>18.64368778730191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32.14926360199931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33.450426338634685</v>
      </c>
      <c r="H63" s="13">
        <f t="shared" si="7"/>
        <v>12.294153815335907</v>
      </c>
      <c r="I63" s="13">
        <f t="shared" si="7"/>
        <v>45.02263631684541</v>
      </c>
      <c r="J63" s="13">
        <f t="shared" si="7"/>
        <v>10.20793429682512</v>
      </c>
      <c r="K63" s="13">
        <f t="shared" si="7"/>
        <v>51.955735262821875</v>
      </c>
      <c r="L63" s="13">
        <f t="shared" si="7"/>
        <v>23.643673458952268</v>
      </c>
      <c r="M63" s="13">
        <f t="shared" si="7"/>
        <v>21.77247238181628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31.20952847097988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99.99998303885104</v>
      </c>
      <c r="E64" s="13">
        <f t="shared" si="7"/>
        <v>99.99998303885104</v>
      </c>
      <c r="F64" s="13">
        <f t="shared" si="7"/>
        <v>19.143511412721733</v>
      </c>
      <c r="G64" s="13">
        <f t="shared" si="7"/>
        <v>5.094266748446567</v>
      </c>
      <c r="H64" s="13">
        <f t="shared" si="7"/>
        <v>13.448219140131249</v>
      </c>
      <c r="I64" s="13">
        <f t="shared" si="7"/>
        <v>12.351472810105452</v>
      </c>
      <c r="J64" s="13">
        <f t="shared" si="7"/>
        <v>9.924251282318584</v>
      </c>
      <c r="K64" s="13">
        <f t="shared" si="7"/>
        <v>9.467502931665543</v>
      </c>
      <c r="L64" s="13">
        <f t="shared" si="7"/>
        <v>161.46787941193296</v>
      </c>
      <c r="M64" s="13">
        <f t="shared" si="7"/>
        <v>15.487988944449752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13.556566340191765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99.99998303885104</v>
      </c>
    </row>
    <row r="65" spans="1:26" ht="13.5">
      <c r="A65" s="39" t="s">
        <v>107</v>
      </c>
      <c r="B65" s="12">
        <f t="shared" si="7"/>
        <v>25896652.272727273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117.59259259259258</v>
      </c>
      <c r="M65" s="13">
        <f t="shared" si="7"/>
        <v>273.1805231805232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273.1805231805232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32.06681554987419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20.170967697508583</v>
      </c>
      <c r="W66" s="16">
        <f t="shared" si="7"/>
        <v>131.63628201475592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33046072</v>
      </c>
      <c r="C67" s="24"/>
      <c r="D67" s="25">
        <v>52835487</v>
      </c>
      <c r="E67" s="26">
        <v>52835487</v>
      </c>
      <c r="F67" s="26">
        <v>10331229</v>
      </c>
      <c r="G67" s="26">
        <v>4408843</v>
      </c>
      <c r="H67" s="26">
        <v>5045403</v>
      </c>
      <c r="I67" s="26">
        <v>19785475</v>
      </c>
      <c r="J67" s="26">
        <v>4881125</v>
      </c>
      <c r="K67" s="26">
        <v>5201840</v>
      </c>
      <c r="L67" s="26">
        <v>4705081</v>
      </c>
      <c r="M67" s="26">
        <v>14788046</v>
      </c>
      <c r="N67" s="26"/>
      <c r="O67" s="26"/>
      <c r="P67" s="26"/>
      <c r="Q67" s="26"/>
      <c r="R67" s="26"/>
      <c r="S67" s="26"/>
      <c r="T67" s="26"/>
      <c r="U67" s="26"/>
      <c r="V67" s="26">
        <v>34573521</v>
      </c>
      <c r="W67" s="26">
        <v>34152822</v>
      </c>
      <c r="X67" s="26"/>
      <c r="Y67" s="25"/>
      <c r="Z67" s="27">
        <v>52835487</v>
      </c>
    </row>
    <row r="68" spans="1:26" ht="13.5" hidden="1">
      <c r="A68" s="37" t="s">
        <v>31</v>
      </c>
      <c r="B68" s="19">
        <v>7637440</v>
      </c>
      <c r="C68" s="19"/>
      <c r="D68" s="20">
        <v>10077000</v>
      </c>
      <c r="E68" s="21">
        <v>10077000</v>
      </c>
      <c r="F68" s="21">
        <v>6074894</v>
      </c>
      <c r="G68" s="21">
        <v>3765</v>
      </c>
      <c r="H68" s="21">
        <v>429119</v>
      </c>
      <c r="I68" s="21">
        <v>6507778</v>
      </c>
      <c r="J68" s="21">
        <v>412596</v>
      </c>
      <c r="K68" s="21">
        <v>2690</v>
      </c>
      <c r="L68" s="21">
        <v>395393</v>
      </c>
      <c r="M68" s="21">
        <v>810679</v>
      </c>
      <c r="N68" s="21"/>
      <c r="O68" s="21"/>
      <c r="P68" s="21"/>
      <c r="Q68" s="21"/>
      <c r="R68" s="21"/>
      <c r="S68" s="21"/>
      <c r="T68" s="21"/>
      <c r="U68" s="21"/>
      <c r="V68" s="21">
        <v>7318457</v>
      </c>
      <c r="W68" s="21">
        <v>10077000</v>
      </c>
      <c r="X68" s="21"/>
      <c r="Y68" s="20"/>
      <c r="Z68" s="23">
        <v>10077000</v>
      </c>
    </row>
    <row r="69" spans="1:26" ht="13.5" hidden="1">
      <c r="A69" s="38" t="s">
        <v>32</v>
      </c>
      <c r="B69" s="19">
        <v>22789053</v>
      </c>
      <c r="C69" s="19"/>
      <c r="D69" s="20">
        <v>36933654</v>
      </c>
      <c r="E69" s="21">
        <v>36933654</v>
      </c>
      <c r="F69" s="21">
        <v>3748085</v>
      </c>
      <c r="G69" s="21">
        <v>3862827</v>
      </c>
      <c r="H69" s="21">
        <v>4616284</v>
      </c>
      <c r="I69" s="21">
        <v>12227196</v>
      </c>
      <c r="J69" s="21">
        <v>4468529</v>
      </c>
      <c r="K69" s="21">
        <v>4611012</v>
      </c>
      <c r="L69" s="21">
        <v>3116564</v>
      </c>
      <c r="M69" s="21">
        <v>12196105</v>
      </c>
      <c r="N69" s="21"/>
      <c r="O69" s="21"/>
      <c r="P69" s="21"/>
      <c r="Q69" s="21"/>
      <c r="R69" s="21"/>
      <c r="S69" s="21"/>
      <c r="T69" s="21"/>
      <c r="U69" s="21"/>
      <c r="V69" s="21">
        <v>24423301</v>
      </c>
      <c r="W69" s="21">
        <v>21130969</v>
      </c>
      <c r="X69" s="21"/>
      <c r="Y69" s="20"/>
      <c r="Z69" s="23">
        <v>36933654</v>
      </c>
    </row>
    <row r="70" spans="1:26" ht="13.5" hidden="1">
      <c r="A70" s="39" t="s">
        <v>103</v>
      </c>
      <c r="B70" s="19">
        <v>11278215</v>
      </c>
      <c r="C70" s="19"/>
      <c r="D70" s="20">
        <v>25142000</v>
      </c>
      <c r="E70" s="21">
        <v>25142000</v>
      </c>
      <c r="F70" s="21">
        <v>2288661</v>
      </c>
      <c r="G70" s="21">
        <v>175983</v>
      </c>
      <c r="H70" s="21">
        <v>1288315</v>
      </c>
      <c r="I70" s="21">
        <v>3752959</v>
      </c>
      <c r="J70" s="21">
        <v>1047123</v>
      </c>
      <c r="K70" s="21">
        <v>1144110</v>
      </c>
      <c r="L70" s="21">
        <v>2289982</v>
      </c>
      <c r="M70" s="21">
        <v>4481215</v>
      </c>
      <c r="N70" s="21"/>
      <c r="O70" s="21"/>
      <c r="P70" s="21"/>
      <c r="Q70" s="21"/>
      <c r="R70" s="21"/>
      <c r="S70" s="21"/>
      <c r="T70" s="21"/>
      <c r="U70" s="21"/>
      <c r="V70" s="21">
        <v>8234174</v>
      </c>
      <c r="W70" s="21">
        <v>16190670</v>
      </c>
      <c r="X70" s="21"/>
      <c r="Y70" s="20"/>
      <c r="Z70" s="23">
        <v>25142000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>
        <v>1983082</v>
      </c>
      <c r="H71" s="21">
        <v>1916071</v>
      </c>
      <c r="I71" s="21">
        <v>3899153</v>
      </c>
      <c r="J71" s="21">
        <v>2022399</v>
      </c>
      <c r="K71" s="21">
        <v>1768620</v>
      </c>
      <c r="L71" s="21">
        <v>254377</v>
      </c>
      <c r="M71" s="21">
        <v>4045396</v>
      </c>
      <c r="N71" s="21"/>
      <c r="O71" s="21"/>
      <c r="P71" s="21"/>
      <c r="Q71" s="21"/>
      <c r="R71" s="21"/>
      <c r="S71" s="21"/>
      <c r="T71" s="21"/>
      <c r="U71" s="21"/>
      <c r="V71" s="21">
        <v>7944549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>
        <v>233148</v>
      </c>
      <c r="H72" s="21">
        <v>718862</v>
      </c>
      <c r="I72" s="21">
        <v>952010</v>
      </c>
      <c r="J72" s="21">
        <v>689160</v>
      </c>
      <c r="K72" s="21">
        <v>234950</v>
      </c>
      <c r="L72" s="21">
        <v>469356</v>
      </c>
      <c r="M72" s="21">
        <v>1393466</v>
      </c>
      <c r="N72" s="21"/>
      <c r="O72" s="21"/>
      <c r="P72" s="21"/>
      <c r="Q72" s="21"/>
      <c r="R72" s="21"/>
      <c r="S72" s="21"/>
      <c r="T72" s="21"/>
      <c r="U72" s="21"/>
      <c r="V72" s="21">
        <v>2345476</v>
      </c>
      <c r="W72" s="21"/>
      <c r="X72" s="21"/>
      <c r="Y72" s="20"/>
      <c r="Z72" s="23"/>
    </row>
    <row r="73" spans="1:26" ht="13.5" hidden="1">
      <c r="A73" s="39" t="s">
        <v>106</v>
      </c>
      <c r="B73" s="19">
        <v>11510750</v>
      </c>
      <c r="C73" s="19"/>
      <c r="D73" s="20">
        <v>11791654</v>
      </c>
      <c r="E73" s="21">
        <v>11791654</v>
      </c>
      <c r="F73" s="21">
        <v>1459424</v>
      </c>
      <c r="G73" s="21">
        <v>1470614</v>
      </c>
      <c r="H73" s="21">
        <v>693036</v>
      </c>
      <c r="I73" s="21">
        <v>3623074</v>
      </c>
      <c r="J73" s="21">
        <v>709847</v>
      </c>
      <c r="K73" s="21">
        <v>1463332</v>
      </c>
      <c r="L73" s="21">
        <v>87405</v>
      </c>
      <c r="M73" s="21">
        <v>2260584</v>
      </c>
      <c r="N73" s="21"/>
      <c r="O73" s="21"/>
      <c r="P73" s="21"/>
      <c r="Q73" s="21"/>
      <c r="R73" s="21"/>
      <c r="S73" s="21"/>
      <c r="T73" s="21"/>
      <c r="U73" s="21"/>
      <c r="V73" s="21">
        <v>5883658</v>
      </c>
      <c r="W73" s="21">
        <v>4940299</v>
      </c>
      <c r="X73" s="21"/>
      <c r="Y73" s="20"/>
      <c r="Z73" s="23">
        <v>11791654</v>
      </c>
    </row>
    <row r="74" spans="1:26" ht="13.5" hidden="1">
      <c r="A74" s="39" t="s">
        <v>107</v>
      </c>
      <c r="B74" s="19">
        <v>88</v>
      </c>
      <c r="C74" s="19"/>
      <c r="D74" s="20"/>
      <c r="E74" s="21"/>
      <c r="F74" s="21"/>
      <c r="G74" s="21"/>
      <c r="H74" s="21"/>
      <c r="I74" s="21"/>
      <c r="J74" s="21"/>
      <c r="K74" s="21"/>
      <c r="L74" s="21">
        <v>15444</v>
      </c>
      <c r="M74" s="21">
        <v>15444</v>
      </c>
      <c r="N74" s="21"/>
      <c r="O74" s="21"/>
      <c r="P74" s="21"/>
      <c r="Q74" s="21"/>
      <c r="R74" s="21"/>
      <c r="S74" s="21"/>
      <c r="T74" s="21"/>
      <c r="U74" s="21"/>
      <c r="V74" s="21">
        <v>15444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2619579</v>
      </c>
      <c r="C75" s="28"/>
      <c r="D75" s="29">
        <v>5824833</v>
      </c>
      <c r="E75" s="30">
        <v>5824833</v>
      </c>
      <c r="F75" s="30">
        <v>508250</v>
      </c>
      <c r="G75" s="30">
        <v>542251</v>
      </c>
      <c r="H75" s="30"/>
      <c r="I75" s="30">
        <v>1050501</v>
      </c>
      <c r="J75" s="30"/>
      <c r="K75" s="30">
        <v>588138</v>
      </c>
      <c r="L75" s="30">
        <v>1193124</v>
      </c>
      <c r="M75" s="30">
        <v>1781262</v>
      </c>
      <c r="N75" s="30"/>
      <c r="O75" s="30"/>
      <c r="P75" s="30"/>
      <c r="Q75" s="30"/>
      <c r="R75" s="30"/>
      <c r="S75" s="30"/>
      <c r="T75" s="30"/>
      <c r="U75" s="30"/>
      <c r="V75" s="30">
        <v>2831763</v>
      </c>
      <c r="W75" s="30">
        <v>2944853</v>
      </c>
      <c r="X75" s="30"/>
      <c r="Y75" s="29"/>
      <c r="Z75" s="31">
        <v>5824833</v>
      </c>
    </row>
    <row r="76" spans="1:26" ht="13.5" hidden="1">
      <c r="A76" s="42" t="s">
        <v>286</v>
      </c>
      <c r="B76" s="32">
        <v>33046074</v>
      </c>
      <c r="C76" s="32"/>
      <c r="D76" s="33">
        <v>52633945</v>
      </c>
      <c r="E76" s="34">
        <v>52633945</v>
      </c>
      <c r="F76" s="34">
        <v>3327275</v>
      </c>
      <c r="G76" s="34">
        <v>1232933</v>
      </c>
      <c r="H76" s="34">
        <v>1578971</v>
      </c>
      <c r="I76" s="34">
        <v>6139179</v>
      </c>
      <c r="J76" s="34">
        <v>2545127</v>
      </c>
      <c r="K76" s="34">
        <v>1799848</v>
      </c>
      <c r="L76" s="34">
        <v>1648839</v>
      </c>
      <c r="M76" s="34">
        <v>5993814</v>
      </c>
      <c r="N76" s="34"/>
      <c r="O76" s="34"/>
      <c r="P76" s="34"/>
      <c r="Q76" s="34"/>
      <c r="R76" s="34"/>
      <c r="S76" s="34"/>
      <c r="T76" s="34"/>
      <c r="U76" s="34"/>
      <c r="V76" s="34">
        <v>12132993</v>
      </c>
      <c r="W76" s="34">
        <v>31177448</v>
      </c>
      <c r="X76" s="34"/>
      <c r="Y76" s="33"/>
      <c r="Z76" s="35">
        <v>52633945</v>
      </c>
    </row>
    <row r="77" spans="1:26" ht="13.5" hidden="1">
      <c r="A77" s="37" t="s">
        <v>31</v>
      </c>
      <c r="B77" s="19">
        <v>7637441</v>
      </c>
      <c r="C77" s="19"/>
      <c r="D77" s="20">
        <v>9875460</v>
      </c>
      <c r="E77" s="21">
        <v>9875460</v>
      </c>
      <c r="F77" s="21">
        <v>758856</v>
      </c>
      <c r="G77" s="21">
        <v>161162</v>
      </c>
      <c r="H77" s="21">
        <v>228770</v>
      </c>
      <c r="I77" s="21">
        <v>1148788</v>
      </c>
      <c r="J77" s="21">
        <v>747967</v>
      </c>
      <c r="K77" s="21">
        <v>415400</v>
      </c>
      <c r="L77" s="21">
        <v>212670</v>
      </c>
      <c r="M77" s="21">
        <v>1376037</v>
      </c>
      <c r="N77" s="21"/>
      <c r="O77" s="21"/>
      <c r="P77" s="21"/>
      <c r="Q77" s="21"/>
      <c r="R77" s="21"/>
      <c r="S77" s="21"/>
      <c r="T77" s="21"/>
      <c r="U77" s="21"/>
      <c r="V77" s="21">
        <v>2524825</v>
      </c>
      <c r="W77" s="21">
        <v>6169984</v>
      </c>
      <c r="X77" s="21"/>
      <c r="Y77" s="20"/>
      <c r="Z77" s="23">
        <v>9875460</v>
      </c>
    </row>
    <row r="78" spans="1:26" ht="13.5" hidden="1">
      <c r="A78" s="38" t="s">
        <v>32</v>
      </c>
      <c r="B78" s="19">
        <v>22789054</v>
      </c>
      <c r="C78" s="19"/>
      <c r="D78" s="20">
        <v>36933652</v>
      </c>
      <c r="E78" s="21">
        <v>36933652</v>
      </c>
      <c r="F78" s="21">
        <v>2568419</v>
      </c>
      <c r="G78" s="21">
        <v>1071771</v>
      </c>
      <c r="H78" s="21">
        <v>1350201</v>
      </c>
      <c r="I78" s="21">
        <v>4990391</v>
      </c>
      <c r="J78" s="21">
        <v>1225966</v>
      </c>
      <c r="K78" s="21">
        <v>1384448</v>
      </c>
      <c r="L78" s="21">
        <v>1436169</v>
      </c>
      <c r="M78" s="21">
        <v>4046583</v>
      </c>
      <c r="N78" s="21"/>
      <c r="O78" s="21"/>
      <c r="P78" s="21"/>
      <c r="Q78" s="21"/>
      <c r="R78" s="21"/>
      <c r="S78" s="21"/>
      <c r="T78" s="21"/>
      <c r="U78" s="21"/>
      <c r="V78" s="21">
        <v>9036974</v>
      </c>
      <c r="W78" s="21">
        <v>21130969</v>
      </c>
      <c r="X78" s="21"/>
      <c r="Y78" s="20"/>
      <c r="Z78" s="23">
        <v>36933652</v>
      </c>
    </row>
    <row r="79" spans="1:26" ht="13.5" hidden="1">
      <c r="A79" s="39" t="s">
        <v>103</v>
      </c>
      <c r="B79" s="19"/>
      <c r="C79" s="19"/>
      <c r="D79" s="20">
        <v>25142000</v>
      </c>
      <c r="E79" s="21">
        <v>25142000</v>
      </c>
      <c r="F79" s="21">
        <v>628981</v>
      </c>
      <c r="G79" s="21">
        <v>726186</v>
      </c>
      <c r="H79" s="21">
        <v>959198</v>
      </c>
      <c r="I79" s="21">
        <v>2314365</v>
      </c>
      <c r="J79" s="21">
        <v>773354</v>
      </c>
      <c r="K79" s="21">
        <v>874968</v>
      </c>
      <c r="L79" s="21">
        <v>948349</v>
      </c>
      <c r="M79" s="21">
        <v>2596671</v>
      </c>
      <c r="N79" s="21"/>
      <c r="O79" s="21"/>
      <c r="P79" s="21"/>
      <c r="Q79" s="21"/>
      <c r="R79" s="21"/>
      <c r="S79" s="21"/>
      <c r="T79" s="21"/>
      <c r="U79" s="21"/>
      <c r="V79" s="21">
        <v>4911036</v>
      </c>
      <c r="W79" s="21">
        <v>16190670</v>
      </c>
      <c r="X79" s="21"/>
      <c r="Y79" s="20"/>
      <c r="Z79" s="23">
        <v>25142000</v>
      </c>
    </row>
    <row r="80" spans="1:26" ht="13.5" hidden="1">
      <c r="A80" s="39" t="s">
        <v>104</v>
      </c>
      <c r="B80" s="19"/>
      <c r="C80" s="19"/>
      <c r="D80" s="20"/>
      <c r="E80" s="21"/>
      <c r="F80" s="21">
        <v>1397800</v>
      </c>
      <c r="G80" s="21">
        <v>192679</v>
      </c>
      <c r="H80" s="21">
        <v>209424</v>
      </c>
      <c r="I80" s="21">
        <v>1799903</v>
      </c>
      <c r="J80" s="21">
        <v>311816</v>
      </c>
      <c r="K80" s="21">
        <v>224840</v>
      </c>
      <c r="L80" s="21">
        <v>217555</v>
      </c>
      <c r="M80" s="21">
        <v>754211</v>
      </c>
      <c r="N80" s="21"/>
      <c r="O80" s="21"/>
      <c r="P80" s="21"/>
      <c r="Q80" s="21"/>
      <c r="R80" s="21"/>
      <c r="S80" s="21"/>
      <c r="T80" s="21"/>
      <c r="U80" s="21"/>
      <c r="V80" s="21">
        <v>2554114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262253</v>
      </c>
      <c r="G81" s="21">
        <v>77989</v>
      </c>
      <c r="H81" s="21">
        <v>88378</v>
      </c>
      <c r="I81" s="21">
        <v>428620</v>
      </c>
      <c r="J81" s="21">
        <v>70349</v>
      </c>
      <c r="K81" s="21">
        <v>122070</v>
      </c>
      <c r="L81" s="21">
        <v>110973</v>
      </c>
      <c r="M81" s="21">
        <v>303392</v>
      </c>
      <c r="N81" s="21"/>
      <c r="O81" s="21"/>
      <c r="P81" s="21"/>
      <c r="Q81" s="21"/>
      <c r="R81" s="21"/>
      <c r="S81" s="21"/>
      <c r="T81" s="21"/>
      <c r="U81" s="21"/>
      <c r="V81" s="21">
        <v>732012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11791652</v>
      </c>
      <c r="E82" s="21">
        <v>11791652</v>
      </c>
      <c r="F82" s="21">
        <v>279385</v>
      </c>
      <c r="G82" s="21">
        <v>74917</v>
      </c>
      <c r="H82" s="21">
        <v>93201</v>
      </c>
      <c r="I82" s="21">
        <v>447503</v>
      </c>
      <c r="J82" s="21">
        <v>70447</v>
      </c>
      <c r="K82" s="21">
        <v>138541</v>
      </c>
      <c r="L82" s="21">
        <v>141131</v>
      </c>
      <c r="M82" s="21">
        <v>350119</v>
      </c>
      <c r="N82" s="21"/>
      <c r="O82" s="21"/>
      <c r="P82" s="21"/>
      <c r="Q82" s="21"/>
      <c r="R82" s="21"/>
      <c r="S82" s="21"/>
      <c r="T82" s="21"/>
      <c r="U82" s="21"/>
      <c r="V82" s="21">
        <v>797622</v>
      </c>
      <c r="W82" s="21">
        <v>4940299</v>
      </c>
      <c r="X82" s="21"/>
      <c r="Y82" s="20"/>
      <c r="Z82" s="23">
        <v>11791652</v>
      </c>
    </row>
    <row r="83" spans="1:26" ht="13.5" hidden="1">
      <c r="A83" s="39" t="s">
        <v>107</v>
      </c>
      <c r="B83" s="19">
        <v>22789054</v>
      </c>
      <c r="C83" s="19"/>
      <c r="D83" s="20"/>
      <c r="E83" s="21"/>
      <c r="F83" s="21"/>
      <c r="G83" s="21"/>
      <c r="H83" s="21"/>
      <c r="I83" s="21"/>
      <c r="J83" s="21"/>
      <c r="K83" s="21">
        <v>24029</v>
      </c>
      <c r="L83" s="21">
        <v>18161</v>
      </c>
      <c r="M83" s="21">
        <v>42190</v>
      </c>
      <c r="N83" s="21"/>
      <c r="O83" s="21"/>
      <c r="P83" s="21"/>
      <c r="Q83" s="21"/>
      <c r="R83" s="21"/>
      <c r="S83" s="21"/>
      <c r="T83" s="21"/>
      <c r="U83" s="21"/>
      <c r="V83" s="21">
        <v>42190</v>
      </c>
      <c r="W83" s="21"/>
      <c r="X83" s="21"/>
      <c r="Y83" s="20"/>
      <c r="Z83" s="23"/>
    </row>
    <row r="84" spans="1:26" ht="13.5" hidden="1">
      <c r="A84" s="40" t="s">
        <v>110</v>
      </c>
      <c r="B84" s="28">
        <v>2619579</v>
      </c>
      <c r="C84" s="28"/>
      <c r="D84" s="29">
        <v>5824833</v>
      </c>
      <c r="E84" s="30">
        <v>5824833</v>
      </c>
      <c r="F84" s="30"/>
      <c r="G84" s="30"/>
      <c r="H84" s="30"/>
      <c r="I84" s="30"/>
      <c r="J84" s="30">
        <v>571194</v>
      </c>
      <c r="K84" s="30"/>
      <c r="L84" s="30"/>
      <c r="M84" s="30">
        <v>571194</v>
      </c>
      <c r="N84" s="30"/>
      <c r="O84" s="30"/>
      <c r="P84" s="30"/>
      <c r="Q84" s="30"/>
      <c r="R84" s="30"/>
      <c r="S84" s="30"/>
      <c r="T84" s="30"/>
      <c r="U84" s="30"/>
      <c r="V84" s="30">
        <v>571194</v>
      </c>
      <c r="W84" s="30">
        <v>3876495</v>
      </c>
      <c r="X84" s="30"/>
      <c r="Y84" s="29"/>
      <c r="Z84" s="31">
        <v>5824833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188357</v>
      </c>
      <c r="F5" s="345">
        <f t="shared" si="0"/>
        <v>188357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94179</v>
      </c>
      <c r="Y5" s="345">
        <f t="shared" si="0"/>
        <v>-94179</v>
      </c>
      <c r="Z5" s="346">
        <f>+IF(X5&lt;&gt;0,+(Y5/X5)*100,0)</f>
        <v>-100</v>
      </c>
      <c r="AA5" s="347">
        <f>+AA6+AA8+AA11+AA13+AA15</f>
        <v>188357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171620</v>
      </c>
      <c r="F6" s="59">
        <f t="shared" si="1"/>
        <v>171620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85810</v>
      </c>
      <c r="Y6" s="59">
        <f t="shared" si="1"/>
        <v>-85810</v>
      </c>
      <c r="Z6" s="61">
        <f>+IF(X6&lt;&gt;0,+(Y6/X6)*100,0)</f>
        <v>-100</v>
      </c>
      <c r="AA6" s="62">
        <f t="shared" si="1"/>
        <v>171620</v>
      </c>
    </row>
    <row r="7" spans="1:27" ht="13.5">
      <c r="A7" s="291" t="s">
        <v>228</v>
      </c>
      <c r="B7" s="142"/>
      <c r="C7" s="60"/>
      <c r="D7" s="327"/>
      <c r="E7" s="60">
        <v>171620</v>
      </c>
      <c r="F7" s="59">
        <v>171620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85810</v>
      </c>
      <c r="Y7" s="59">
        <v>-85810</v>
      </c>
      <c r="Z7" s="61">
        <v>-100</v>
      </c>
      <c r="AA7" s="62">
        <v>171620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16072</v>
      </c>
      <c r="F8" s="59">
        <f t="shared" si="2"/>
        <v>16072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8036</v>
      </c>
      <c r="Y8" s="59">
        <f t="shared" si="2"/>
        <v>-8036</v>
      </c>
      <c r="Z8" s="61">
        <f>+IF(X8&lt;&gt;0,+(Y8/X8)*100,0)</f>
        <v>-100</v>
      </c>
      <c r="AA8" s="62">
        <f>SUM(AA9:AA10)</f>
        <v>16072</v>
      </c>
    </row>
    <row r="9" spans="1:27" ht="13.5">
      <c r="A9" s="291" t="s">
        <v>229</v>
      </c>
      <c r="B9" s="142"/>
      <c r="C9" s="60"/>
      <c r="D9" s="327"/>
      <c r="E9" s="60">
        <v>16072</v>
      </c>
      <c r="F9" s="59">
        <v>16072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8036</v>
      </c>
      <c r="Y9" s="59">
        <v>-8036</v>
      </c>
      <c r="Z9" s="61">
        <v>-100</v>
      </c>
      <c r="AA9" s="62">
        <v>16072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665</v>
      </c>
      <c r="F15" s="59">
        <f t="shared" si="5"/>
        <v>665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333</v>
      </c>
      <c r="Y15" s="59">
        <f t="shared" si="5"/>
        <v>-333</v>
      </c>
      <c r="Z15" s="61">
        <f>+IF(X15&lt;&gt;0,+(Y15/X15)*100,0)</f>
        <v>-100</v>
      </c>
      <c r="AA15" s="62">
        <f>SUM(AA16:AA20)</f>
        <v>665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665</v>
      </c>
      <c r="F20" s="59">
        <v>665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333</v>
      </c>
      <c r="Y20" s="59">
        <v>-333</v>
      </c>
      <c r="Z20" s="61">
        <v>-100</v>
      </c>
      <c r="AA20" s="62">
        <v>665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102102</v>
      </c>
      <c r="F22" s="332">
        <f t="shared" si="6"/>
        <v>102102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51051</v>
      </c>
      <c r="Y22" s="332">
        <f t="shared" si="6"/>
        <v>-51051</v>
      </c>
      <c r="Z22" s="323">
        <f>+IF(X22&lt;&gt;0,+(Y22/X22)*100,0)</f>
        <v>-100</v>
      </c>
      <c r="AA22" s="337">
        <f>SUM(AA23:AA32)</f>
        <v>102102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102102</v>
      </c>
      <c r="F32" s="59">
        <v>102102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51051</v>
      </c>
      <c r="Y32" s="59">
        <v>-51051</v>
      </c>
      <c r="Z32" s="61">
        <v>-100</v>
      </c>
      <c r="AA32" s="62">
        <v>102102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711822</v>
      </c>
      <c r="F40" s="332">
        <f t="shared" si="9"/>
        <v>711822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355911</v>
      </c>
      <c r="Y40" s="332">
        <f t="shared" si="9"/>
        <v>-355911</v>
      </c>
      <c r="Z40" s="323">
        <f>+IF(X40&lt;&gt;0,+(Y40/X40)*100,0)</f>
        <v>-100</v>
      </c>
      <c r="AA40" s="337">
        <f>SUM(AA41:AA49)</f>
        <v>711822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711822</v>
      </c>
      <c r="F49" s="53">
        <v>711822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355911</v>
      </c>
      <c r="Y49" s="53">
        <v>-355911</v>
      </c>
      <c r="Z49" s="94">
        <v>-100</v>
      </c>
      <c r="AA49" s="95">
        <v>711822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1002281</v>
      </c>
      <c r="F60" s="264">
        <f t="shared" si="14"/>
        <v>1002281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501141</v>
      </c>
      <c r="Y60" s="264">
        <f t="shared" si="14"/>
        <v>-501141</v>
      </c>
      <c r="Z60" s="324">
        <f>+IF(X60&lt;&gt;0,+(Y60/X60)*100,0)</f>
        <v>-100</v>
      </c>
      <c r="AA60" s="232">
        <f>+AA57+AA54+AA51+AA40+AA37+AA34+AA22+AA5</f>
        <v>1002281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33951866</v>
      </c>
      <c r="D5" s="153">
        <f>SUM(D6:D8)</f>
        <v>0</v>
      </c>
      <c r="E5" s="154">
        <f t="shared" si="0"/>
        <v>36596626</v>
      </c>
      <c r="F5" s="100">
        <f t="shared" si="0"/>
        <v>36596626</v>
      </c>
      <c r="G5" s="100">
        <f t="shared" si="0"/>
        <v>6700705</v>
      </c>
      <c r="H5" s="100">
        <f t="shared" si="0"/>
        <v>6871905</v>
      </c>
      <c r="I5" s="100">
        <f t="shared" si="0"/>
        <v>431076</v>
      </c>
      <c r="J5" s="100">
        <f t="shared" si="0"/>
        <v>14003686</v>
      </c>
      <c r="K5" s="100">
        <f t="shared" si="0"/>
        <v>428219</v>
      </c>
      <c r="L5" s="100">
        <f t="shared" si="0"/>
        <v>2839130</v>
      </c>
      <c r="M5" s="100">
        <f t="shared" si="0"/>
        <v>3963780</v>
      </c>
      <c r="N5" s="100">
        <f t="shared" si="0"/>
        <v>7231129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21234815</v>
      </c>
      <c r="X5" s="100">
        <f t="shared" si="0"/>
        <v>17007060</v>
      </c>
      <c r="Y5" s="100">
        <f t="shared" si="0"/>
        <v>4227755</v>
      </c>
      <c r="Z5" s="137">
        <f>+IF(X5&lt;&gt;0,+(Y5/X5)*100,0)</f>
        <v>24.85882333572058</v>
      </c>
      <c r="AA5" s="153">
        <f>SUM(AA6:AA8)</f>
        <v>36596626</v>
      </c>
    </row>
    <row r="6" spans="1:27" ht="13.5">
      <c r="A6" s="138" t="s">
        <v>75</v>
      </c>
      <c r="B6" s="136"/>
      <c r="C6" s="155">
        <v>9740135</v>
      </c>
      <c r="D6" s="155"/>
      <c r="E6" s="156">
        <v>8411838</v>
      </c>
      <c r="F6" s="60">
        <v>8411838</v>
      </c>
      <c r="G6" s="60">
        <v>332</v>
      </c>
      <c r="H6" s="60">
        <v>2699056</v>
      </c>
      <c r="I6" s="60">
        <v>615</v>
      </c>
      <c r="J6" s="60">
        <v>2700003</v>
      </c>
      <c r="K6" s="60">
        <v>70</v>
      </c>
      <c r="L6" s="60">
        <v>1357374</v>
      </c>
      <c r="M6" s="60">
        <v>1356924</v>
      </c>
      <c r="N6" s="60">
        <v>2714368</v>
      </c>
      <c r="O6" s="60"/>
      <c r="P6" s="60"/>
      <c r="Q6" s="60"/>
      <c r="R6" s="60"/>
      <c r="S6" s="60"/>
      <c r="T6" s="60"/>
      <c r="U6" s="60"/>
      <c r="V6" s="60"/>
      <c r="W6" s="60">
        <v>5414371</v>
      </c>
      <c r="X6" s="60">
        <v>5044597</v>
      </c>
      <c r="Y6" s="60">
        <v>369774</v>
      </c>
      <c r="Z6" s="140">
        <v>7.33</v>
      </c>
      <c r="AA6" s="155">
        <v>8411838</v>
      </c>
    </row>
    <row r="7" spans="1:27" ht="13.5">
      <c r="A7" s="138" t="s">
        <v>76</v>
      </c>
      <c r="B7" s="136"/>
      <c r="C7" s="157">
        <v>17826906</v>
      </c>
      <c r="D7" s="157"/>
      <c r="E7" s="158">
        <v>26189044</v>
      </c>
      <c r="F7" s="159">
        <v>26189044</v>
      </c>
      <c r="G7" s="159">
        <v>6699166</v>
      </c>
      <c r="H7" s="159">
        <v>625709</v>
      </c>
      <c r="I7" s="159">
        <v>430116</v>
      </c>
      <c r="J7" s="159">
        <v>7754991</v>
      </c>
      <c r="K7" s="159">
        <v>427902</v>
      </c>
      <c r="L7" s="159">
        <v>1226359</v>
      </c>
      <c r="M7" s="159">
        <v>2351459</v>
      </c>
      <c r="N7" s="159">
        <v>4005720</v>
      </c>
      <c r="O7" s="159"/>
      <c r="P7" s="159"/>
      <c r="Q7" s="159"/>
      <c r="R7" s="159"/>
      <c r="S7" s="159"/>
      <c r="T7" s="159"/>
      <c r="U7" s="159"/>
      <c r="V7" s="159"/>
      <c r="W7" s="159">
        <v>11760711</v>
      </c>
      <c r="X7" s="159">
        <v>11203747</v>
      </c>
      <c r="Y7" s="159">
        <v>556964</v>
      </c>
      <c r="Z7" s="141">
        <v>4.97</v>
      </c>
      <c r="AA7" s="157">
        <v>26189044</v>
      </c>
    </row>
    <row r="8" spans="1:27" ht="13.5">
      <c r="A8" s="138" t="s">
        <v>77</v>
      </c>
      <c r="B8" s="136"/>
      <c r="C8" s="155">
        <v>6384825</v>
      </c>
      <c r="D8" s="155"/>
      <c r="E8" s="156">
        <v>1995744</v>
      </c>
      <c r="F8" s="60">
        <v>1995744</v>
      </c>
      <c r="G8" s="60">
        <v>1207</v>
      </c>
      <c r="H8" s="60">
        <v>3547140</v>
      </c>
      <c r="I8" s="60">
        <v>345</v>
      </c>
      <c r="J8" s="60">
        <v>3548692</v>
      </c>
      <c r="K8" s="60">
        <v>247</v>
      </c>
      <c r="L8" s="60">
        <v>255397</v>
      </c>
      <c r="M8" s="60">
        <v>255397</v>
      </c>
      <c r="N8" s="60">
        <v>511041</v>
      </c>
      <c r="O8" s="60"/>
      <c r="P8" s="60"/>
      <c r="Q8" s="60"/>
      <c r="R8" s="60"/>
      <c r="S8" s="60"/>
      <c r="T8" s="60"/>
      <c r="U8" s="60"/>
      <c r="V8" s="60"/>
      <c r="W8" s="60">
        <v>4059733</v>
      </c>
      <c r="X8" s="60">
        <v>758716</v>
      </c>
      <c r="Y8" s="60">
        <v>3301017</v>
      </c>
      <c r="Z8" s="140">
        <v>435.08</v>
      </c>
      <c r="AA8" s="155">
        <v>1995744</v>
      </c>
    </row>
    <row r="9" spans="1:27" ht="13.5">
      <c r="A9" s="135" t="s">
        <v>78</v>
      </c>
      <c r="B9" s="136"/>
      <c r="C9" s="153">
        <f aca="true" t="shared" si="1" ref="C9:Y9">SUM(C10:C14)</f>
        <v>5982294</v>
      </c>
      <c r="D9" s="153">
        <f>SUM(D10:D14)</f>
        <v>0</v>
      </c>
      <c r="E9" s="154">
        <f t="shared" si="1"/>
        <v>4862659</v>
      </c>
      <c r="F9" s="100">
        <f t="shared" si="1"/>
        <v>4862659</v>
      </c>
      <c r="G9" s="100">
        <f t="shared" si="1"/>
        <v>10456</v>
      </c>
      <c r="H9" s="100">
        <f t="shared" si="1"/>
        <v>794164</v>
      </c>
      <c r="I9" s="100">
        <f t="shared" si="1"/>
        <v>14324</v>
      </c>
      <c r="J9" s="100">
        <f t="shared" si="1"/>
        <v>818944</v>
      </c>
      <c r="K9" s="100">
        <f t="shared" si="1"/>
        <v>30736</v>
      </c>
      <c r="L9" s="100">
        <f t="shared" si="1"/>
        <v>366548</v>
      </c>
      <c r="M9" s="100">
        <f t="shared" si="1"/>
        <v>373569</v>
      </c>
      <c r="N9" s="100">
        <f t="shared" si="1"/>
        <v>770853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1589797</v>
      </c>
      <c r="X9" s="100">
        <f t="shared" si="1"/>
        <v>4766860</v>
      </c>
      <c r="Y9" s="100">
        <f t="shared" si="1"/>
        <v>-3177063</v>
      </c>
      <c r="Z9" s="137">
        <f>+IF(X9&lt;&gt;0,+(Y9/X9)*100,0)</f>
        <v>-66.648968083812</v>
      </c>
      <c r="AA9" s="153">
        <f>SUM(AA10:AA14)</f>
        <v>4862659</v>
      </c>
    </row>
    <row r="10" spans="1:27" ht="13.5">
      <c r="A10" s="138" t="s">
        <v>79</v>
      </c>
      <c r="B10" s="136"/>
      <c r="C10" s="155">
        <v>3951746</v>
      </c>
      <c r="D10" s="155"/>
      <c r="E10" s="156">
        <v>4819563</v>
      </c>
      <c r="F10" s="60">
        <v>4819563</v>
      </c>
      <c r="G10" s="60">
        <v>8575</v>
      </c>
      <c r="H10" s="60">
        <v>792566</v>
      </c>
      <c r="I10" s="60">
        <v>13136</v>
      </c>
      <c r="J10" s="60">
        <v>814277</v>
      </c>
      <c r="K10" s="60">
        <v>24575</v>
      </c>
      <c r="L10" s="60">
        <v>364771</v>
      </c>
      <c r="M10" s="60">
        <v>366940</v>
      </c>
      <c r="N10" s="60">
        <v>756286</v>
      </c>
      <c r="O10" s="60"/>
      <c r="P10" s="60"/>
      <c r="Q10" s="60"/>
      <c r="R10" s="60"/>
      <c r="S10" s="60"/>
      <c r="T10" s="60"/>
      <c r="U10" s="60"/>
      <c r="V10" s="60"/>
      <c r="W10" s="60">
        <v>1570563</v>
      </c>
      <c r="X10" s="60">
        <v>4747000</v>
      </c>
      <c r="Y10" s="60">
        <v>-3176437</v>
      </c>
      <c r="Z10" s="140">
        <v>-66.91</v>
      </c>
      <c r="AA10" s="155">
        <v>4819563</v>
      </c>
    </row>
    <row r="11" spans="1:27" ht="13.5">
      <c r="A11" s="138" t="s">
        <v>80</v>
      </c>
      <c r="B11" s="136"/>
      <c r="C11" s="155">
        <v>704661</v>
      </c>
      <c r="D11" s="155"/>
      <c r="E11" s="156">
        <v>43096</v>
      </c>
      <c r="F11" s="60">
        <v>43096</v>
      </c>
      <c r="G11" s="60">
        <v>1881</v>
      </c>
      <c r="H11" s="60">
        <v>1598</v>
      </c>
      <c r="I11" s="60">
        <v>1188</v>
      </c>
      <c r="J11" s="60">
        <v>4667</v>
      </c>
      <c r="K11" s="60">
        <v>6161</v>
      </c>
      <c r="L11" s="60">
        <v>1777</v>
      </c>
      <c r="M11" s="60">
        <v>6629</v>
      </c>
      <c r="N11" s="60">
        <v>14567</v>
      </c>
      <c r="O11" s="60"/>
      <c r="P11" s="60"/>
      <c r="Q11" s="60"/>
      <c r="R11" s="60"/>
      <c r="S11" s="60"/>
      <c r="T11" s="60"/>
      <c r="U11" s="60"/>
      <c r="V11" s="60"/>
      <c r="W11" s="60">
        <v>19234</v>
      </c>
      <c r="X11" s="60">
        <v>19860</v>
      </c>
      <c r="Y11" s="60">
        <v>-626</v>
      </c>
      <c r="Z11" s="140">
        <v>-3.15</v>
      </c>
      <c r="AA11" s="155">
        <v>43096</v>
      </c>
    </row>
    <row r="12" spans="1:27" ht="13.5">
      <c r="A12" s="138" t="s">
        <v>81</v>
      </c>
      <c r="B12" s="136"/>
      <c r="C12" s="155">
        <v>1325887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13880616</v>
      </c>
      <c r="D15" s="153">
        <f>SUM(D16:D18)</f>
        <v>0</v>
      </c>
      <c r="E15" s="154">
        <f t="shared" si="2"/>
        <v>13753584</v>
      </c>
      <c r="F15" s="100">
        <f t="shared" si="2"/>
        <v>13753584</v>
      </c>
      <c r="G15" s="100">
        <f t="shared" si="2"/>
        <v>106704</v>
      </c>
      <c r="H15" s="100">
        <f t="shared" si="2"/>
        <v>4309664</v>
      </c>
      <c r="I15" s="100">
        <f t="shared" si="2"/>
        <v>93554</v>
      </c>
      <c r="J15" s="100">
        <f t="shared" si="2"/>
        <v>4509922</v>
      </c>
      <c r="K15" s="100">
        <f t="shared" si="2"/>
        <v>198211</v>
      </c>
      <c r="L15" s="100">
        <f t="shared" si="2"/>
        <v>494964</v>
      </c>
      <c r="M15" s="100">
        <f t="shared" si="2"/>
        <v>4550735</v>
      </c>
      <c r="N15" s="100">
        <f t="shared" si="2"/>
        <v>5243910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9753832</v>
      </c>
      <c r="X15" s="100">
        <f t="shared" si="2"/>
        <v>6951466</v>
      </c>
      <c r="Y15" s="100">
        <f t="shared" si="2"/>
        <v>2802366</v>
      </c>
      <c r="Z15" s="137">
        <f>+IF(X15&lt;&gt;0,+(Y15/X15)*100,0)</f>
        <v>40.31330945156029</v>
      </c>
      <c r="AA15" s="153">
        <f>SUM(AA16:AA18)</f>
        <v>13753584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13880616</v>
      </c>
      <c r="D17" s="155"/>
      <c r="E17" s="156">
        <v>13753584</v>
      </c>
      <c r="F17" s="60">
        <v>13753584</v>
      </c>
      <c r="G17" s="60">
        <v>106704</v>
      </c>
      <c r="H17" s="60">
        <v>4309664</v>
      </c>
      <c r="I17" s="60">
        <v>93554</v>
      </c>
      <c r="J17" s="60">
        <v>4509922</v>
      </c>
      <c r="K17" s="60">
        <v>198211</v>
      </c>
      <c r="L17" s="60">
        <v>494964</v>
      </c>
      <c r="M17" s="60">
        <v>4550735</v>
      </c>
      <c r="N17" s="60">
        <v>5243910</v>
      </c>
      <c r="O17" s="60"/>
      <c r="P17" s="60"/>
      <c r="Q17" s="60"/>
      <c r="R17" s="60"/>
      <c r="S17" s="60"/>
      <c r="T17" s="60"/>
      <c r="U17" s="60"/>
      <c r="V17" s="60"/>
      <c r="W17" s="60">
        <v>9753832</v>
      </c>
      <c r="X17" s="60">
        <v>6951466</v>
      </c>
      <c r="Y17" s="60">
        <v>2802366</v>
      </c>
      <c r="Z17" s="140">
        <v>40.31</v>
      </c>
      <c r="AA17" s="155">
        <v>13753584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31258977</v>
      </c>
      <c r="D19" s="153">
        <f>SUM(D20:D23)</f>
        <v>0</v>
      </c>
      <c r="E19" s="154">
        <f t="shared" si="3"/>
        <v>58363866</v>
      </c>
      <c r="F19" s="100">
        <f t="shared" si="3"/>
        <v>58363866</v>
      </c>
      <c r="G19" s="100">
        <f t="shared" si="3"/>
        <v>3763849</v>
      </c>
      <c r="H19" s="100">
        <f t="shared" si="3"/>
        <v>7353222</v>
      </c>
      <c r="I19" s="100">
        <f t="shared" si="3"/>
        <v>4625874</v>
      </c>
      <c r="J19" s="100">
        <f t="shared" si="3"/>
        <v>15742945</v>
      </c>
      <c r="K19" s="100">
        <f t="shared" si="3"/>
        <v>4480786</v>
      </c>
      <c r="L19" s="100">
        <f t="shared" si="3"/>
        <v>6361798</v>
      </c>
      <c r="M19" s="100">
        <f t="shared" si="3"/>
        <v>4861005</v>
      </c>
      <c r="N19" s="100">
        <f t="shared" si="3"/>
        <v>15703589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31446534</v>
      </c>
      <c r="X19" s="100">
        <f t="shared" si="3"/>
        <v>9540948</v>
      </c>
      <c r="Y19" s="100">
        <f t="shared" si="3"/>
        <v>21905586</v>
      </c>
      <c r="Z19" s="137">
        <f>+IF(X19&lt;&gt;0,+(Y19/X19)*100,0)</f>
        <v>229.59548673779588</v>
      </c>
      <c r="AA19" s="153">
        <f>SUM(AA20:AA23)</f>
        <v>58363866</v>
      </c>
    </row>
    <row r="20" spans="1:27" ht="13.5">
      <c r="A20" s="138" t="s">
        <v>89</v>
      </c>
      <c r="B20" s="136"/>
      <c r="C20" s="155">
        <v>13590780</v>
      </c>
      <c r="D20" s="155"/>
      <c r="E20" s="156">
        <v>39278248</v>
      </c>
      <c r="F20" s="60">
        <v>39278248</v>
      </c>
      <c r="G20" s="60">
        <v>2304425</v>
      </c>
      <c r="H20" s="60">
        <v>1042644</v>
      </c>
      <c r="I20" s="60">
        <v>1297905</v>
      </c>
      <c r="J20" s="60">
        <v>4644974</v>
      </c>
      <c r="K20" s="60">
        <v>1059380</v>
      </c>
      <c r="L20" s="60">
        <v>1576057</v>
      </c>
      <c r="M20" s="60">
        <v>2731028</v>
      </c>
      <c r="N20" s="60">
        <v>5366465</v>
      </c>
      <c r="O20" s="60"/>
      <c r="P20" s="60"/>
      <c r="Q20" s="60"/>
      <c r="R20" s="60"/>
      <c r="S20" s="60"/>
      <c r="T20" s="60"/>
      <c r="U20" s="60"/>
      <c r="V20" s="60"/>
      <c r="W20" s="60">
        <v>10011439</v>
      </c>
      <c r="X20" s="60"/>
      <c r="Y20" s="60">
        <v>10011439</v>
      </c>
      <c r="Z20" s="140">
        <v>0</v>
      </c>
      <c r="AA20" s="155">
        <v>39278248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>
        <v>1984113</v>
      </c>
      <c r="I21" s="60">
        <v>1916071</v>
      </c>
      <c r="J21" s="60">
        <v>3900184</v>
      </c>
      <c r="K21" s="60">
        <v>2022399</v>
      </c>
      <c r="L21" s="60">
        <v>1768620</v>
      </c>
      <c r="M21" s="60">
        <v>254377</v>
      </c>
      <c r="N21" s="60">
        <v>4045396</v>
      </c>
      <c r="O21" s="60"/>
      <c r="P21" s="60"/>
      <c r="Q21" s="60"/>
      <c r="R21" s="60"/>
      <c r="S21" s="60"/>
      <c r="T21" s="60"/>
      <c r="U21" s="60"/>
      <c r="V21" s="60"/>
      <c r="W21" s="60">
        <v>7945580</v>
      </c>
      <c r="X21" s="60"/>
      <c r="Y21" s="60">
        <v>7945580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>
        <v>233148</v>
      </c>
      <c r="I22" s="159">
        <v>718862</v>
      </c>
      <c r="J22" s="159">
        <v>952010</v>
      </c>
      <c r="K22" s="159">
        <v>689160</v>
      </c>
      <c r="L22" s="159">
        <v>234950</v>
      </c>
      <c r="M22" s="159">
        <v>469356</v>
      </c>
      <c r="N22" s="159">
        <v>1393466</v>
      </c>
      <c r="O22" s="159"/>
      <c r="P22" s="159"/>
      <c r="Q22" s="159"/>
      <c r="R22" s="159"/>
      <c r="S22" s="159"/>
      <c r="T22" s="159"/>
      <c r="U22" s="159"/>
      <c r="V22" s="159"/>
      <c r="W22" s="159">
        <v>2345476</v>
      </c>
      <c r="X22" s="159"/>
      <c r="Y22" s="159">
        <v>2345476</v>
      </c>
      <c r="Z22" s="141">
        <v>0</v>
      </c>
      <c r="AA22" s="157"/>
    </row>
    <row r="23" spans="1:27" ht="13.5">
      <c r="A23" s="138" t="s">
        <v>92</v>
      </c>
      <c r="B23" s="136"/>
      <c r="C23" s="155">
        <v>17668197</v>
      </c>
      <c r="D23" s="155"/>
      <c r="E23" s="156">
        <v>19085618</v>
      </c>
      <c r="F23" s="60">
        <v>19085618</v>
      </c>
      <c r="G23" s="60">
        <v>1459424</v>
      </c>
      <c r="H23" s="60">
        <v>4093317</v>
      </c>
      <c r="I23" s="60">
        <v>693036</v>
      </c>
      <c r="J23" s="60">
        <v>6245777</v>
      </c>
      <c r="K23" s="60">
        <v>709847</v>
      </c>
      <c r="L23" s="60">
        <v>2782171</v>
      </c>
      <c r="M23" s="60">
        <v>1406244</v>
      </c>
      <c r="N23" s="60">
        <v>4898262</v>
      </c>
      <c r="O23" s="60"/>
      <c r="P23" s="60"/>
      <c r="Q23" s="60"/>
      <c r="R23" s="60"/>
      <c r="S23" s="60"/>
      <c r="T23" s="60"/>
      <c r="U23" s="60"/>
      <c r="V23" s="60"/>
      <c r="W23" s="60">
        <v>11144039</v>
      </c>
      <c r="X23" s="60">
        <v>9540948</v>
      </c>
      <c r="Y23" s="60">
        <v>1603091</v>
      </c>
      <c r="Z23" s="140">
        <v>16.8</v>
      </c>
      <c r="AA23" s="155">
        <v>19085618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85073753</v>
      </c>
      <c r="D25" s="168">
        <f>+D5+D9+D15+D19+D24</f>
        <v>0</v>
      </c>
      <c r="E25" s="169">
        <f t="shared" si="4"/>
        <v>113576735</v>
      </c>
      <c r="F25" s="73">
        <f t="shared" si="4"/>
        <v>113576735</v>
      </c>
      <c r="G25" s="73">
        <f t="shared" si="4"/>
        <v>10581714</v>
      </c>
      <c r="H25" s="73">
        <f t="shared" si="4"/>
        <v>19328955</v>
      </c>
      <c r="I25" s="73">
        <f t="shared" si="4"/>
        <v>5164828</v>
      </c>
      <c r="J25" s="73">
        <f t="shared" si="4"/>
        <v>35075497</v>
      </c>
      <c r="K25" s="73">
        <f t="shared" si="4"/>
        <v>5137952</v>
      </c>
      <c r="L25" s="73">
        <f t="shared" si="4"/>
        <v>10062440</v>
      </c>
      <c r="M25" s="73">
        <f t="shared" si="4"/>
        <v>13749089</v>
      </c>
      <c r="N25" s="73">
        <f t="shared" si="4"/>
        <v>28949481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64024978</v>
      </c>
      <c r="X25" s="73">
        <f t="shared" si="4"/>
        <v>38266334</v>
      </c>
      <c r="Y25" s="73">
        <f t="shared" si="4"/>
        <v>25758644</v>
      </c>
      <c r="Z25" s="170">
        <f>+IF(X25&lt;&gt;0,+(Y25/X25)*100,0)</f>
        <v>67.31411480389002</v>
      </c>
      <c r="AA25" s="168">
        <f>+AA5+AA9+AA15+AA19+AA24</f>
        <v>113576735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51289760</v>
      </c>
      <c r="D28" s="153">
        <f>SUM(D29:D31)</f>
        <v>0</v>
      </c>
      <c r="E28" s="154">
        <f t="shared" si="5"/>
        <v>47082248</v>
      </c>
      <c r="F28" s="100">
        <f t="shared" si="5"/>
        <v>47082248</v>
      </c>
      <c r="G28" s="100">
        <f t="shared" si="5"/>
        <v>2197695</v>
      </c>
      <c r="H28" s="100">
        <f t="shared" si="5"/>
        <v>2749126</v>
      </c>
      <c r="I28" s="100">
        <f t="shared" si="5"/>
        <v>2633778</v>
      </c>
      <c r="J28" s="100">
        <f t="shared" si="5"/>
        <v>7580599</v>
      </c>
      <c r="K28" s="100">
        <f t="shared" si="5"/>
        <v>3004952</v>
      </c>
      <c r="L28" s="100">
        <f t="shared" si="5"/>
        <v>1873236</v>
      </c>
      <c r="M28" s="100">
        <f t="shared" si="5"/>
        <v>2704924</v>
      </c>
      <c r="N28" s="100">
        <f t="shared" si="5"/>
        <v>7583112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15163711</v>
      </c>
      <c r="X28" s="100">
        <f t="shared" si="5"/>
        <v>24659221</v>
      </c>
      <c r="Y28" s="100">
        <f t="shared" si="5"/>
        <v>-9495510</v>
      </c>
      <c r="Z28" s="137">
        <f>+IF(X28&lt;&gt;0,+(Y28/X28)*100,0)</f>
        <v>-38.50693418092972</v>
      </c>
      <c r="AA28" s="153">
        <f>SUM(AA29:AA31)</f>
        <v>47082248</v>
      </c>
    </row>
    <row r="29" spans="1:27" ht="13.5">
      <c r="A29" s="138" t="s">
        <v>75</v>
      </c>
      <c r="B29" s="136"/>
      <c r="C29" s="155">
        <v>14138428</v>
      </c>
      <c r="D29" s="155"/>
      <c r="E29" s="156">
        <v>16008077</v>
      </c>
      <c r="F29" s="60">
        <v>16008077</v>
      </c>
      <c r="G29" s="60">
        <v>853061</v>
      </c>
      <c r="H29" s="60">
        <v>792455</v>
      </c>
      <c r="I29" s="60">
        <v>535879</v>
      </c>
      <c r="J29" s="60">
        <v>2181395</v>
      </c>
      <c r="K29" s="60">
        <v>1000470</v>
      </c>
      <c r="L29" s="60">
        <v>985742</v>
      </c>
      <c r="M29" s="60">
        <v>1063873</v>
      </c>
      <c r="N29" s="60">
        <v>3050085</v>
      </c>
      <c r="O29" s="60"/>
      <c r="P29" s="60"/>
      <c r="Q29" s="60"/>
      <c r="R29" s="60"/>
      <c r="S29" s="60"/>
      <c r="T29" s="60"/>
      <c r="U29" s="60"/>
      <c r="V29" s="60"/>
      <c r="W29" s="60">
        <v>5231480</v>
      </c>
      <c r="X29" s="60">
        <v>9540948</v>
      </c>
      <c r="Y29" s="60">
        <v>-4309468</v>
      </c>
      <c r="Z29" s="140">
        <v>-45.17</v>
      </c>
      <c r="AA29" s="155">
        <v>16008077</v>
      </c>
    </row>
    <row r="30" spans="1:27" ht="13.5">
      <c r="A30" s="138" t="s">
        <v>76</v>
      </c>
      <c r="B30" s="136"/>
      <c r="C30" s="157">
        <v>33481041</v>
      </c>
      <c r="D30" s="157"/>
      <c r="E30" s="158">
        <v>24925185</v>
      </c>
      <c r="F30" s="159">
        <v>24925185</v>
      </c>
      <c r="G30" s="159">
        <v>1036737</v>
      </c>
      <c r="H30" s="159">
        <v>1634012</v>
      </c>
      <c r="I30" s="159">
        <v>1799102</v>
      </c>
      <c r="J30" s="159">
        <v>4469851</v>
      </c>
      <c r="K30" s="159">
        <v>1714738</v>
      </c>
      <c r="L30" s="159">
        <v>558545</v>
      </c>
      <c r="M30" s="159">
        <v>1246616</v>
      </c>
      <c r="N30" s="159">
        <v>3519899</v>
      </c>
      <c r="O30" s="159"/>
      <c r="P30" s="159"/>
      <c r="Q30" s="159"/>
      <c r="R30" s="159"/>
      <c r="S30" s="159"/>
      <c r="T30" s="159"/>
      <c r="U30" s="159"/>
      <c r="V30" s="159"/>
      <c r="W30" s="159">
        <v>7989750</v>
      </c>
      <c r="X30" s="159">
        <v>12306702</v>
      </c>
      <c r="Y30" s="159">
        <v>-4316952</v>
      </c>
      <c r="Z30" s="141">
        <v>-35.08</v>
      </c>
      <c r="AA30" s="157">
        <v>24925185</v>
      </c>
    </row>
    <row r="31" spans="1:27" ht="13.5">
      <c r="A31" s="138" t="s">
        <v>77</v>
      </c>
      <c r="B31" s="136"/>
      <c r="C31" s="155">
        <v>3670291</v>
      </c>
      <c r="D31" s="155"/>
      <c r="E31" s="156">
        <v>6148986</v>
      </c>
      <c r="F31" s="60">
        <v>6148986</v>
      </c>
      <c r="G31" s="60">
        <v>307897</v>
      </c>
      <c r="H31" s="60">
        <v>322659</v>
      </c>
      <c r="I31" s="60">
        <v>298797</v>
      </c>
      <c r="J31" s="60">
        <v>929353</v>
      </c>
      <c r="K31" s="60">
        <v>289744</v>
      </c>
      <c r="L31" s="60">
        <v>328949</v>
      </c>
      <c r="M31" s="60">
        <v>394435</v>
      </c>
      <c r="N31" s="60">
        <v>1013128</v>
      </c>
      <c r="O31" s="60"/>
      <c r="P31" s="60"/>
      <c r="Q31" s="60"/>
      <c r="R31" s="60"/>
      <c r="S31" s="60"/>
      <c r="T31" s="60"/>
      <c r="U31" s="60"/>
      <c r="V31" s="60"/>
      <c r="W31" s="60">
        <v>1942481</v>
      </c>
      <c r="X31" s="60">
        <v>2811571</v>
      </c>
      <c r="Y31" s="60">
        <v>-869090</v>
      </c>
      <c r="Z31" s="140">
        <v>-30.91</v>
      </c>
      <c r="AA31" s="155">
        <v>6148986</v>
      </c>
    </row>
    <row r="32" spans="1:27" ht="13.5">
      <c r="A32" s="135" t="s">
        <v>78</v>
      </c>
      <c r="B32" s="136"/>
      <c r="C32" s="153">
        <f aca="true" t="shared" si="6" ref="C32:Y32">SUM(C33:C37)</f>
        <v>10971659</v>
      </c>
      <c r="D32" s="153">
        <f>SUM(D33:D37)</f>
        <v>0</v>
      </c>
      <c r="E32" s="154">
        <f t="shared" si="6"/>
        <v>9079893</v>
      </c>
      <c r="F32" s="100">
        <f t="shared" si="6"/>
        <v>9079893</v>
      </c>
      <c r="G32" s="100">
        <f t="shared" si="6"/>
        <v>505379</v>
      </c>
      <c r="H32" s="100">
        <f t="shared" si="6"/>
        <v>448938</v>
      </c>
      <c r="I32" s="100">
        <f t="shared" si="6"/>
        <v>512148</v>
      </c>
      <c r="J32" s="100">
        <f t="shared" si="6"/>
        <v>1466465</v>
      </c>
      <c r="K32" s="100">
        <f t="shared" si="6"/>
        <v>835483</v>
      </c>
      <c r="L32" s="100">
        <f t="shared" si="6"/>
        <v>627820</v>
      </c>
      <c r="M32" s="100">
        <f t="shared" si="6"/>
        <v>952845</v>
      </c>
      <c r="N32" s="100">
        <f t="shared" si="6"/>
        <v>2416148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3882613</v>
      </c>
      <c r="X32" s="100">
        <f t="shared" si="6"/>
        <v>5516802</v>
      </c>
      <c r="Y32" s="100">
        <f t="shared" si="6"/>
        <v>-1634189</v>
      </c>
      <c r="Z32" s="137">
        <f>+IF(X32&lt;&gt;0,+(Y32/X32)*100,0)</f>
        <v>-29.622034649784425</v>
      </c>
      <c r="AA32" s="153">
        <f>SUM(AA33:AA37)</f>
        <v>9079893</v>
      </c>
    </row>
    <row r="33" spans="1:27" ht="13.5">
      <c r="A33" s="138" t="s">
        <v>79</v>
      </c>
      <c r="B33" s="136"/>
      <c r="C33" s="155">
        <v>6732239</v>
      </c>
      <c r="D33" s="155"/>
      <c r="E33" s="156">
        <v>7061498</v>
      </c>
      <c r="F33" s="60">
        <v>7061498</v>
      </c>
      <c r="G33" s="60">
        <v>352384</v>
      </c>
      <c r="H33" s="60">
        <v>300795</v>
      </c>
      <c r="I33" s="60">
        <v>358455</v>
      </c>
      <c r="J33" s="60">
        <v>1011634</v>
      </c>
      <c r="K33" s="60">
        <v>504393</v>
      </c>
      <c r="L33" s="60">
        <v>305304</v>
      </c>
      <c r="M33" s="60">
        <v>562379</v>
      </c>
      <c r="N33" s="60">
        <v>1372076</v>
      </c>
      <c r="O33" s="60"/>
      <c r="P33" s="60"/>
      <c r="Q33" s="60"/>
      <c r="R33" s="60"/>
      <c r="S33" s="60"/>
      <c r="T33" s="60"/>
      <c r="U33" s="60"/>
      <c r="V33" s="60"/>
      <c r="W33" s="60">
        <v>2383710</v>
      </c>
      <c r="X33" s="60">
        <v>4306702</v>
      </c>
      <c r="Y33" s="60">
        <v>-1922992</v>
      </c>
      <c r="Z33" s="140">
        <v>-44.65</v>
      </c>
      <c r="AA33" s="155">
        <v>7061498</v>
      </c>
    </row>
    <row r="34" spans="1:27" ht="13.5">
      <c r="A34" s="138" t="s">
        <v>80</v>
      </c>
      <c r="B34" s="136"/>
      <c r="C34" s="155">
        <v>2106275</v>
      </c>
      <c r="D34" s="155"/>
      <c r="E34" s="156">
        <v>1461744</v>
      </c>
      <c r="F34" s="60">
        <v>1461744</v>
      </c>
      <c r="G34" s="60">
        <v>109648</v>
      </c>
      <c r="H34" s="60">
        <v>104577</v>
      </c>
      <c r="I34" s="60">
        <v>110251</v>
      </c>
      <c r="J34" s="60">
        <v>324476</v>
      </c>
      <c r="K34" s="60">
        <v>287648</v>
      </c>
      <c r="L34" s="60">
        <v>279074</v>
      </c>
      <c r="M34" s="60">
        <v>313205</v>
      </c>
      <c r="N34" s="60">
        <v>879927</v>
      </c>
      <c r="O34" s="60"/>
      <c r="P34" s="60"/>
      <c r="Q34" s="60"/>
      <c r="R34" s="60"/>
      <c r="S34" s="60"/>
      <c r="T34" s="60"/>
      <c r="U34" s="60"/>
      <c r="V34" s="60"/>
      <c r="W34" s="60">
        <v>1204403</v>
      </c>
      <c r="X34" s="60">
        <v>899100</v>
      </c>
      <c r="Y34" s="60">
        <v>305303</v>
      </c>
      <c r="Z34" s="140">
        <v>33.96</v>
      </c>
      <c r="AA34" s="155">
        <v>1461744</v>
      </c>
    </row>
    <row r="35" spans="1:27" ht="13.5">
      <c r="A35" s="138" t="s">
        <v>81</v>
      </c>
      <c r="B35" s="136"/>
      <c r="C35" s="155">
        <v>1643588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>
        <v>484800</v>
      </c>
      <c r="D36" s="155"/>
      <c r="E36" s="156">
        <v>556651</v>
      </c>
      <c r="F36" s="60">
        <v>556651</v>
      </c>
      <c r="G36" s="60">
        <v>43347</v>
      </c>
      <c r="H36" s="60">
        <v>43566</v>
      </c>
      <c r="I36" s="60">
        <v>43442</v>
      </c>
      <c r="J36" s="60">
        <v>130355</v>
      </c>
      <c r="K36" s="60">
        <v>43442</v>
      </c>
      <c r="L36" s="60">
        <v>43442</v>
      </c>
      <c r="M36" s="60">
        <v>77261</v>
      </c>
      <c r="N36" s="60">
        <v>164145</v>
      </c>
      <c r="O36" s="60"/>
      <c r="P36" s="60"/>
      <c r="Q36" s="60"/>
      <c r="R36" s="60"/>
      <c r="S36" s="60"/>
      <c r="T36" s="60"/>
      <c r="U36" s="60"/>
      <c r="V36" s="60"/>
      <c r="W36" s="60">
        <v>294500</v>
      </c>
      <c r="X36" s="60">
        <v>311000</v>
      </c>
      <c r="Y36" s="60">
        <v>-16500</v>
      </c>
      <c r="Z36" s="140">
        <v>-5.31</v>
      </c>
      <c r="AA36" s="155">
        <v>556651</v>
      </c>
    </row>
    <row r="37" spans="1:27" ht="13.5">
      <c r="A37" s="138" t="s">
        <v>83</v>
      </c>
      <c r="B37" s="136"/>
      <c r="C37" s="157">
        <v>4757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14896025</v>
      </c>
      <c r="D38" s="153">
        <f>SUM(D39:D41)</f>
        <v>0</v>
      </c>
      <c r="E38" s="154">
        <f t="shared" si="7"/>
        <v>25832147</v>
      </c>
      <c r="F38" s="100">
        <f t="shared" si="7"/>
        <v>25832147</v>
      </c>
      <c r="G38" s="100">
        <f t="shared" si="7"/>
        <v>748981</v>
      </c>
      <c r="H38" s="100">
        <f t="shared" si="7"/>
        <v>540897</v>
      </c>
      <c r="I38" s="100">
        <f t="shared" si="7"/>
        <v>558902</v>
      </c>
      <c r="J38" s="100">
        <f t="shared" si="7"/>
        <v>1848780</v>
      </c>
      <c r="K38" s="100">
        <f t="shared" si="7"/>
        <v>528747</v>
      </c>
      <c r="L38" s="100">
        <f t="shared" si="7"/>
        <v>512322</v>
      </c>
      <c r="M38" s="100">
        <f t="shared" si="7"/>
        <v>1059062</v>
      </c>
      <c r="N38" s="100">
        <f t="shared" si="7"/>
        <v>2100131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3948911</v>
      </c>
      <c r="X38" s="100">
        <f t="shared" si="7"/>
        <v>10908000</v>
      </c>
      <c r="Y38" s="100">
        <f t="shared" si="7"/>
        <v>-6959089</v>
      </c>
      <c r="Z38" s="137">
        <f>+IF(X38&lt;&gt;0,+(Y38/X38)*100,0)</f>
        <v>-63.798028969563624</v>
      </c>
      <c r="AA38" s="153">
        <f>SUM(AA39:AA41)</f>
        <v>25832147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14896025</v>
      </c>
      <c r="D40" s="155"/>
      <c r="E40" s="156">
        <v>25832147</v>
      </c>
      <c r="F40" s="60">
        <v>25832147</v>
      </c>
      <c r="G40" s="60">
        <v>748981</v>
      </c>
      <c r="H40" s="60">
        <v>540897</v>
      </c>
      <c r="I40" s="60">
        <v>558902</v>
      </c>
      <c r="J40" s="60">
        <v>1848780</v>
      </c>
      <c r="K40" s="60">
        <v>528747</v>
      </c>
      <c r="L40" s="60">
        <v>512322</v>
      </c>
      <c r="M40" s="60">
        <v>1059062</v>
      </c>
      <c r="N40" s="60">
        <v>2100131</v>
      </c>
      <c r="O40" s="60"/>
      <c r="P40" s="60"/>
      <c r="Q40" s="60"/>
      <c r="R40" s="60"/>
      <c r="S40" s="60"/>
      <c r="T40" s="60"/>
      <c r="U40" s="60"/>
      <c r="V40" s="60"/>
      <c r="W40" s="60">
        <v>3948911</v>
      </c>
      <c r="X40" s="60">
        <v>10908000</v>
      </c>
      <c r="Y40" s="60">
        <v>-6959089</v>
      </c>
      <c r="Z40" s="140">
        <v>-63.8</v>
      </c>
      <c r="AA40" s="155">
        <v>25832147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30182766</v>
      </c>
      <c r="D42" s="153">
        <f>SUM(D43:D46)</f>
        <v>0</v>
      </c>
      <c r="E42" s="154">
        <f t="shared" si="8"/>
        <v>40126242</v>
      </c>
      <c r="F42" s="100">
        <f t="shared" si="8"/>
        <v>40126242</v>
      </c>
      <c r="G42" s="100">
        <f t="shared" si="8"/>
        <v>533524</v>
      </c>
      <c r="H42" s="100">
        <f t="shared" si="8"/>
        <v>467961</v>
      </c>
      <c r="I42" s="100">
        <f t="shared" si="8"/>
        <v>455992</v>
      </c>
      <c r="J42" s="100">
        <f t="shared" si="8"/>
        <v>1457477</v>
      </c>
      <c r="K42" s="100">
        <f t="shared" si="8"/>
        <v>449025</v>
      </c>
      <c r="L42" s="100">
        <f t="shared" si="8"/>
        <v>444982</v>
      </c>
      <c r="M42" s="100">
        <f t="shared" si="8"/>
        <v>2165228</v>
      </c>
      <c r="N42" s="100">
        <f t="shared" si="8"/>
        <v>3059235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4516712</v>
      </c>
      <c r="X42" s="100">
        <f t="shared" si="8"/>
        <v>18374093</v>
      </c>
      <c r="Y42" s="100">
        <f t="shared" si="8"/>
        <v>-13857381</v>
      </c>
      <c r="Z42" s="137">
        <f>+IF(X42&lt;&gt;0,+(Y42/X42)*100,0)</f>
        <v>-75.41804104289665</v>
      </c>
      <c r="AA42" s="153">
        <f>SUM(AA43:AA46)</f>
        <v>40126242</v>
      </c>
    </row>
    <row r="43" spans="1:27" ht="13.5">
      <c r="A43" s="138" t="s">
        <v>89</v>
      </c>
      <c r="B43" s="136"/>
      <c r="C43" s="155">
        <v>26781801</v>
      </c>
      <c r="D43" s="155"/>
      <c r="E43" s="156">
        <v>28936253</v>
      </c>
      <c r="F43" s="60">
        <v>28936253</v>
      </c>
      <c r="G43" s="60">
        <v>206979</v>
      </c>
      <c r="H43" s="60">
        <v>188810</v>
      </c>
      <c r="I43" s="60">
        <v>182068</v>
      </c>
      <c r="J43" s="60">
        <v>577857</v>
      </c>
      <c r="K43" s="60">
        <v>175101</v>
      </c>
      <c r="L43" s="60">
        <v>193993</v>
      </c>
      <c r="M43" s="60">
        <v>1244473</v>
      </c>
      <c r="N43" s="60">
        <v>1613567</v>
      </c>
      <c r="O43" s="60"/>
      <c r="P43" s="60"/>
      <c r="Q43" s="60"/>
      <c r="R43" s="60"/>
      <c r="S43" s="60"/>
      <c r="T43" s="60"/>
      <c r="U43" s="60"/>
      <c r="V43" s="60"/>
      <c r="W43" s="60">
        <v>2191424</v>
      </c>
      <c r="X43" s="60">
        <v>13933145</v>
      </c>
      <c r="Y43" s="60">
        <v>-11741721</v>
      </c>
      <c r="Z43" s="140">
        <v>-84.27</v>
      </c>
      <c r="AA43" s="155">
        <v>28936253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>
        <v>321411</v>
      </c>
      <c r="N44" s="60">
        <v>321411</v>
      </c>
      <c r="O44" s="60"/>
      <c r="P44" s="60"/>
      <c r="Q44" s="60"/>
      <c r="R44" s="60"/>
      <c r="S44" s="60"/>
      <c r="T44" s="60"/>
      <c r="U44" s="60"/>
      <c r="V44" s="60"/>
      <c r="W44" s="60">
        <v>321411</v>
      </c>
      <c r="X44" s="60"/>
      <c r="Y44" s="60">
        <v>321411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>
        <v>26056</v>
      </c>
      <c r="N45" s="159">
        <v>26056</v>
      </c>
      <c r="O45" s="159"/>
      <c r="P45" s="159"/>
      <c r="Q45" s="159"/>
      <c r="R45" s="159"/>
      <c r="S45" s="159"/>
      <c r="T45" s="159"/>
      <c r="U45" s="159"/>
      <c r="V45" s="159"/>
      <c r="W45" s="159">
        <v>26056</v>
      </c>
      <c r="X45" s="159"/>
      <c r="Y45" s="159">
        <v>26056</v>
      </c>
      <c r="Z45" s="141">
        <v>0</v>
      </c>
      <c r="AA45" s="157"/>
    </row>
    <row r="46" spans="1:27" ht="13.5">
      <c r="A46" s="138" t="s">
        <v>92</v>
      </c>
      <c r="B46" s="136"/>
      <c r="C46" s="155">
        <v>3400965</v>
      </c>
      <c r="D46" s="155"/>
      <c r="E46" s="156">
        <v>11189989</v>
      </c>
      <c r="F46" s="60">
        <v>11189989</v>
      </c>
      <c r="G46" s="60">
        <v>326545</v>
      </c>
      <c r="H46" s="60">
        <v>279151</v>
      </c>
      <c r="I46" s="60">
        <v>273924</v>
      </c>
      <c r="J46" s="60">
        <v>879620</v>
      </c>
      <c r="K46" s="60">
        <v>273924</v>
      </c>
      <c r="L46" s="60">
        <v>250989</v>
      </c>
      <c r="M46" s="60">
        <v>573288</v>
      </c>
      <c r="N46" s="60">
        <v>1098201</v>
      </c>
      <c r="O46" s="60"/>
      <c r="P46" s="60"/>
      <c r="Q46" s="60"/>
      <c r="R46" s="60"/>
      <c r="S46" s="60"/>
      <c r="T46" s="60"/>
      <c r="U46" s="60"/>
      <c r="V46" s="60"/>
      <c r="W46" s="60">
        <v>1977821</v>
      </c>
      <c r="X46" s="60">
        <v>4440948</v>
      </c>
      <c r="Y46" s="60">
        <v>-2463127</v>
      </c>
      <c r="Z46" s="140">
        <v>-55.46</v>
      </c>
      <c r="AA46" s="155">
        <v>11189989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107340210</v>
      </c>
      <c r="D48" s="168">
        <f>+D28+D32+D38+D42+D47</f>
        <v>0</v>
      </c>
      <c r="E48" s="169">
        <f t="shared" si="9"/>
        <v>122120530</v>
      </c>
      <c r="F48" s="73">
        <f t="shared" si="9"/>
        <v>122120530</v>
      </c>
      <c r="G48" s="73">
        <f t="shared" si="9"/>
        <v>3985579</v>
      </c>
      <c r="H48" s="73">
        <f t="shared" si="9"/>
        <v>4206922</v>
      </c>
      <c r="I48" s="73">
        <f t="shared" si="9"/>
        <v>4160820</v>
      </c>
      <c r="J48" s="73">
        <f t="shared" si="9"/>
        <v>12353321</v>
      </c>
      <c r="K48" s="73">
        <f t="shared" si="9"/>
        <v>4818207</v>
      </c>
      <c r="L48" s="73">
        <f t="shared" si="9"/>
        <v>3458360</v>
      </c>
      <c r="M48" s="73">
        <f t="shared" si="9"/>
        <v>6882059</v>
      </c>
      <c r="N48" s="73">
        <f t="shared" si="9"/>
        <v>15158626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27511947</v>
      </c>
      <c r="X48" s="73">
        <f t="shared" si="9"/>
        <v>59458116</v>
      </c>
      <c r="Y48" s="73">
        <f t="shared" si="9"/>
        <v>-31946169</v>
      </c>
      <c r="Z48" s="170">
        <f>+IF(X48&lt;&gt;0,+(Y48/X48)*100,0)</f>
        <v>-53.7288618428475</v>
      </c>
      <c r="AA48" s="168">
        <f>+AA28+AA32+AA38+AA42+AA47</f>
        <v>122120530</v>
      </c>
    </row>
    <row r="49" spans="1:27" ht="13.5">
      <c r="A49" s="148" t="s">
        <v>49</v>
      </c>
      <c r="B49" s="149"/>
      <c r="C49" s="171">
        <f aca="true" t="shared" si="10" ref="C49:Y49">+C25-C48</f>
        <v>-22266457</v>
      </c>
      <c r="D49" s="171">
        <f>+D25-D48</f>
        <v>0</v>
      </c>
      <c r="E49" s="172">
        <f t="shared" si="10"/>
        <v>-8543795</v>
      </c>
      <c r="F49" s="173">
        <f t="shared" si="10"/>
        <v>-8543795</v>
      </c>
      <c r="G49" s="173">
        <f t="shared" si="10"/>
        <v>6596135</v>
      </c>
      <c r="H49" s="173">
        <f t="shared" si="10"/>
        <v>15122033</v>
      </c>
      <c r="I49" s="173">
        <f t="shared" si="10"/>
        <v>1004008</v>
      </c>
      <c r="J49" s="173">
        <f t="shared" si="10"/>
        <v>22722176</v>
      </c>
      <c r="K49" s="173">
        <f t="shared" si="10"/>
        <v>319745</v>
      </c>
      <c r="L49" s="173">
        <f t="shared" si="10"/>
        <v>6604080</v>
      </c>
      <c r="M49" s="173">
        <f t="shared" si="10"/>
        <v>6867030</v>
      </c>
      <c r="N49" s="173">
        <f t="shared" si="10"/>
        <v>13790855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36513031</v>
      </c>
      <c r="X49" s="173">
        <f>IF(F25=F48,0,X25-X48)</f>
        <v>-21191782</v>
      </c>
      <c r="Y49" s="173">
        <f t="shared" si="10"/>
        <v>57704813</v>
      </c>
      <c r="Z49" s="174">
        <f>+IF(X49&lt;&gt;0,+(Y49/X49)*100,0)</f>
        <v>-272.29806818511065</v>
      </c>
      <c r="AA49" s="171">
        <f>+AA25-AA48</f>
        <v>-8543795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7637440</v>
      </c>
      <c r="D5" s="155">
        <v>0</v>
      </c>
      <c r="E5" s="156">
        <v>10077000</v>
      </c>
      <c r="F5" s="60">
        <v>10077000</v>
      </c>
      <c r="G5" s="60">
        <v>6074894</v>
      </c>
      <c r="H5" s="60">
        <v>3765</v>
      </c>
      <c r="I5" s="60">
        <v>429119</v>
      </c>
      <c r="J5" s="60">
        <v>6507778</v>
      </c>
      <c r="K5" s="60">
        <v>412596</v>
      </c>
      <c r="L5" s="60">
        <v>2690</v>
      </c>
      <c r="M5" s="60">
        <v>395393</v>
      </c>
      <c r="N5" s="60">
        <v>810679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7318457</v>
      </c>
      <c r="X5" s="60">
        <v>10077000</v>
      </c>
      <c r="Y5" s="60">
        <v>-2758543</v>
      </c>
      <c r="Z5" s="140">
        <v>-27.37</v>
      </c>
      <c r="AA5" s="155">
        <v>10077000</v>
      </c>
    </row>
    <row r="6" spans="1:27" ht="13.5">
      <c r="A6" s="181" t="s">
        <v>102</v>
      </c>
      <c r="B6" s="182"/>
      <c r="C6" s="155">
        <v>34986</v>
      </c>
      <c r="D6" s="155">
        <v>0</v>
      </c>
      <c r="E6" s="156">
        <v>1143990</v>
      </c>
      <c r="F6" s="60">
        <v>1143990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49266</v>
      </c>
      <c r="N6" s="60">
        <v>49266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49266</v>
      </c>
      <c r="X6" s="60"/>
      <c r="Y6" s="60">
        <v>49266</v>
      </c>
      <c r="Z6" s="140">
        <v>0</v>
      </c>
      <c r="AA6" s="155">
        <v>1143990</v>
      </c>
    </row>
    <row r="7" spans="1:27" ht="13.5">
      <c r="A7" s="183" t="s">
        <v>103</v>
      </c>
      <c r="B7" s="182"/>
      <c r="C7" s="155">
        <v>11278215</v>
      </c>
      <c r="D7" s="155">
        <v>0</v>
      </c>
      <c r="E7" s="156">
        <v>25142000</v>
      </c>
      <c r="F7" s="60">
        <v>25142000</v>
      </c>
      <c r="G7" s="60">
        <v>2288661</v>
      </c>
      <c r="H7" s="60">
        <v>175983</v>
      </c>
      <c r="I7" s="60">
        <v>1288315</v>
      </c>
      <c r="J7" s="60">
        <v>3752959</v>
      </c>
      <c r="K7" s="60">
        <v>1047123</v>
      </c>
      <c r="L7" s="60">
        <v>1144110</v>
      </c>
      <c r="M7" s="60">
        <v>2289982</v>
      </c>
      <c r="N7" s="60">
        <v>4481215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8234174</v>
      </c>
      <c r="X7" s="60">
        <v>16190670</v>
      </c>
      <c r="Y7" s="60">
        <v>-7956496</v>
      </c>
      <c r="Z7" s="140">
        <v>-49.14</v>
      </c>
      <c r="AA7" s="155">
        <v>25142000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1983082</v>
      </c>
      <c r="I8" s="60">
        <v>1916071</v>
      </c>
      <c r="J8" s="60">
        <v>3899153</v>
      </c>
      <c r="K8" s="60">
        <v>2022399</v>
      </c>
      <c r="L8" s="60">
        <v>1768620</v>
      </c>
      <c r="M8" s="60">
        <v>254377</v>
      </c>
      <c r="N8" s="60">
        <v>4045396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7944549</v>
      </c>
      <c r="X8" s="60"/>
      <c r="Y8" s="60">
        <v>7944549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233148</v>
      </c>
      <c r="I9" s="60">
        <v>718862</v>
      </c>
      <c r="J9" s="60">
        <v>952010</v>
      </c>
      <c r="K9" s="60">
        <v>689160</v>
      </c>
      <c r="L9" s="60">
        <v>234950</v>
      </c>
      <c r="M9" s="60">
        <v>469356</v>
      </c>
      <c r="N9" s="60">
        <v>1393466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2345476</v>
      </c>
      <c r="X9" s="60"/>
      <c r="Y9" s="60">
        <v>2345476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11510750</v>
      </c>
      <c r="D10" s="155">
        <v>0</v>
      </c>
      <c r="E10" s="156">
        <v>11791654</v>
      </c>
      <c r="F10" s="54">
        <v>11791654</v>
      </c>
      <c r="G10" s="54">
        <v>1459424</v>
      </c>
      <c r="H10" s="54">
        <v>1470614</v>
      </c>
      <c r="I10" s="54">
        <v>693036</v>
      </c>
      <c r="J10" s="54">
        <v>3623074</v>
      </c>
      <c r="K10" s="54">
        <v>709847</v>
      </c>
      <c r="L10" s="54">
        <v>1463332</v>
      </c>
      <c r="M10" s="54">
        <v>87405</v>
      </c>
      <c r="N10" s="54">
        <v>2260584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5883658</v>
      </c>
      <c r="X10" s="54">
        <v>4940299</v>
      </c>
      <c r="Y10" s="54">
        <v>943359</v>
      </c>
      <c r="Z10" s="184">
        <v>19.1</v>
      </c>
      <c r="AA10" s="130">
        <v>11791654</v>
      </c>
    </row>
    <row r="11" spans="1:27" ht="13.5">
      <c r="A11" s="183" t="s">
        <v>107</v>
      </c>
      <c r="B11" s="185"/>
      <c r="C11" s="155">
        <v>88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15444</v>
      </c>
      <c r="N11" s="60">
        <v>15444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15444</v>
      </c>
      <c r="X11" s="60"/>
      <c r="Y11" s="60">
        <v>15444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184862</v>
      </c>
      <c r="D12" s="155">
        <v>0</v>
      </c>
      <c r="E12" s="156">
        <v>365260</v>
      </c>
      <c r="F12" s="60">
        <v>365260</v>
      </c>
      <c r="G12" s="60">
        <v>4672</v>
      </c>
      <c r="H12" s="60">
        <v>4790</v>
      </c>
      <c r="I12" s="60">
        <v>1370</v>
      </c>
      <c r="J12" s="60">
        <v>10832</v>
      </c>
      <c r="K12" s="60">
        <v>6883</v>
      </c>
      <c r="L12" s="60">
        <v>9309</v>
      </c>
      <c r="M12" s="60">
        <v>13933</v>
      </c>
      <c r="N12" s="60">
        <v>30125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40957</v>
      </c>
      <c r="X12" s="60">
        <v>55700</v>
      </c>
      <c r="Y12" s="60">
        <v>-14743</v>
      </c>
      <c r="Z12" s="140">
        <v>-26.47</v>
      </c>
      <c r="AA12" s="155">
        <v>365260</v>
      </c>
    </row>
    <row r="13" spans="1:27" ht="13.5">
      <c r="A13" s="181" t="s">
        <v>109</v>
      </c>
      <c r="B13" s="185"/>
      <c r="C13" s="155">
        <v>179156</v>
      </c>
      <c r="D13" s="155">
        <v>0</v>
      </c>
      <c r="E13" s="156">
        <v>0</v>
      </c>
      <c r="F13" s="60">
        <v>0</v>
      </c>
      <c r="G13" s="60">
        <v>0</v>
      </c>
      <c r="H13" s="60">
        <v>7873</v>
      </c>
      <c r="I13" s="60">
        <v>0</v>
      </c>
      <c r="J13" s="60">
        <v>7873</v>
      </c>
      <c r="K13" s="60">
        <v>0</v>
      </c>
      <c r="L13" s="60">
        <v>1289</v>
      </c>
      <c r="M13" s="60">
        <v>1261</v>
      </c>
      <c r="N13" s="60">
        <v>2550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10423</v>
      </c>
      <c r="X13" s="60"/>
      <c r="Y13" s="60">
        <v>10423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2619579</v>
      </c>
      <c r="D14" s="155">
        <v>0</v>
      </c>
      <c r="E14" s="156">
        <v>5824833</v>
      </c>
      <c r="F14" s="60">
        <v>5824833</v>
      </c>
      <c r="G14" s="60">
        <v>508250</v>
      </c>
      <c r="H14" s="60">
        <v>542251</v>
      </c>
      <c r="I14" s="60">
        <v>0</v>
      </c>
      <c r="J14" s="60">
        <v>1050501</v>
      </c>
      <c r="K14" s="60">
        <v>0</v>
      </c>
      <c r="L14" s="60">
        <v>588138</v>
      </c>
      <c r="M14" s="60">
        <v>1193124</v>
      </c>
      <c r="N14" s="60">
        <v>1781262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2831763</v>
      </c>
      <c r="X14" s="60">
        <v>2944853</v>
      </c>
      <c r="Y14" s="60">
        <v>-113090</v>
      </c>
      <c r="Z14" s="140">
        <v>-3.84</v>
      </c>
      <c r="AA14" s="155">
        <v>5824833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14443</v>
      </c>
      <c r="D16" s="155">
        <v>0</v>
      </c>
      <c r="E16" s="156">
        <v>19896</v>
      </c>
      <c r="F16" s="60">
        <v>19896</v>
      </c>
      <c r="G16" s="60">
        <v>238</v>
      </c>
      <c r="H16" s="60">
        <v>1097</v>
      </c>
      <c r="I16" s="60">
        <v>41</v>
      </c>
      <c r="J16" s="60">
        <v>1376</v>
      </c>
      <c r="K16" s="60">
        <v>1213</v>
      </c>
      <c r="L16" s="60">
        <v>73</v>
      </c>
      <c r="M16" s="60">
        <v>1629</v>
      </c>
      <c r="N16" s="60">
        <v>2915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4291</v>
      </c>
      <c r="X16" s="60">
        <v>10500</v>
      </c>
      <c r="Y16" s="60">
        <v>-6209</v>
      </c>
      <c r="Z16" s="140">
        <v>-59.13</v>
      </c>
      <c r="AA16" s="155">
        <v>19896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689235</v>
      </c>
      <c r="F17" s="60">
        <v>689235</v>
      </c>
      <c r="G17" s="60">
        <v>59003</v>
      </c>
      <c r="H17" s="60">
        <v>33388</v>
      </c>
      <c r="I17" s="60">
        <v>49171</v>
      </c>
      <c r="J17" s="60">
        <v>141562</v>
      </c>
      <c r="K17" s="60">
        <v>70334</v>
      </c>
      <c r="L17" s="60">
        <v>35082</v>
      </c>
      <c r="M17" s="60">
        <v>36119</v>
      </c>
      <c r="N17" s="60">
        <v>141535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283097</v>
      </c>
      <c r="X17" s="60">
        <v>401978</v>
      </c>
      <c r="Y17" s="60">
        <v>-118881</v>
      </c>
      <c r="Z17" s="140">
        <v>-29.57</v>
      </c>
      <c r="AA17" s="155">
        <v>689235</v>
      </c>
    </row>
    <row r="18" spans="1:27" ht="13.5">
      <c r="A18" s="183" t="s">
        <v>114</v>
      </c>
      <c r="B18" s="182"/>
      <c r="C18" s="155">
        <v>3440537</v>
      </c>
      <c r="D18" s="155">
        <v>0</v>
      </c>
      <c r="E18" s="156">
        <v>4271999</v>
      </c>
      <c r="F18" s="60">
        <v>4271999</v>
      </c>
      <c r="G18" s="60">
        <v>140678</v>
      </c>
      <c r="H18" s="60">
        <v>110613</v>
      </c>
      <c r="I18" s="60">
        <v>44203</v>
      </c>
      <c r="J18" s="60">
        <v>295494</v>
      </c>
      <c r="K18" s="60">
        <v>126057</v>
      </c>
      <c r="L18" s="60">
        <v>36504</v>
      </c>
      <c r="M18" s="60">
        <v>72245</v>
      </c>
      <c r="N18" s="60">
        <v>234806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530300</v>
      </c>
      <c r="X18" s="60">
        <v>2000000</v>
      </c>
      <c r="Y18" s="60">
        <v>-1469700</v>
      </c>
      <c r="Z18" s="140">
        <v>-73.49</v>
      </c>
      <c r="AA18" s="155">
        <v>4271999</v>
      </c>
    </row>
    <row r="19" spans="1:27" ht="13.5">
      <c r="A19" s="181" t="s">
        <v>34</v>
      </c>
      <c r="B19" s="185"/>
      <c r="C19" s="155">
        <v>27417468</v>
      </c>
      <c r="D19" s="155">
        <v>0</v>
      </c>
      <c r="E19" s="156">
        <v>31289000</v>
      </c>
      <c r="F19" s="60">
        <v>31289000</v>
      </c>
      <c r="G19" s="60">
        <v>0</v>
      </c>
      <c r="H19" s="60">
        <v>9458000</v>
      </c>
      <c r="I19" s="60">
        <v>0</v>
      </c>
      <c r="J19" s="60">
        <v>9458000</v>
      </c>
      <c r="K19" s="60">
        <v>0</v>
      </c>
      <c r="L19" s="60">
        <v>4756000</v>
      </c>
      <c r="M19" s="60">
        <v>4756000</v>
      </c>
      <c r="N19" s="60">
        <v>9512000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18970000</v>
      </c>
      <c r="X19" s="60">
        <v>20687000</v>
      </c>
      <c r="Y19" s="60">
        <v>-1717000</v>
      </c>
      <c r="Z19" s="140">
        <v>-8.3</v>
      </c>
      <c r="AA19" s="155">
        <v>31289000</v>
      </c>
    </row>
    <row r="20" spans="1:27" ht="13.5">
      <c r="A20" s="181" t="s">
        <v>35</v>
      </c>
      <c r="B20" s="185"/>
      <c r="C20" s="155">
        <v>4553671</v>
      </c>
      <c r="D20" s="155">
        <v>0</v>
      </c>
      <c r="E20" s="156">
        <v>12534868</v>
      </c>
      <c r="F20" s="54">
        <v>12534868</v>
      </c>
      <c r="G20" s="54">
        <v>45894</v>
      </c>
      <c r="H20" s="54">
        <v>29351</v>
      </c>
      <c r="I20" s="54">
        <v>24640</v>
      </c>
      <c r="J20" s="54">
        <v>99885</v>
      </c>
      <c r="K20" s="54">
        <v>52340</v>
      </c>
      <c r="L20" s="54">
        <v>22343</v>
      </c>
      <c r="M20" s="54">
        <v>67555</v>
      </c>
      <c r="N20" s="54">
        <v>142238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242123</v>
      </c>
      <c r="X20" s="54">
        <v>1841575</v>
      </c>
      <c r="Y20" s="54">
        <v>-1599452</v>
      </c>
      <c r="Z20" s="184">
        <v>-86.85</v>
      </c>
      <c r="AA20" s="130">
        <v>12534868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68871195</v>
      </c>
      <c r="D22" s="188">
        <f>SUM(D5:D21)</f>
        <v>0</v>
      </c>
      <c r="E22" s="189">
        <f t="shared" si="0"/>
        <v>103149735</v>
      </c>
      <c r="F22" s="190">
        <f t="shared" si="0"/>
        <v>103149735</v>
      </c>
      <c r="G22" s="190">
        <f t="shared" si="0"/>
        <v>10581714</v>
      </c>
      <c r="H22" s="190">
        <f t="shared" si="0"/>
        <v>14053955</v>
      </c>
      <c r="I22" s="190">
        <f t="shared" si="0"/>
        <v>5164828</v>
      </c>
      <c r="J22" s="190">
        <f t="shared" si="0"/>
        <v>29800497</v>
      </c>
      <c r="K22" s="190">
        <f t="shared" si="0"/>
        <v>5137952</v>
      </c>
      <c r="L22" s="190">
        <f t="shared" si="0"/>
        <v>10062440</v>
      </c>
      <c r="M22" s="190">
        <f t="shared" si="0"/>
        <v>9703089</v>
      </c>
      <c r="N22" s="190">
        <f t="shared" si="0"/>
        <v>24903481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54703978</v>
      </c>
      <c r="X22" s="190">
        <f t="shared" si="0"/>
        <v>59149575</v>
      </c>
      <c r="Y22" s="190">
        <f t="shared" si="0"/>
        <v>-4445597</v>
      </c>
      <c r="Z22" s="191">
        <f>+IF(X22&lt;&gt;0,+(Y22/X22)*100,0)</f>
        <v>-7.515856200150213</v>
      </c>
      <c r="AA22" s="188">
        <f>SUM(AA5:AA21)</f>
        <v>103149735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29606896</v>
      </c>
      <c r="D25" s="155">
        <v>0</v>
      </c>
      <c r="E25" s="156">
        <v>35007220</v>
      </c>
      <c r="F25" s="60">
        <v>35007220</v>
      </c>
      <c r="G25" s="60">
        <v>2458392</v>
      </c>
      <c r="H25" s="60">
        <v>2670487</v>
      </c>
      <c r="I25" s="60">
        <v>2482774</v>
      </c>
      <c r="J25" s="60">
        <v>7611653</v>
      </c>
      <c r="K25" s="60">
        <v>2683237</v>
      </c>
      <c r="L25" s="60">
        <v>2394956</v>
      </c>
      <c r="M25" s="60">
        <v>3965070</v>
      </c>
      <c r="N25" s="60">
        <v>9043263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16654916</v>
      </c>
      <c r="X25" s="60">
        <v>18269679</v>
      </c>
      <c r="Y25" s="60">
        <v>-1614763</v>
      </c>
      <c r="Z25" s="140">
        <v>-8.84</v>
      </c>
      <c r="AA25" s="155">
        <v>35007220</v>
      </c>
    </row>
    <row r="26" spans="1:27" ht="13.5">
      <c r="A26" s="183" t="s">
        <v>38</v>
      </c>
      <c r="B26" s="182"/>
      <c r="C26" s="155">
        <v>2853279</v>
      </c>
      <c r="D26" s="155">
        <v>0</v>
      </c>
      <c r="E26" s="156">
        <v>3105272</v>
      </c>
      <c r="F26" s="60">
        <v>3105272</v>
      </c>
      <c r="G26" s="60">
        <v>260923</v>
      </c>
      <c r="H26" s="60">
        <v>0</v>
      </c>
      <c r="I26" s="60">
        <v>11391</v>
      </c>
      <c r="J26" s="60">
        <v>272314</v>
      </c>
      <c r="K26" s="60">
        <v>261068</v>
      </c>
      <c r="L26" s="60">
        <v>271683</v>
      </c>
      <c r="M26" s="60">
        <v>238417</v>
      </c>
      <c r="N26" s="60">
        <v>771168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1043482</v>
      </c>
      <c r="X26" s="60">
        <v>1378947</v>
      </c>
      <c r="Y26" s="60">
        <v>-335465</v>
      </c>
      <c r="Z26" s="140">
        <v>-24.33</v>
      </c>
      <c r="AA26" s="155">
        <v>3105272</v>
      </c>
    </row>
    <row r="27" spans="1:27" ht="13.5">
      <c r="A27" s="183" t="s">
        <v>118</v>
      </c>
      <c r="B27" s="182"/>
      <c r="C27" s="155">
        <v>4267624</v>
      </c>
      <c r="D27" s="155">
        <v>0</v>
      </c>
      <c r="E27" s="156">
        <v>2676439</v>
      </c>
      <c r="F27" s="60">
        <v>2676439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892146</v>
      </c>
      <c r="Y27" s="60">
        <v>-892146</v>
      </c>
      <c r="Z27" s="140">
        <v>-100</v>
      </c>
      <c r="AA27" s="155">
        <v>2676439</v>
      </c>
    </row>
    <row r="28" spans="1:27" ht="13.5">
      <c r="A28" s="183" t="s">
        <v>39</v>
      </c>
      <c r="B28" s="182"/>
      <c r="C28" s="155">
        <v>20640581</v>
      </c>
      <c r="D28" s="155">
        <v>0</v>
      </c>
      <c r="E28" s="156">
        <v>8644916</v>
      </c>
      <c r="F28" s="60">
        <v>8644916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8644916</v>
      </c>
    </row>
    <row r="29" spans="1:27" ht="13.5">
      <c r="A29" s="183" t="s">
        <v>40</v>
      </c>
      <c r="B29" s="182"/>
      <c r="C29" s="155">
        <v>4592470</v>
      </c>
      <c r="D29" s="155">
        <v>0</v>
      </c>
      <c r="E29" s="156">
        <v>241524</v>
      </c>
      <c r="F29" s="60">
        <v>241524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120762</v>
      </c>
      <c r="Y29" s="60">
        <v>-120762</v>
      </c>
      <c r="Z29" s="140">
        <v>-100</v>
      </c>
      <c r="AA29" s="155">
        <v>241524</v>
      </c>
    </row>
    <row r="30" spans="1:27" ht="13.5">
      <c r="A30" s="183" t="s">
        <v>119</v>
      </c>
      <c r="B30" s="182"/>
      <c r="C30" s="155">
        <v>18389777</v>
      </c>
      <c r="D30" s="155">
        <v>0</v>
      </c>
      <c r="E30" s="156">
        <v>22577809</v>
      </c>
      <c r="F30" s="60">
        <v>22577809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938854</v>
      </c>
      <c r="N30" s="60">
        <v>938854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938854</v>
      </c>
      <c r="X30" s="60">
        <v>12431052</v>
      </c>
      <c r="Y30" s="60">
        <v>-11492198</v>
      </c>
      <c r="Z30" s="140">
        <v>-92.45</v>
      </c>
      <c r="AA30" s="155">
        <v>22577809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1602203</v>
      </c>
      <c r="F31" s="60">
        <v>1602203</v>
      </c>
      <c r="G31" s="60">
        <v>240783</v>
      </c>
      <c r="H31" s="60">
        <v>21900</v>
      </c>
      <c r="I31" s="60">
        <v>24625</v>
      </c>
      <c r="J31" s="60">
        <v>287308</v>
      </c>
      <c r="K31" s="60">
        <v>65452</v>
      </c>
      <c r="L31" s="60">
        <v>16221</v>
      </c>
      <c r="M31" s="60">
        <v>111693</v>
      </c>
      <c r="N31" s="60">
        <v>193366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480674</v>
      </c>
      <c r="X31" s="60">
        <v>1103934</v>
      </c>
      <c r="Y31" s="60">
        <v>-623260</v>
      </c>
      <c r="Z31" s="140">
        <v>-56.46</v>
      </c>
      <c r="AA31" s="155">
        <v>1602203</v>
      </c>
    </row>
    <row r="32" spans="1:27" ht="13.5">
      <c r="A32" s="183" t="s">
        <v>121</v>
      </c>
      <c r="B32" s="182"/>
      <c r="C32" s="155">
        <v>11809330</v>
      </c>
      <c r="D32" s="155">
        <v>0</v>
      </c>
      <c r="E32" s="156">
        <v>3349902</v>
      </c>
      <c r="F32" s="60">
        <v>3349902</v>
      </c>
      <c r="G32" s="60">
        <v>284186</v>
      </c>
      <c r="H32" s="60">
        <v>223082</v>
      </c>
      <c r="I32" s="60">
        <v>772502</v>
      </c>
      <c r="J32" s="60">
        <v>1279770</v>
      </c>
      <c r="K32" s="60">
        <v>451948</v>
      </c>
      <c r="L32" s="60">
        <v>215304</v>
      </c>
      <c r="M32" s="60">
        <v>535492</v>
      </c>
      <c r="N32" s="60">
        <v>1202744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2482514</v>
      </c>
      <c r="X32" s="60">
        <v>1680000</v>
      </c>
      <c r="Y32" s="60">
        <v>802514</v>
      </c>
      <c r="Z32" s="140">
        <v>47.77</v>
      </c>
      <c r="AA32" s="155">
        <v>3349902</v>
      </c>
    </row>
    <row r="33" spans="1:27" ht="13.5">
      <c r="A33" s="183" t="s">
        <v>42</v>
      </c>
      <c r="B33" s="182"/>
      <c r="C33" s="155">
        <v>1101377</v>
      </c>
      <c r="D33" s="155">
        <v>0</v>
      </c>
      <c r="E33" s="156">
        <v>8033928</v>
      </c>
      <c r="F33" s="60">
        <v>8033928</v>
      </c>
      <c r="G33" s="60">
        <v>3000</v>
      </c>
      <c r="H33" s="60">
        <v>3000</v>
      </c>
      <c r="I33" s="60">
        <v>0</v>
      </c>
      <c r="J33" s="60">
        <v>6000</v>
      </c>
      <c r="K33" s="60">
        <v>201717</v>
      </c>
      <c r="L33" s="60">
        <v>188864</v>
      </c>
      <c r="M33" s="60">
        <v>805007</v>
      </c>
      <c r="N33" s="60">
        <v>1195588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1201588</v>
      </c>
      <c r="X33" s="60">
        <v>4016964</v>
      </c>
      <c r="Y33" s="60">
        <v>-2815376</v>
      </c>
      <c r="Z33" s="140">
        <v>-70.09</v>
      </c>
      <c r="AA33" s="155">
        <v>8033928</v>
      </c>
    </row>
    <row r="34" spans="1:27" ht="13.5">
      <c r="A34" s="183" t="s">
        <v>43</v>
      </c>
      <c r="B34" s="182"/>
      <c r="C34" s="155">
        <v>14078876</v>
      </c>
      <c r="D34" s="155">
        <v>0</v>
      </c>
      <c r="E34" s="156">
        <v>36881317</v>
      </c>
      <c r="F34" s="60">
        <v>36881317</v>
      </c>
      <c r="G34" s="60">
        <v>738295</v>
      </c>
      <c r="H34" s="60">
        <v>1288453</v>
      </c>
      <c r="I34" s="60">
        <v>869528</v>
      </c>
      <c r="J34" s="60">
        <v>2896276</v>
      </c>
      <c r="K34" s="60">
        <v>1154785</v>
      </c>
      <c r="L34" s="60">
        <v>371332</v>
      </c>
      <c r="M34" s="60">
        <v>287526</v>
      </c>
      <c r="N34" s="60">
        <v>1813643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4709919</v>
      </c>
      <c r="X34" s="60">
        <v>23668465</v>
      </c>
      <c r="Y34" s="60">
        <v>-18958546</v>
      </c>
      <c r="Z34" s="140">
        <v>-80.1</v>
      </c>
      <c r="AA34" s="155">
        <v>36881317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107340210</v>
      </c>
      <c r="D36" s="188">
        <f>SUM(D25:D35)</f>
        <v>0</v>
      </c>
      <c r="E36" s="189">
        <f t="shared" si="1"/>
        <v>122120530</v>
      </c>
      <c r="F36" s="190">
        <f t="shared" si="1"/>
        <v>122120530</v>
      </c>
      <c r="G36" s="190">
        <f t="shared" si="1"/>
        <v>3985579</v>
      </c>
      <c r="H36" s="190">
        <f t="shared" si="1"/>
        <v>4206922</v>
      </c>
      <c r="I36" s="190">
        <f t="shared" si="1"/>
        <v>4160820</v>
      </c>
      <c r="J36" s="190">
        <f t="shared" si="1"/>
        <v>12353321</v>
      </c>
      <c r="K36" s="190">
        <f t="shared" si="1"/>
        <v>4818207</v>
      </c>
      <c r="L36" s="190">
        <f t="shared" si="1"/>
        <v>3458360</v>
      </c>
      <c r="M36" s="190">
        <f t="shared" si="1"/>
        <v>6882059</v>
      </c>
      <c r="N36" s="190">
        <f t="shared" si="1"/>
        <v>15158626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27511947</v>
      </c>
      <c r="X36" s="190">
        <f t="shared" si="1"/>
        <v>63561949</v>
      </c>
      <c r="Y36" s="190">
        <f t="shared" si="1"/>
        <v>-36050002</v>
      </c>
      <c r="Z36" s="191">
        <f>+IF(X36&lt;&gt;0,+(Y36/X36)*100,0)</f>
        <v>-56.716325674657966</v>
      </c>
      <c r="AA36" s="188">
        <f>SUM(AA25:AA35)</f>
        <v>122120530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-38469015</v>
      </c>
      <c r="D38" s="199">
        <f>+D22-D36</f>
        <v>0</v>
      </c>
      <c r="E38" s="200">
        <f t="shared" si="2"/>
        <v>-18970795</v>
      </c>
      <c r="F38" s="106">
        <f t="shared" si="2"/>
        <v>-18970795</v>
      </c>
      <c r="G38" s="106">
        <f t="shared" si="2"/>
        <v>6596135</v>
      </c>
      <c r="H38" s="106">
        <f t="shared" si="2"/>
        <v>9847033</v>
      </c>
      <c r="I38" s="106">
        <f t="shared" si="2"/>
        <v>1004008</v>
      </c>
      <c r="J38" s="106">
        <f t="shared" si="2"/>
        <v>17447176</v>
      </c>
      <c r="K38" s="106">
        <f t="shared" si="2"/>
        <v>319745</v>
      </c>
      <c r="L38" s="106">
        <f t="shared" si="2"/>
        <v>6604080</v>
      </c>
      <c r="M38" s="106">
        <f t="shared" si="2"/>
        <v>2821030</v>
      </c>
      <c r="N38" s="106">
        <f t="shared" si="2"/>
        <v>9744855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27192031</v>
      </c>
      <c r="X38" s="106">
        <f>IF(F22=F36,0,X22-X36)</f>
        <v>-4412374</v>
      </c>
      <c r="Y38" s="106">
        <f t="shared" si="2"/>
        <v>31604405</v>
      </c>
      <c r="Z38" s="201">
        <f>+IF(X38&lt;&gt;0,+(Y38/X38)*100,0)</f>
        <v>-716.2675920037603</v>
      </c>
      <c r="AA38" s="199">
        <f>+AA22-AA36</f>
        <v>-18970795</v>
      </c>
    </row>
    <row r="39" spans="1:27" ht="13.5">
      <c r="A39" s="181" t="s">
        <v>46</v>
      </c>
      <c r="B39" s="185"/>
      <c r="C39" s="155">
        <v>16202558</v>
      </c>
      <c r="D39" s="155">
        <v>0</v>
      </c>
      <c r="E39" s="156">
        <v>10427000</v>
      </c>
      <c r="F39" s="60">
        <v>10427000</v>
      </c>
      <c r="G39" s="60">
        <v>0</v>
      </c>
      <c r="H39" s="60">
        <v>5275000</v>
      </c>
      <c r="I39" s="60">
        <v>0</v>
      </c>
      <c r="J39" s="60">
        <v>5275000</v>
      </c>
      <c r="K39" s="60">
        <v>0</v>
      </c>
      <c r="L39" s="60">
        <v>0</v>
      </c>
      <c r="M39" s="60">
        <v>4046000</v>
      </c>
      <c r="N39" s="60">
        <v>4046000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9321000</v>
      </c>
      <c r="X39" s="60">
        <v>6951466</v>
      </c>
      <c r="Y39" s="60">
        <v>2369534</v>
      </c>
      <c r="Z39" s="140">
        <v>34.09</v>
      </c>
      <c r="AA39" s="155">
        <v>10427000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-22266457</v>
      </c>
      <c r="D42" s="206">
        <f>SUM(D38:D41)</f>
        <v>0</v>
      </c>
      <c r="E42" s="207">
        <f t="shared" si="3"/>
        <v>-8543795</v>
      </c>
      <c r="F42" s="88">
        <f t="shared" si="3"/>
        <v>-8543795</v>
      </c>
      <c r="G42" s="88">
        <f t="shared" si="3"/>
        <v>6596135</v>
      </c>
      <c r="H42" s="88">
        <f t="shared" si="3"/>
        <v>15122033</v>
      </c>
      <c r="I42" s="88">
        <f t="shared" si="3"/>
        <v>1004008</v>
      </c>
      <c r="J42" s="88">
        <f t="shared" si="3"/>
        <v>22722176</v>
      </c>
      <c r="K42" s="88">
        <f t="shared" si="3"/>
        <v>319745</v>
      </c>
      <c r="L42" s="88">
        <f t="shared" si="3"/>
        <v>6604080</v>
      </c>
      <c r="M42" s="88">
        <f t="shared" si="3"/>
        <v>6867030</v>
      </c>
      <c r="N42" s="88">
        <f t="shared" si="3"/>
        <v>13790855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36513031</v>
      </c>
      <c r="X42" s="88">
        <f t="shared" si="3"/>
        <v>2539092</v>
      </c>
      <c r="Y42" s="88">
        <f t="shared" si="3"/>
        <v>33973939</v>
      </c>
      <c r="Z42" s="208">
        <f>+IF(X42&lt;&gt;0,+(Y42/X42)*100,0)</f>
        <v>1338.0349747074938</v>
      </c>
      <c r="AA42" s="206">
        <f>SUM(AA38:AA41)</f>
        <v>-8543795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-22266457</v>
      </c>
      <c r="D44" s="210">
        <f>+D42-D43</f>
        <v>0</v>
      </c>
      <c r="E44" s="211">
        <f t="shared" si="4"/>
        <v>-8543795</v>
      </c>
      <c r="F44" s="77">
        <f t="shared" si="4"/>
        <v>-8543795</v>
      </c>
      <c r="G44" s="77">
        <f t="shared" si="4"/>
        <v>6596135</v>
      </c>
      <c r="H44" s="77">
        <f t="shared" si="4"/>
        <v>15122033</v>
      </c>
      <c r="I44" s="77">
        <f t="shared" si="4"/>
        <v>1004008</v>
      </c>
      <c r="J44" s="77">
        <f t="shared" si="4"/>
        <v>22722176</v>
      </c>
      <c r="K44" s="77">
        <f t="shared" si="4"/>
        <v>319745</v>
      </c>
      <c r="L44" s="77">
        <f t="shared" si="4"/>
        <v>6604080</v>
      </c>
      <c r="M44" s="77">
        <f t="shared" si="4"/>
        <v>6867030</v>
      </c>
      <c r="N44" s="77">
        <f t="shared" si="4"/>
        <v>13790855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36513031</v>
      </c>
      <c r="X44" s="77">
        <f t="shared" si="4"/>
        <v>2539092</v>
      </c>
      <c r="Y44" s="77">
        <f t="shared" si="4"/>
        <v>33973939</v>
      </c>
      <c r="Z44" s="212">
        <f>+IF(X44&lt;&gt;0,+(Y44/X44)*100,0)</f>
        <v>1338.0349747074938</v>
      </c>
      <c r="AA44" s="210">
        <f>+AA42-AA43</f>
        <v>-8543795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-22266457</v>
      </c>
      <c r="D46" s="206">
        <f>SUM(D44:D45)</f>
        <v>0</v>
      </c>
      <c r="E46" s="207">
        <f t="shared" si="5"/>
        <v>-8543795</v>
      </c>
      <c r="F46" s="88">
        <f t="shared" si="5"/>
        <v>-8543795</v>
      </c>
      <c r="G46" s="88">
        <f t="shared" si="5"/>
        <v>6596135</v>
      </c>
      <c r="H46" s="88">
        <f t="shared" si="5"/>
        <v>15122033</v>
      </c>
      <c r="I46" s="88">
        <f t="shared" si="5"/>
        <v>1004008</v>
      </c>
      <c r="J46" s="88">
        <f t="shared" si="5"/>
        <v>22722176</v>
      </c>
      <c r="K46" s="88">
        <f t="shared" si="5"/>
        <v>319745</v>
      </c>
      <c r="L46" s="88">
        <f t="shared" si="5"/>
        <v>6604080</v>
      </c>
      <c r="M46" s="88">
        <f t="shared" si="5"/>
        <v>6867030</v>
      </c>
      <c r="N46" s="88">
        <f t="shared" si="5"/>
        <v>13790855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36513031</v>
      </c>
      <c r="X46" s="88">
        <f t="shared" si="5"/>
        <v>2539092</v>
      </c>
      <c r="Y46" s="88">
        <f t="shared" si="5"/>
        <v>33973939</v>
      </c>
      <c r="Z46" s="208">
        <f>+IF(X46&lt;&gt;0,+(Y46/X46)*100,0)</f>
        <v>1338.0349747074938</v>
      </c>
      <c r="AA46" s="206">
        <f>SUM(AA44:AA45)</f>
        <v>-8543795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-22266457</v>
      </c>
      <c r="D48" s="217">
        <f>SUM(D46:D47)</f>
        <v>0</v>
      </c>
      <c r="E48" s="218">
        <f t="shared" si="6"/>
        <v>-8543795</v>
      </c>
      <c r="F48" s="219">
        <f t="shared" si="6"/>
        <v>-8543795</v>
      </c>
      <c r="G48" s="219">
        <f t="shared" si="6"/>
        <v>6596135</v>
      </c>
      <c r="H48" s="220">
        <f t="shared" si="6"/>
        <v>15122033</v>
      </c>
      <c r="I48" s="220">
        <f t="shared" si="6"/>
        <v>1004008</v>
      </c>
      <c r="J48" s="220">
        <f t="shared" si="6"/>
        <v>22722176</v>
      </c>
      <c r="K48" s="220">
        <f t="shared" si="6"/>
        <v>319745</v>
      </c>
      <c r="L48" s="220">
        <f t="shared" si="6"/>
        <v>6604080</v>
      </c>
      <c r="M48" s="219">
        <f t="shared" si="6"/>
        <v>6867030</v>
      </c>
      <c r="N48" s="219">
        <f t="shared" si="6"/>
        <v>13790855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36513031</v>
      </c>
      <c r="X48" s="220">
        <f t="shared" si="6"/>
        <v>2539092</v>
      </c>
      <c r="Y48" s="220">
        <f t="shared" si="6"/>
        <v>33973939</v>
      </c>
      <c r="Z48" s="221">
        <f>+IF(X48&lt;&gt;0,+(Y48/X48)*100,0)</f>
        <v>1338.0349747074938</v>
      </c>
      <c r="AA48" s="222">
        <f>SUM(AA46:AA47)</f>
        <v>-8543795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69983</v>
      </c>
      <c r="D5" s="153">
        <f>SUM(D6:D8)</f>
        <v>0</v>
      </c>
      <c r="E5" s="154">
        <f t="shared" si="0"/>
        <v>600000</v>
      </c>
      <c r="F5" s="100">
        <f t="shared" si="0"/>
        <v>600000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600000</v>
      </c>
      <c r="Y5" s="100">
        <f t="shared" si="0"/>
        <v>-600000</v>
      </c>
      <c r="Z5" s="137">
        <f>+IF(X5&lt;&gt;0,+(Y5/X5)*100,0)</f>
        <v>-100</v>
      </c>
      <c r="AA5" s="153">
        <f>SUM(AA6:AA8)</f>
        <v>600000</v>
      </c>
    </row>
    <row r="6" spans="1:27" ht="13.5">
      <c r="A6" s="138" t="s">
        <v>75</v>
      </c>
      <c r="B6" s="136"/>
      <c r="C6" s="155">
        <v>27477</v>
      </c>
      <c r="D6" s="155"/>
      <c r="E6" s="156">
        <v>600000</v>
      </c>
      <c r="F6" s="60">
        <v>600000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600000</v>
      </c>
      <c r="Y6" s="60">
        <v>-600000</v>
      </c>
      <c r="Z6" s="140">
        <v>-100</v>
      </c>
      <c r="AA6" s="62">
        <v>600000</v>
      </c>
    </row>
    <row r="7" spans="1:27" ht="13.5">
      <c r="A7" s="138" t="s">
        <v>76</v>
      </c>
      <c r="B7" s="136"/>
      <c r="C7" s="157">
        <v>40041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2465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1980601</v>
      </c>
      <c r="D9" s="153">
        <f>SUM(D10:D14)</f>
        <v>0</v>
      </c>
      <c r="E9" s="154">
        <f t="shared" si="1"/>
        <v>3128000</v>
      </c>
      <c r="F9" s="100">
        <f t="shared" si="1"/>
        <v>3128000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1450000</v>
      </c>
      <c r="Y9" s="100">
        <f t="shared" si="1"/>
        <v>-1450000</v>
      </c>
      <c r="Z9" s="137">
        <f>+IF(X9&lt;&gt;0,+(Y9/X9)*100,0)</f>
        <v>-100</v>
      </c>
      <c r="AA9" s="102">
        <f>SUM(AA10:AA14)</f>
        <v>3128000</v>
      </c>
    </row>
    <row r="10" spans="1:27" ht="13.5">
      <c r="A10" s="138" t="s">
        <v>79</v>
      </c>
      <c r="B10" s="136"/>
      <c r="C10" s="155">
        <v>1980601</v>
      </c>
      <c r="D10" s="155"/>
      <c r="E10" s="156">
        <v>3128000</v>
      </c>
      <c r="F10" s="60">
        <v>3128000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1450000</v>
      </c>
      <c r="Y10" s="60">
        <v>-1450000</v>
      </c>
      <c r="Z10" s="140">
        <v>-100</v>
      </c>
      <c r="AA10" s="62">
        <v>3128000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9687197</v>
      </c>
      <c r="D15" s="153">
        <f>SUM(D16:D18)</f>
        <v>0</v>
      </c>
      <c r="E15" s="154">
        <f t="shared" si="2"/>
        <v>7299000</v>
      </c>
      <c r="F15" s="100">
        <f t="shared" si="2"/>
        <v>7299000</v>
      </c>
      <c r="G15" s="100">
        <f t="shared" si="2"/>
        <v>102670</v>
      </c>
      <c r="H15" s="100">
        <f t="shared" si="2"/>
        <v>976891</v>
      </c>
      <c r="I15" s="100">
        <f t="shared" si="2"/>
        <v>1297184</v>
      </c>
      <c r="J15" s="100">
        <f t="shared" si="2"/>
        <v>2376745</v>
      </c>
      <c r="K15" s="100">
        <f t="shared" si="2"/>
        <v>905127</v>
      </c>
      <c r="L15" s="100">
        <f t="shared" si="2"/>
        <v>172489</v>
      </c>
      <c r="M15" s="100">
        <f t="shared" si="2"/>
        <v>2746723</v>
      </c>
      <c r="N15" s="100">
        <f t="shared" si="2"/>
        <v>3824339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6201084</v>
      </c>
      <c r="X15" s="100">
        <f t="shared" si="2"/>
        <v>3151000</v>
      </c>
      <c r="Y15" s="100">
        <f t="shared" si="2"/>
        <v>3050084</v>
      </c>
      <c r="Z15" s="137">
        <f>+IF(X15&lt;&gt;0,+(Y15/X15)*100,0)</f>
        <v>96.79733417962552</v>
      </c>
      <c r="AA15" s="102">
        <f>SUM(AA16:AA18)</f>
        <v>7299000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9687197</v>
      </c>
      <c r="D17" s="155"/>
      <c r="E17" s="156">
        <v>7299000</v>
      </c>
      <c r="F17" s="60">
        <v>7299000</v>
      </c>
      <c r="G17" s="60">
        <v>102670</v>
      </c>
      <c r="H17" s="60">
        <v>976891</v>
      </c>
      <c r="I17" s="60">
        <v>1297184</v>
      </c>
      <c r="J17" s="60">
        <v>2376745</v>
      </c>
      <c r="K17" s="60">
        <v>905127</v>
      </c>
      <c r="L17" s="60">
        <v>172489</v>
      </c>
      <c r="M17" s="60">
        <v>2746723</v>
      </c>
      <c r="N17" s="60">
        <v>3824339</v>
      </c>
      <c r="O17" s="60"/>
      <c r="P17" s="60"/>
      <c r="Q17" s="60"/>
      <c r="R17" s="60"/>
      <c r="S17" s="60"/>
      <c r="T17" s="60"/>
      <c r="U17" s="60"/>
      <c r="V17" s="60"/>
      <c r="W17" s="60">
        <v>6201084</v>
      </c>
      <c r="X17" s="60">
        <v>3151000</v>
      </c>
      <c r="Y17" s="60">
        <v>3050084</v>
      </c>
      <c r="Z17" s="140">
        <v>96.8</v>
      </c>
      <c r="AA17" s="62">
        <v>7299000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11737781</v>
      </c>
      <c r="D25" s="217">
        <f>+D5+D9+D15+D19+D24</f>
        <v>0</v>
      </c>
      <c r="E25" s="230">
        <f t="shared" si="4"/>
        <v>11027000</v>
      </c>
      <c r="F25" s="219">
        <f t="shared" si="4"/>
        <v>11027000</v>
      </c>
      <c r="G25" s="219">
        <f t="shared" si="4"/>
        <v>102670</v>
      </c>
      <c r="H25" s="219">
        <f t="shared" si="4"/>
        <v>976891</v>
      </c>
      <c r="I25" s="219">
        <f t="shared" si="4"/>
        <v>1297184</v>
      </c>
      <c r="J25" s="219">
        <f t="shared" si="4"/>
        <v>2376745</v>
      </c>
      <c r="K25" s="219">
        <f t="shared" si="4"/>
        <v>905127</v>
      </c>
      <c r="L25" s="219">
        <f t="shared" si="4"/>
        <v>172489</v>
      </c>
      <c r="M25" s="219">
        <f t="shared" si="4"/>
        <v>2746723</v>
      </c>
      <c r="N25" s="219">
        <f t="shared" si="4"/>
        <v>3824339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6201084</v>
      </c>
      <c r="X25" s="219">
        <f t="shared" si="4"/>
        <v>5201000</v>
      </c>
      <c r="Y25" s="219">
        <f t="shared" si="4"/>
        <v>1000084</v>
      </c>
      <c r="Z25" s="231">
        <f>+IF(X25&lt;&gt;0,+(Y25/X25)*100,0)</f>
        <v>19.22868679100173</v>
      </c>
      <c r="AA25" s="232">
        <f>+AA5+AA9+AA15+AA19+AA24</f>
        <v>11027000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11737781</v>
      </c>
      <c r="D28" s="155"/>
      <c r="E28" s="156">
        <v>10427000</v>
      </c>
      <c r="F28" s="60">
        <v>10427000</v>
      </c>
      <c r="G28" s="60">
        <v>102670</v>
      </c>
      <c r="H28" s="60">
        <v>976891</v>
      </c>
      <c r="I28" s="60">
        <v>1297184</v>
      </c>
      <c r="J28" s="60">
        <v>2376745</v>
      </c>
      <c r="K28" s="60">
        <v>905127</v>
      </c>
      <c r="L28" s="60">
        <v>172489</v>
      </c>
      <c r="M28" s="60">
        <v>2746723</v>
      </c>
      <c r="N28" s="60">
        <v>3824339</v>
      </c>
      <c r="O28" s="60"/>
      <c r="P28" s="60"/>
      <c r="Q28" s="60"/>
      <c r="R28" s="60"/>
      <c r="S28" s="60"/>
      <c r="T28" s="60"/>
      <c r="U28" s="60"/>
      <c r="V28" s="60"/>
      <c r="W28" s="60">
        <v>6201084</v>
      </c>
      <c r="X28" s="60"/>
      <c r="Y28" s="60">
        <v>6201084</v>
      </c>
      <c r="Z28" s="140"/>
      <c r="AA28" s="155">
        <v>10427000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11737781</v>
      </c>
      <c r="D32" s="210">
        <f>SUM(D28:D31)</f>
        <v>0</v>
      </c>
      <c r="E32" s="211">
        <f t="shared" si="5"/>
        <v>10427000</v>
      </c>
      <c r="F32" s="77">
        <f t="shared" si="5"/>
        <v>10427000</v>
      </c>
      <c r="G32" s="77">
        <f t="shared" si="5"/>
        <v>102670</v>
      </c>
      <c r="H32" s="77">
        <f t="shared" si="5"/>
        <v>976891</v>
      </c>
      <c r="I32" s="77">
        <f t="shared" si="5"/>
        <v>1297184</v>
      </c>
      <c r="J32" s="77">
        <f t="shared" si="5"/>
        <v>2376745</v>
      </c>
      <c r="K32" s="77">
        <f t="shared" si="5"/>
        <v>905127</v>
      </c>
      <c r="L32" s="77">
        <f t="shared" si="5"/>
        <v>172489</v>
      </c>
      <c r="M32" s="77">
        <f t="shared" si="5"/>
        <v>2746723</v>
      </c>
      <c r="N32" s="77">
        <f t="shared" si="5"/>
        <v>3824339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6201084</v>
      </c>
      <c r="X32" s="77">
        <f t="shared" si="5"/>
        <v>0</v>
      </c>
      <c r="Y32" s="77">
        <f t="shared" si="5"/>
        <v>6201084</v>
      </c>
      <c r="Z32" s="212">
        <f>+IF(X32&lt;&gt;0,+(Y32/X32)*100,0)</f>
        <v>0</v>
      </c>
      <c r="AA32" s="79">
        <f>SUM(AA28:AA31)</f>
        <v>10427000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600000</v>
      </c>
      <c r="F35" s="60">
        <v>600000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600000</v>
      </c>
    </row>
    <row r="36" spans="1:27" ht="13.5">
      <c r="A36" s="238" t="s">
        <v>139</v>
      </c>
      <c r="B36" s="149"/>
      <c r="C36" s="222">
        <f aca="true" t="shared" si="6" ref="C36:Y36">SUM(C32:C35)</f>
        <v>11737781</v>
      </c>
      <c r="D36" s="222">
        <f>SUM(D32:D35)</f>
        <v>0</v>
      </c>
      <c r="E36" s="218">
        <f t="shared" si="6"/>
        <v>11027000</v>
      </c>
      <c r="F36" s="220">
        <f t="shared" si="6"/>
        <v>11027000</v>
      </c>
      <c r="G36" s="220">
        <f t="shared" si="6"/>
        <v>102670</v>
      </c>
      <c r="H36" s="220">
        <f t="shared" si="6"/>
        <v>976891</v>
      </c>
      <c r="I36" s="220">
        <f t="shared" si="6"/>
        <v>1297184</v>
      </c>
      <c r="J36" s="220">
        <f t="shared" si="6"/>
        <v>2376745</v>
      </c>
      <c r="K36" s="220">
        <f t="shared" si="6"/>
        <v>905127</v>
      </c>
      <c r="L36" s="220">
        <f t="shared" si="6"/>
        <v>172489</v>
      </c>
      <c r="M36" s="220">
        <f t="shared" si="6"/>
        <v>2746723</v>
      </c>
      <c r="N36" s="220">
        <f t="shared" si="6"/>
        <v>3824339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6201084</v>
      </c>
      <c r="X36" s="220">
        <f t="shared" si="6"/>
        <v>0</v>
      </c>
      <c r="Y36" s="220">
        <f t="shared" si="6"/>
        <v>6201084</v>
      </c>
      <c r="Z36" s="221">
        <f>+IF(X36&lt;&gt;0,+(Y36/X36)*100,0)</f>
        <v>0</v>
      </c>
      <c r="AA36" s="239">
        <f>SUM(AA32:AA35)</f>
        <v>11027000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1349729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>
        <v>18442200</v>
      </c>
      <c r="F7" s="60">
        <v>18442200</v>
      </c>
      <c r="G7" s="60">
        <v>8392000</v>
      </c>
      <c r="H7" s="60">
        <v>108000</v>
      </c>
      <c r="I7" s="60">
        <v>108000</v>
      </c>
      <c r="J7" s="60">
        <v>108000</v>
      </c>
      <c r="K7" s="60">
        <v>-108000</v>
      </c>
      <c r="L7" s="60">
        <v>-798000</v>
      </c>
      <c r="M7" s="60"/>
      <c r="N7" s="60">
        <v>-798000</v>
      </c>
      <c r="O7" s="60"/>
      <c r="P7" s="60"/>
      <c r="Q7" s="60"/>
      <c r="R7" s="60"/>
      <c r="S7" s="60"/>
      <c r="T7" s="60"/>
      <c r="U7" s="60"/>
      <c r="V7" s="60"/>
      <c r="W7" s="60">
        <v>-798000</v>
      </c>
      <c r="X7" s="60">
        <v>9221100</v>
      </c>
      <c r="Y7" s="60">
        <v>-10019100</v>
      </c>
      <c r="Z7" s="140">
        <v>-108.65</v>
      </c>
      <c r="AA7" s="62">
        <v>18442200</v>
      </c>
    </row>
    <row r="8" spans="1:27" ht="13.5">
      <c r="A8" s="249" t="s">
        <v>145</v>
      </c>
      <c r="B8" s="182"/>
      <c r="C8" s="155">
        <v>7664385</v>
      </c>
      <c r="D8" s="155"/>
      <c r="E8" s="59">
        <v>81349816</v>
      </c>
      <c r="F8" s="60">
        <v>81349816</v>
      </c>
      <c r="G8" s="60">
        <v>6751079</v>
      </c>
      <c r="H8" s="60">
        <v>11527618</v>
      </c>
      <c r="I8" s="60">
        <v>15408883</v>
      </c>
      <c r="J8" s="60">
        <v>15408883</v>
      </c>
      <c r="K8" s="60">
        <v>15408883</v>
      </c>
      <c r="L8" s="60">
        <v>20659891</v>
      </c>
      <c r="M8" s="60"/>
      <c r="N8" s="60">
        <v>20659891</v>
      </c>
      <c r="O8" s="60"/>
      <c r="P8" s="60"/>
      <c r="Q8" s="60"/>
      <c r="R8" s="60"/>
      <c r="S8" s="60"/>
      <c r="T8" s="60"/>
      <c r="U8" s="60"/>
      <c r="V8" s="60"/>
      <c r="W8" s="60">
        <v>20659891</v>
      </c>
      <c r="X8" s="60">
        <v>40674908</v>
      </c>
      <c r="Y8" s="60">
        <v>-20015017</v>
      </c>
      <c r="Z8" s="140">
        <v>-49.21</v>
      </c>
      <c r="AA8" s="62">
        <v>81349816</v>
      </c>
    </row>
    <row r="9" spans="1:27" ht="13.5">
      <c r="A9" s="249" t="s">
        <v>146</v>
      </c>
      <c r="B9" s="182"/>
      <c r="C9" s="155">
        <v>17022367</v>
      </c>
      <c r="D9" s="155"/>
      <c r="E9" s="59">
        <v>39751</v>
      </c>
      <c r="F9" s="60">
        <v>39751</v>
      </c>
      <c r="G9" s="60"/>
      <c r="H9" s="60">
        <v>935821</v>
      </c>
      <c r="I9" s="60">
        <v>1098693</v>
      </c>
      <c r="J9" s="60">
        <v>1098693</v>
      </c>
      <c r="K9" s="60">
        <v>-795909</v>
      </c>
      <c r="L9" s="60">
        <v>-1903761</v>
      </c>
      <c r="M9" s="60"/>
      <c r="N9" s="60">
        <v>-1903761</v>
      </c>
      <c r="O9" s="60"/>
      <c r="P9" s="60"/>
      <c r="Q9" s="60"/>
      <c r="R9" s="60"/>
      <c r="S9" s="60"/>
      <c r="T9" s="60"/>
      <c r="U9" s="60"/>
      <c r="V9" s="60"/>
      <c r="W9" s="60">
        <v>-1903761</v>
      </c>
      <c r="X9" s="60">
        <v>19876</v>
      </c>
      <c r="Y9" s="60">
        <v>-1923637</v>
      </c>
      <c r="Z9" s="140">
        <v>-9678.19</v>
      </c>
      <c r="AA9" s="62">
        <v>39751</v>
      </c>
    </row>
    <row r="10" spans="1:27" ht="13.5">
      <c r="A10" s="249" t="s">
        <v>147</v>
      </c>
      <c r="B10" s="182"/>
      <c r="C10" s="155">
        <v>2879986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102722</v>
      </c>
      <c r="D11" s="155"/>
      <c r="E11" s="59">
        <v>37548</v>
      </c>
      <c r="F11" s="60">
        <v>37548</v>
      </c>
      <c r="G11" s="60">
        <v>38221</v>
      </c>
      <c r="H11" s="60">
        <v>62103</v>
      </c>
      <c r="I11" s="60">
        <v>84784</v>
      </c>
      <c r="J11" s="60">
        <v>84784</v>
      </c>
      <c r="K11" s="60">
        <v>232789</v>
      </c>
      <c r="L11" s="60">
        <v>269421</v>
      </c>
      <c r="M11" s="60"/>
      <c r="N11" s="60">
        <v>269421</v>
      </c>
      <c r="O11" s="60"/>
      <c r="P11" s="60"/>
      <c r="Q11" s="60"/>
      <c r="R11" s="60"/>
      <c r="S11" s="60"/>
      <c r="T11" s="60"/>
      <c r="U11" s="60"/>
      <c r="V11" s="60"/>
      <c r="W11" s="60">
        <v>269421</v>
      </c>
      <c r="X11" s="60">
        <v>18774</v>
      </c>
      <c r="Y11" s="60">
        <v>250647</v>
      </c>
      <c r="Z11" s="140">
        <v>1335.08</v>
      </c>
      <c r="AA11" s="62">
        <v>37548</v>
      </c>
    </row>
    <row r="12" spans="1:27" ht="13.5">
      <c r="A12" s="250" t="s">
        <v>56</v>
      </c>
      <c r="B12" s="251"/>
      <c r="C12" s="168">
        <f aca="true" t="shared" si="0" ref="C12:Y12">SUM(C6:C11)</f>
        <v>29019189</v>
      </c>
      <c r="D12" s="168">
        <f>SUM(D6:D11)</f>
        <v>0</v>
      </c>
      <c r="E12" s="72">
        <f t="shared" si="0"/>
        <v>99869315</v>
      </c>
      <c r="F12" s="73">
        <f t="shared" si="0"/>
        <v>99869315</v>
      </c>
      <c r="G12" s="73">
        <f t="shared" si="0"/>
        <v>15181300</v>
      </c>
      <c r="H12" s="73">
        <f t="shared" si="0"/>
        <v>12633542</v>
      </c>
      <c r="I12" s="73">
        <f t="shared" si="0"/>
        <v>16700360</v>
      </c>
      <c r="J12" s="73">
        <f t="shared" si="0"/>
        <v>16700360</v>
      </c>
      <c r="K12" s="73">
        <f t="shared" si="0"/>
        <v>14737763</v>
      </c>
      <c r="L12" s="73">
        <f t="shared" si="0"/>
        <v>18227551</v>
      </c>
      <c r="M12" s="73">
        <f t="shared" si="0"/>
        <v>0</v>
      </c>
      <c r="N12" s="73">
        <f t="shared" si="0"/>
        <v>18227551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18227551</v>
      </c>
      <c r="X12" s="73">
        <f t="shared" si="0"/>
        <v>49934658</v>
      </c>
      <c r="Y12" s="73">
        <f t="shared" si="0"/>
        <v>-31707107</v>
      </c>
      <c r="Z12" s="170">
        <f>+IF(X12&lt;&gt;0,+(Y12/X12)*100,0)</f>
        <v>-63.49719467388763</v>
      </c>
      <c r="AA12" s="74">
        <f>SUM(AA6:AA11)</f>
        <v>99869315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28736907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324629321</v>
      </c>
      <c r="D19" s="155"/>
      <c r="E19" s="59">
        <v>83176959</v>
      </c>
      <c r="F19" s="60">
        <v>83176959</v>
      </c>
      <c r="G19" s="60">
        <v>102670</v>
      </c>
      <c r="H19" s="60">
        <v>1976444</v>
      </c>
      <c r="I19" s="60">
        <v>1998474</v>
      </c>
      <c r="J19" s="60">
        <v>1998474</v>
      </c>
      <c r="K19" s="60">
        <v>2684079</v>
      </c>
      <c r="L19" s="60">
        <v>2791550</v>
      </c>
      <c r="M19" s="60"/>
      <c r="N19" s="60">
        <v>2791550</v>
      </c>
      <c r="O19" s="60"/>
      <c r="P19" s="60"/>
      <c r="Q19" s="60"/>
      <c r="R19" s="60"/>
      <c r="S19" s="60"/>
      <c r="T19" s="60"/>
      <c r="U19" s="60"/>
      <c r="V19" s="60"/>
      <c r="W19" s="60">
        <v>2791550</v>
      </c>
      <c r="X19" s="60">
        <v>41588480</v>
      </c>
      <c r="Y19" s="60">
        <v>-38796930</v>
      </c>
      <c r="Z19" s="140">
        <v>-93.29</v>
      </c>
      <c r="AA19" s="62">
        <v>83176959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244775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517546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213000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354341549</v>
      </c>
      <c r="D24" s="168">
        <f>SUM(D15:D23)</f>
        <v>0</v>
      </c>
      <c r="E24" s="76">
        <f t="shared" si="1"/>
        <v>83176959</v>
      </c>
      <c r="F24" s="77">
        <f t="shared" si="1"/>
        <v>83176959</v>
      </c>
      <c r="G24" s="77">
        <f t="shared" si="1"/>
        <v>102670</v>
      </c>
      <c r="H24" s="77">
        <f t="shared" si="1"/>
        <v>1976444</v>
      </c>
      <c r="I24" s="77">
        <f t="shared" si="1"/>
        <v>1998474</v>
      </c>
      <c r="J24" s="77">
        <f t="shared" si="1"/>
        <v>1998474</v>
      </c>
      <c r="K24" s="77">
        <f t="shared" si="1"/>
        <v>2684079</v>
      </c>
      <c r="L24" s="77">
        <f t="shared" si="1"/>
        <v>2791550</v>
      </c>
      <c r="M24" s="77">
        <f t="shared" si="1"/>
        <v>0</v>
      </c>
      <c r="N24" s="77">
        <f t="shared" si="1"/>
        <v>2791550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2791550</v>
      </c>
      <c r="X24" s="77">
        <f t="shared" si="1"/>
        <v>41588480</v>
      </c>
      <c r="Y24" s="77">
        <f t="shared" si="1"/>
        <v>-38796930</v>
      </c>
      <c r="Z24" s="212">
        <f>+IF(X24&lt;&gt;0,+(Y24/X24)*100,0)</f>
        <v>-93.28768447416208</v>
      </c>
      <c r="AA24" s="79">
        <f>SUM(AA15:AA23)</f>
        <v>83176959</v>
      </c>
    </row>
    <row r="25" spans="1:27" ht="13.5">
      <c r="A25" s="250" t="s">
        <v>159</v>
      </c>
      <c r="B25" s="251"/>
      <c r="C25" s="168">
        <f aca="true" t="shared" si="2" ref="C25:Y25">+C12+C24</f>
        <v>383360738</v>
      </c>
      <c r="D25" s="168">
        <f>+D12+D24</f>
        <v>0</v>
      </c>
      <c r="E25" s="72">
        <f t="shared" si="2"/>
        <v>183046274</v>
      </c>
      <c r="F25" s="73">
        <f t="shared" si="2"/>
        <v>183046274</v>
      </c>
      <c r="G25" s="73">
        <f t="shared" si="2"/>
        <v>15283970</v>
      </c>
      <c r="H25" s="73">
        <f t="shared" si="2"/>
        <v>14609986</v>
      </c>
      <c r="I25" s="73">
        <f t="shared" si="2"/>
        <v>18698834</v>
      </c>
      <c r="J25" s="73">
        <f t="shared" si="2"/>
        <v>18698834</v>
      </c>
      <c r="K25" s="73">
        <f t="shared" si="2"/>
        <v>17421842</v>
      </c>
      <c r="L25" s="73">
        <f t="shared" si="2"/>
        <v>21019101</v>
      </c>
      <c r="M25" s="73">
        <f t="shared" si="2"/>
        <v>0</v>
      </c>
      <c r="N25" s="73">
        <f t="shared" si="2"/>
        <v>21019101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21019101</v>
      </c>
      <c r="X25" s="73">
        <f t="shared" si="2"/>
        <v>91523138</v>
      </c>
      <c r="Y25" s="73">
        <f t="shared" si="2"/>
        <v>-70504037</v>
      </c>
      <c r="Z25" s="170">
        <f>+IF(X25&lt;&gt;0,+(Y25/X25)*100,0)</f>
        <v>-77.03411240117227</v>
      </c>
      <c r="AA25" s="74">
        <f>+AA12+AA24</f>
        <v>183046274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31465635</v>
      </c>
      <c r="D29" s="155"/>
      <c r="E29" s="59"/>
      <c r="F29" s="60"/>
      <c r="G29" s="60"/>
      <c r="H29" s="60"/>
      <c r="I29" s="60"/>
      <c r="J29" s="60"/>
      <c r="K29" s="60"/>
      <c r="L29" s="60">
        <v>-8968944</v>
      </c>
      <c r="M29" s="60"/>
      <c r="N29" s="60">
        <v>-8968944</v>
      </c>
      <c r="O29" s="60"/>
      <c r="P29" s="60"/>
      <c r="Q29" s="60"/>
      <c r="R29" s="60"/>
      <c r="S29" s="60"/>
      <c r="T29" s="60"/>
      <c r="U29" s="60"/>
      <c r="V29" s="60"/>
      <c r="W29" s="60">
        <v>-8968944</v>
      </c>
      <c r="X29" s="60"/>
      <c r="Y29" s="60">
        <v>-8968944</v>
      </c>
      <c r="Z29" s="140"/>
      <c r="AA29" s="62"/>
    </row>
    <row r="30" spans="1:27" ht="13.5">
      <c r="A30" s="249" t="s">
        <v>52</v>
      </c>
      <c r="B30" s="182"/>
      <c r="C30" s="155">
        <v>1834071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60241</v>
      </c>
      <c r="D31" s="155"/>
      <c r="E31" s="59">
        <v>6859933</v>
      </c>
      <c r="F31" s="60">
        <v>6859933</v>
      </c>
      <c r="G31" s="60"/>
      <c r="H31" s="60">
        <v>18750</v>
      </c>
      <c r="I31" s="60">
        <v>20917</v>
      </c>
      <c r="J31" s="60">
        <v>20917</v>
      </c>
      <c r="K31" s="60">
        <v>14324</v>
      </c>
      <c r="L31" s="60">
        <v>31256</v>
      </c>
      <c r="M31" s="60"/>
      <c r="N31" s="60">
        <v>31256</v>
      </c>
      <c r="O31" s="60"/>
      <c r="P31" s="60"/>
      <c r="Q31" s="60"/>
      <c r="R31" s="60"/>
      <c r="S31" s="60"/>
      <c r="T31" s="60"/>
      <c r="U31" s="60"/>
      <c r="V31" s="60"/>
      <c r="W31" s="60">
        <v>31256</v>
      </c>
      <c r="X31" s="60">
        <v>3429967</v>
      </c>
      <c r="Y31" s="60">
        <v>-3398711</v>
      </c>
      <c r="Z31" s="140">
        <v>-99.09</v>
      </c>
      <c r="AA31" s="62">
        <v>6859933</v>
      </c>
    </row>
    <row r="32" spans="1:27" ht="13.5">
      <c r="A32" s="249" t="s">
        <v>164</v>
      </c>
      <c r="B32" s="182"/>
      <c r="C32" s="155">
        <v>56254593</v>
      </c>
      <c r="D32" s="155"/>
      <c r="E32" s="59">
        <v>56280012</v>
      </c>
      <c r="F32" s="60">
        <v>56280012</v>
      </c>
      <c r="G32" s="60">
        <v>7375148</v>
      </c>
      <c r="H32" s="60">
        <v>4052439</v>
      </c>
      <c r="I32" s="60">
        <v>7375148</v>
      </c>
      <c r="J32" s="60">
        <v>7375148</v>
      </c>
      <c r="K32" s="60">
        <v>1981382</v>
      </c>
      <c r="L32" s="60">
        <v>11237606</v>
      </c>
      <c r="M32" s="60"/>
      <c r="N32" s="60">
        <v>11237606</v>
      </c>
      <c r="O32" s="60"/>
      <c r="P32" s="60"/>
      <c r="Q32" s="60"/>
      <c r="R32" s="60"/>
      <c r="S32" s="60"/>
      <c r="T32" s="60"/>
      <c r="U32" s="60"/>
      <c r="V32" s="60"/>
      <c r="W32" s="60">
        <v>11237606</v>
      </c>
      <c r="X32" s="60">
        <v>28140006</v>
      </c>
      <c r="Y32" s="60">
        <v>-16902400</v>
      </c>
      <c r="Z32" s="140">
        <v>-60.07</v>
      </c>
      <c r="AA32" s="62">
        <v>56280012</v>
      </c>
    </row>
    <row r="33" spans="1:27" ht="13.5">
      <c r="A33" s="249" t="s">
        <v>165</v>
      </c>
      <c r="B33" s="182"/>
      <c r="C33" s="155">
        <v>762607</v>
      </c>
      <c r="D33" s="155"/>
      <c r="E33" s="59">
        <v>125349946</v>
      </c>
      <c r="F33" s="60">
        <v>125349946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62674973</v>
      </c>
      <c r="Y33" s="60">
        <v>-62674973</v>
      </c>
      <c r="Z33" s="140">
        <v>-100</v>
      </c>
      <c r="AA33" s="62">
        <v>125349946</v>
      </c>
    </row>
    <row r="34" spans="1:27" ht="13.5">
      <c r="A34" s="250" t="s">
        <v>58</v>
      </c>
      <c r="B34" s="251"/>
      <c r="C34" s="168">
        <f aca="true" t="shared" si="3" ref="C34:Y34">SUM(C29:C33)</f>
        <v>90377147</v>
      </c>
      <c r="D34" s="168">
        <f>SUM(D29:D33)</f>
        <v>0</v>
      </c>
      <c r="E34" s="72">
        <f t="shared" si="3"/>
        <v>188489891</v>
      </c>
      <c r="F34" s="73">
        <f t="shared" si="3"/>
        <v>188489891</v>
      </c>
      <c r="G34" s="73">
        <f t="shared" si="3"/>
        <v>7375148</v>
      </c>
      <c r="H34" s="73">
        <f t="shared" si="3"/>
        <v>4071189</v>
      </c>
      <c r="I34" s="73">
        <f t="shared" si="3"/>
        <v>7396065</v>
      </c>
      <c r="J34" s="73">
        <f t="shared" si="3"/>
        <v>7396065</v>
      </c>
      <c r="K34" s="73">
        <f t="shared" si="3"/>
        <v>1995706</v>
      </c>
      <c r="L34" s="73">
        <f t="shared" si="3"/>
        <v>2299918</v>
      </c>
      <c r="M34" s="73">
        <f t="shared" si="3"/>
        <v>0</v>
      </c>
      <c r="N34" s="73">
        <f t="shared" si="3"/>
        <v>2299918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2299918</v>
      </c>
      <c r="X34" s="73">
        <f t="shared" si="3"/>
        <v>94244946</v>
      </c>
      <c r="Y34" s="73">
        <f t="shared" si="3"/>
        <v>-91945028</v>
      </c>
      <c r="Z34" s="170">
        <f>+IF(X34&lt;&gt;0,+(Y34/X34)*100,0)</f>
        <v>-97.55963783989012</v>
      </c>
      <c r="AA34" s="74">
        <f>SUM(AA29:AA33)</f>
        <v>188489891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3300112</v>
      </c>
      <c r="D37" s="155"/>
      <c r="E37" s="59">
        <v>2785630</v>
      </c>
      <c r="F37" s="60">
        <v>2785630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1392815</v>
      </c>
      <c r="Y37" s="60">
        <v>-1392815</v>
      </c>
      <c r="Z37" s="140">
        <v>-100</v>
      </c>
      <c r="AA37" s="62">
        <v>2785630</v>
      </c>
    </row>
    <row r="38" spans="1:27" ht="13.5">
      <c r="A38" s="249" t="s">
        <v>165</v>
      </c>
      <c r="B38" s="182"/>
      <c r="C38" s="155">
        <v>15525220</v>
      </c>
      <c r="D38" s="155"/>
      <c r="E38" s="59">
        <v>314376</v>
      </c>
      <c r="F38" s="60">
        <v>314376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157188</v>
      </c>
      <c r="Y38" s="60">
        <v>-157188</v>
      </c>
      <c r="Z38" s="140">
        <v>-100</v>
      </c>
      <c r="AA38" s="62">
        <v>314376</v>
      </c>
    </row>
    <row r="39" spans="1:27" ht="13.5">
      <c r="A39" s="250" t="s">
        <v>59</v>
      </c>
      <c r="B39" s="253"/>
      <c r="C39" s="168">
        <f aca="true" t="shared" si="4" ref="C39:Y39">SUM(C37:C38)</f>
        <v>18825332</v>
      </c>
      <c r="D39" s="168">
        <f>SUM(D37:D38)</f>
        <v>0</v>
      </c>
      <c r="E39" s="76">
        <f t="shared" si="4"/>
        <v>3100006</v>
      </c>
      <c r="F39" s="77">
        <f t="shared" si="4"/>
        <v>3100006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1550003</v>
      </c>
      <c r="Y39" s="77">
        <f t="shared" si="4"/>
        <v>-1550003</v>
      </c>
      <c r="Z39" s="212">
        <f>+IF(X39&lt;&gt;0,+(Y39/X39)*100,0)</f>
        <v>-100</v>
      </c>
      <c r="AA39" s="79">
        <f>SUM(AA37:AA38)</f>
        <v>3100006</v>
      </c>
    </row>
    <row r="40" spans="1:27" ht="13.5">
      <c r="A40" s="250" t="s">
        <v>167</v>
      </c>
      <c r="B40" s="251"/>
      <c r="C40" s="168">
        <f aca="true" t="shared" si="5" ref="C40:Y40">+C34+C39</f>
        <v>109202479</v>
      </c>
      <c r="D40" s="168">
        <f>+D34+D39</f>
        <v>0</v>
      </c>
      <c r="E40" s="72">
        <f t="shared" si="5"/>
        <v>191589897</v>
      </c>
      <c r="F40" s="73">
        <f t="shared" si="5"/>
        <v>191589897</v>
      </c>
      <c r="G40" s="73">
        <f t="shared" si="5"/>
        <v>7375148</v>
      </c>
      <c r="H40" s="73">
        <f t="shared" si="5"/>
        <v>4071189</v>
      </c>
      <c r="I40" s="73">
        <f t="shared" si="5"/>
        <v>7396065</v>
      </c>
      <c r="J40" s="73">
        <f t="shared" si="5"/>
        <v>7396065</v>
      </c>
      <c r="K40" s="73">
        <f t="shared" si="5"/>
        <v>1995706</v>
      </c>
      <c r="L40" s="73">
        <f t="shared" si="5"/>
        <v>2299918</v>
      </c>
      <c r="M40" s="73">
        <f t="shared" si="5"/>
        <v>0</v>
      </c>
      <c r="N40" s="73">
        <f t="shared" si="5"/>
        <v>2299918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2299918</v>
      </c>
      <c r="X40" s="73">
        <f t="shared" si="5"/>
        <v>95794949</v>
      </c>
      <c r="Y40" s="73">
        <f t="shared" si="5"/>
        <v>-93495031</v>
      </c>
      <c r="Z40" s="170">
        <f>+IF(X40&lt;&gt;0,+(Y40/X40)*100,0)</f>
        <v>-97.59912393710863</v>
      </c>
      <c r="AA40" s="74">
        <f>+AA34+AA39</f>
        <v>191589897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274158259</v>
      </c>
      <c r="D42" s="257">
        <f>+D25-D40</f>
        <v>0</v>
      </c>
      <c r="E42" s="258">
        <f t="shared" si="6"/>
        <v>-8543623</v>
      </c>
      <c r="F42" s="259">
        <f t="shared" si="6"/>
        <v>-8543623</v>
      </c>
      <c r="G42" s="259">
        <f t="shared" si="6"/>
        <v>7908822</v>
      </c>
      <c r="H42" s="259">
        <f t="shared" si="6"/>
        <v>10538797</v>
      </c>
      <c r="I42" s="259">
        <f t="shared" si="6"/>
        <v>11302769</v>
      </c>
      <c r="J42" s="259">
        <f t="shared" si="6"/>
        <v>11302769</v>
      </c>
      <c r="K42" s="259">
        <f t="shared" si="6"/>
        <v>15426136</v>
      </c>
      <c r="L42" s="259">
        <f t="shared" si="6"/>
        <v>18719183</v>
      </c>
      <c r="M42" s="259">
        <f t="shared" si="6"/>
        <v>0</v>
      </c>
      <c r="N42" s="259">
        <f t="shared" si="6"/>
        <v>18719183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18719183</v>
      </c>
      <c r="X42" s="259">
        <f t="shared" si="6"/>
        <v>-4271811</v>
      </c>
      <c r="Y42" s="259">
        <f t="shared" si="6"/>
        <v>22990994</v>
      </c>
      <c r="Z42" s="260">
        <f>+IF(X42&lt;&gt;0,+(Y42/X42)*100,0)</f>
        <v>-538.2025094275004</v>
      </c>
      <c r="AA42" s="261">
        <f>+AA25-AA40</f>
        <v>-8543623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274158259</v>
      </c>
      <c r="D45" s="155"/>
      <c r="E45" s="59">
        <v>-8543624</v>
      </c>
      <c r="F45" s="60">
        <v>-8543624</v>
      </c>
      <c r="G45" s="60">
        <v>7908822</v>
      </c>
      <c r="H45" s="60">
        <v>10538797</v>
      </c>
      <c r="I45" s="60">
        <v>11302769</v>
      </c>
      <c r="J45" s="60">
        <v>11302769</v>
      </c>
      <c r="K45" s="60">
        <v>15426136</v>
      </c>
      <c r="L45" s="60">
        <v>18719183</v>
      </c>
      <c r="M45" s="60"/>
      <c r="N45" s="60">
        <v>18719183</v>
      </c>
      <c r="O45" s="60"/>
      <c r="P45" s="60"/>
      <c r="Q45" s="60"/>
      <c r="R45" s="60"/>
      <c r="S45" s="60"/>
      <c r="T45" s="60"/>
      <c r="U45" s="60"/>
      <c r="V45" s="60"/>
      <c r="W45" s="60">
        <v>18719183</v>
      </c>
      <c r="X45" s="60">
        <v>-4271812</v>
      </c>
      <c r="Y45" s="60">
        <v>22990995</v>
      </c>
      <c r="Z45" s="139">
        <v>-538.2</v>
      </c>
      <c r="AA45" s="62">
        <v>-8543624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274158259</v>
      </c>
      <c r="D48" s="217">
        <f>SUM(D45:D47)</f>
        <v>0</v>
      </c>
      <c r="E48" s="264">
        <f t="shared" si="7"/>
        <v>-8543624</v>
      </c>
      <c r="F48" s="219">
        <f t="shared" si="7"/>
        <v>-8543624</v>
      </c>
      <c r="G48" s="219">
        <f t="shared" si="7"/>
        <v>7908822</v>
      </c>
      <c r="H48" s="219">
        <f t="shared" si="7"/>
        <v>10538797</v>
      </c>
      <c r="I48" s="219">
        <f t="shared" si="7"/>
        <v>11302769</v>
      </c>
      <c r="J48" s="219">
        <f t="shared" si="7"/>
        <v>11302769</v>
      </c>
      <c r="K48" s="219">
        <f t="shared" si="7"/>
        <v>15426136</v>
      </c>
      <c r="L48" s="219">
        <f t="shared" si="7"/>
        <v>18719183</v>
      </c>
      <c r="M48" s="219">
        <f t="shared" si="7"/>
        <v>0</v>
      </c>
      <c r="N48" s="219">
        <f t="shared" si="7"/>
        <v>18719183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18719183</v>
      </c>
      <c r="X48" s="219">
        <f t="shared" si="7"/>
        <v>-4271812</v>
      </c>
      <c r="Y48" s="219">
        <f t="shared" si="7"/>
        <v>22990995</v>
      </c>
      <c r="Z48" s="265">
        <f>+IF(X48&lt;&gt;0,+(Y48/X48)*100,0)</f>
        <v>-538.2024068474924</v>
      </c>
      <c r="AA48" s="232">
        <f>SUM(AA45:AA47)</f>
        <v>-8543624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38654994</v>
      </c>
      <c r="D6" s="155"/>
      <c r="E6" s="59">
        <v>65834331</v>
      </c>
      <c r="F6" s="60">
        <v>65834331</v>
      </c>
      <c r="G6" s="60">
        <v>3434669</v>
      </c>
      <c r="H6" s="60">
        <v>3583916</v>
      </c>
      <c r="I6" s="60">
        <v>4409540</v>
      </c>
      <c r="J6" s="60">
        <v>11428125</v>
      </c>
      <c r="K6" s="60">
        <v>7725326</v>
      </c>
      <c r="L6" s="60">
        <v>4813521</v>
      </c>
      <c r="M6" s="60">
        <v>9233269</v>
      </c>
      <c r="N6" s="60">
        <v>21772116</v>
      </c>
      <c r="O6" s="60"/>
      <c r="P6" s="60"/>
      <c r="Q6" s="60"/>
      <c r="R6" s="60"/>
      <c r="S6" s="60"/>
      <c r="T6" s="60"/>
      <c r="U6" s="60"/>
      <c r="V6" s="60"/>
      <c r="W6" s="60">
        <v>33200241</v>
      </c>
      <c r="X6" s="60">
        <v>33529476</v>
      </c>
      <c r="Y6" s="60">
        <v>-329235</v>
      </c>
      <c r="Z6" s="140">
        <v>-0.98</v>
      </c>
      <c r="AA6" s="62">
        <v>65834331</v>
      </c>
    </row>
    <row r="7" spans="1:27" ht="13.5">
      <c r="A7" s="249" t="s">
        <v>178</v>
      </c>
      <c r="B7" s="182"/>
      <c r="C7" s="155"/>
      <c r="D7" s="155"/>
      <c r="E7" s="59">
        <v>31289000</v>
      </c>
      <c r="F7" s="60">
        <v>31289000</v>
      </c>
      <c r="G7" s="60">
        <v>11258000</v>
      </c>
      <c r="H7" s="60">
        <v>1334000</v>
      </c>
      <c r="I7" s="60"/>
      <c r="J7" s="60">
        <v>12592000</v>
      </c>
      <c r="K7" s="60"/>
      <c r="L7" s="60">
        <v>4756000</v>
      </c>
      <c r="M7" s="60">
        <v>2010000</v>
      </c>
      <c r="N7" s="60">
        <v>6766000</v>
      </c>
      <c r="O7" s="60"/>
      <c r="P7" s="60"/>
      <c r="Q7" s="60"/>
      <c r="R7" s="60"/>
      <c r="S7" s="60"/>
      <c r="T7" s="60"/>
      <c r="U7" s="60"/>
      <c r="V7" s="60"/>
      <c r="W7" s="60">
        <v>19358000</v>
      </c>
      <c r="X7" s="60">
        <v>19473000</v>
      </c>
      <c r="Y7" s="60">
        <v>-115000</v>
      </c>
      <c r="Z7" s="140">
        <v>-0.59</v>
      </c>
      <c r="AA7" s="62">
        <v>31289000</v>
      </c>
    </row>
    <row r="8" spans="1:27" ht="13.5">
      <c r="A8" s="249" t="s">
        <v>179</v>
      </c>
      <c r="B8" s="182"/>
      <c r="C8" s="155"/>
      <c r="D8" s="155"/>
      <c r="E8" s="59">
        <v>10427199</v>
      </c>
      <c r="F8" s="60">
        <v>10427199</v>
      </c>
      <c r="G8" s="60">
        <v>3392000</v>
      </c>
      <c r="H8" s="60"/>
      <c r="I8" s="60"/>
      <c r="J8" s="60">
        <v>3392000</v>
      </c>
      <c r="K8" s="60"/>
      <c r="L8" s="60"/>
      <c r="M8" s="60">
        <v>4046000</v>
      </c>
      <c r="N8" s="60">
        <v>4046000</v>
      </c>
      <c r="O8" s="60"/>
      <c r="P8" s="60"/>
      <c r="Q8" s="60"/>
      <c r="R8" s="60"/>
      <c r="S8" s="60"/>
      <c r="T8" s="60"/>
      <c r="U8" s="60"/>
      <c r="V8" s="60"/>
      <c r="W8" s="60">
        <v>7438000</v>
      </c>
      <c r="X8" s="60">
        <v>6951466</v>
      </c>
      <c r="Y8" s="60">
        <v>486534</v>
      </c>
      <c r="Z8" s="140">
        <v>7</v>
      </c>
      <c r="AA8" s="62">
        <v>10427199</v>
      </c>
    </row>
    <row r="9" spans="1:27" ht="13.5">
      <c r="A9" s="249" t="s">
        <v>180</v>
      </c>
      <c r="B9" s="182"/>
      <c r="C9" s="155">
        <v>2798735</v>
      </c>
      <c r="D9" s="155"/>
      <c r="E9" s="59">
        <v>5824833</v>
      </c>
      <c r="F9" s="60">
        <v>5824833</v>
      </c>
      <c r="G9" s="60"/>
      <c r="H9" s="60"/>
      <c r="I9" s="60"/>
      <c r="J9" s="60"/>
      <c r="K9" s="60">
        <v>571194</v>
      </c>
      <c r="L9" s="60"/>
      <c r="M9" s="60"/>
      <c r="N9" s="60">
        <v>571194</v>
      </c>
      <c r="O9" s="60"/>
      <c r="P9" s="60"/>
      <c r="Q9" s="60"/>
      <c r="R9" s="60"/>
      <c r="S9" s="60"/>
      <c r="T9" s="60"/>
      <c r="U9" s="60"/>
      <c r="V9" s="60"/>
      <c r="W9" s="60">
        <v>571194</v>
      </c>
      <c r="X9" s="60">
        <v>3876495</v>
      </c>
      <c r="Y9" s="60">
        <v>-3305301</v>
      </c>
      <c r="Z9" s="140">
        <v>-85.27</v>
      </c>
      <c r="AA9" s="62">
        <v>5824833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-82005781</v>
      </c>
      <c r="D12" s="155"/>
      <c r="E12" s="59">
        <v>-102523991</v>
      </c>
      <c r="F12" s="60">
        <v>-102523991</v>
      </c>
      <c r="G12" s="60">
        <v>-16769086</v>
      </c>
      <c r="H12" s="60">
        <v>-4708104</v>
      </c>
      <c r="I12" s="60">
        <v>-3851879</v>
      </c>
      <c r="J12" s="60">
        <v>-25329069</v>
      </c>
      <c r="K12" s="60">
        <v>-7126755</v>
      </c>
      <c r="L12" s="60">
        <v>-9148829</v>
      </c>
      <c r="M12" s="60">
        <v>-12514341</v>
      </c>
      <c r="N12" s="60">
        <v>-28789925</v>
      </c>
      <c r="O12" s="60"/>
      <c r="P12" s="60"/>
      <c r="Q12" s="60"/>
      <c r="R12" s="60"/>
      <c r="S12" s="60"/>
      <c r="T12" s="60"/>
      <c r="U12" s="60"/>
      <c r="V12" s="60"/>
      <c r="W12" s="60">
        <v>-54118994</v>
      </c>
      <c r="X12" s="60">
        <v>-59582191</v>
      </c>
      <c r="Y12" s="60">
        <v>5463197</v>
      </c>
      <c r="Z12" s="140">
        <v>-9.17</v>
      </c>
      <c r="AA12" s="62">
        <v>-102523991</v>
      </c>
    </row>
    <row r="13" spans="1:27" ht="13.5">
      <c r="A13" s="249" t="s">
        <v>40</v>
      </c>
      <c r="B13" s="182"/>
      <c r="C13" s="155">
        <v>-25233051</v>
      </c>
      <c r="D13" s="155"/>
      <c r="E13" s="59">
        <v>-241992</v>
      </c>
      <c r="F13" s="60">
        <v>-241992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-120996</v>
      </c>
      <c r="Y13" s="60">
        <v>120996</v>
      </c>
      <c r="Z13" s="140">
        <v>-100</v>
      </c>
      <c r="AA13" s="62">
        <v>-241992</v>
      </c>
    </row>
    <row r="14" spans="1:27" ht="13.5">
      <c r="A14" s="249" t="s">
        <v>42</v>
      </c>
      <c r="B14" s="182"/>
      <c r="C14" s="155">
        <v>-1101377</v>
      </c>
      <c r="D14" s="155"/>
      <c r="E14" s="59">
        <v>-8033928</v>
      </c>
      <c r="F14" s="60">
        <v>-8033928</v>
      </c>
      <c r="G14" s="60"/>
      <c r="H14" s="60"/>
      <c r="I14" s="60"/>
      <c r="J14" s="60"/>
      <c r="K14" s="60"/>
      <c r="L14" s="60"/>
      <c r="M14" s="60">
        <v>-126465</v>
      </c>
      <c r="N14" s="60">
        <v>-126465</v>
      </c>
      <c r="O14" s="60"/>
      <c r="P14" s="60"/>
      <c r="Q14" s="60"/>
      <c r="R14" s="60"/>
      <c r="S14" s="60"/>
      <c r="T14" s="60"/>
      <c r="U14" s="60"/>
      <c r="V14" s="60"/>
      <c r="W14" s="60">
        <v>-126465</v>
      </c>
      <c r="X14" s="60"/>
      <c r="Y14" s="60">
        <v>-126465</v>
      </c>
      <c r="Z14" s="140"/>
      <c r="AA14" s="62">
        <v>-8033928</v>
      </c>
    </row>
    <row r="15" spans="1:27" ht="13.5">
      <c r="A15" s="250" t="s">
        <v>184</v>
      </c>
      <c r="B15" s="251"/>
      <c r="C15" s="168">
        <f aca="true" t="shared" si="0" ref="C15:Y15">SUM(C6:C14)</f>
        <v>-66886480</v>
      </c>
      <c r="D15" s="168">
        <f>SUM(D6:D14)</f>
        <v>0</v>
      </c>
      <c r="E15" s="72">
        <f t="shared" si="0"/>
        <v>2575452</v>
      </c>
      <c r="F15" s="73">
        <f t="shared" si="0"/>
        <v>2575452</v>
      </c>
      <c r="G15" s="73">
        <f t="shared" si="0"/>
        <v>1315583</v>
      </c>
      <c r="H15" s="73">
        <f t="shared" si="0"/>
        <v>209812</v>
      </c>
      <c r="I15" s="73">
        <f t="shared" si="0"/>
        <v>557661</v>
      </c>
      <c r="J15" s="73">
        <f t="shared" si="0"/>
        <v>2083056</v>
      </c>
      <c r="K15" s="73">
        <f t="shared" si="0"/>
        <v>1169765</v>
      </c>
      <c r="L15" s="73">
        <f t="shared" si="0"/>
        <v>420692</v>
      </c>
      <c r="M15" s="73">
        <f t="shared" si="0"/>
        <v>2648463</v>
      </c>
      <c r="N15" s="73">
        <f t="shared" si="0"/>
        <v>4238920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6321976</v>
      </c>
      <c r="X15" s="73">
        <f t="shared" si="0"/>
        <v>4127250</v>
      </c>
      <c r="Y15" s="73">
        <f t="shared" si="0"/>
        <v>2194726</v>
      </c>
      <c r="Z15" s="170">
        <f>+IF(X15&lt;&gt;0,+(Y15/X15)*100,0)</f>
        <v>53.17647343873039</v>
      </c>
      <c r="AA15" s="74">
        <f>SUM(AA6:AA14)</f>
        <v>2575452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43620022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-10427200</v>
      </c>
      <c r="F24" s="60">
        <v>-10427200</v>
      </c>
      <c r="G24" s="60">
        <v>-102670</v>
      </c>
      <c r="H24" s="60">
        <v>-976891</v>
      </c>
      <c r="I24" s="60">
        <v>-1297184</v>
      </c>
      <c r="J24" s="60">
        <v>-2376745</v>
      </c>
      <c r="K24" s="60">
        <v>-767090</v>
      </c>
      <c r="L24" s="60">
        <v>-157855</v>
      </c>
      <c r="M24" s="60">
        <v>-2746723</v>
      </c>
      <c r="N24" s="60">
        <v>-3671668</v>
      </c>
      <c r="O24" s="60"/>
      <c r="P24" s="60"/>
      <c r="Q24" s="60"/>
      <c r="R24" s="60"/>
      <c r="S24" s="60"/>
      <c r="T24" s="60"/>
      <c r="U24" s="60"/>
      <c r="V24" s="60"/>
      <c r="W24" s="60">
        <v>-6048413</v>
      </c>
      <c r="X24" s="60">
        <v>-3590300</v>
      </c>
      <c r="Y24" s="60">
        <v>-2458113</v>
      </c>
      <c r="Z24" s="140">
        <v>68.47</v>
      </c>
      <c r="AA24" s="62">
        <v>-10427200</v>
      </c>
    </row>
    <row r="25" spans="1:27" ht="13.5">
      <c r="A25" s="250" t="s">
        <v>191</v>
      </c>
      <c r="B25" s="251"/>
      <c r="C25" s="168">
        <f aca="true" t="shared" si="1" ref="C25:Y25">SUM(C19:C24)</f>
        <v>43620022</v>
      </c>
      <c r="D25" s="168">
        <f>SUM(D19:D24)</f>
        <v>0</v>
      </c>
      <c r="E25" s="72">
        <f t="shared" si="1"/>
        <v>-10427200</v>
      </c>
      <c r="F25" s="73">
        <f t="shared" si="1"/>
        <v>-10427200</v>
      </c>
      <c r="G25" s="73">
        <f t="shared" si="1"/>
        <v>-102670</v>
      </c>
      <c r="H25" s="73">
        <f t="shared" si="1"/>
        <v>-976891</v>
      </c>
      <c r="I25" s="73">
        <f t="shared" si="1"/>
        <v>-1297184</v>
      </c>
      <c r="J25" s="73">
        <f t="shared" si="1"/>
        <v>-2376745</v>
      </c>
      <c r="K25" s="73">
        <f t="shared" si="1"/>
        <v>-767090</v>
      </c>
      <c r="L25" s="73">
        <f t="shared" si="1"/>
        <v>-157855</v>
      </c>
      <c r="M25" s="73">
        <f t="shared" si="1"/>
        <v>-2746723</v>
      </c>
      <c r="N25" s="73">
        <f t="shared" si="1"/>
        <v>-3671668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-6048413</v>
      </c>
      <c r="X25" s="73">
        <f t="shared" si="1"/>
        <v>-3590300</v>
      </c>
      <c r="Y25" s="73">
        <f t="shared" si="1"/>
        <v>-2458113</v>
      </c>
      <c r="Z25" s="170">
        <f>+IF(X25&lt;&gt;0,+(Y25/X25)*100,0)</f>
        <v>68.46539286410606</v>
      </c>
      <c r="AA25" s="74">
        <f>SUM(AA19:AA24)</f>
        <v>-10427200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-894155</v>
      </c>
      <c r="F33" s="60">
        <v>-894155</v>
      </c>
      <c r="G33" s="60"/>
      <c r="H33" s="60"/>
      <c r="I33" s="60"/>
      <c r="J33" s="60"/>
      <c r="K33" s="60"/>
      <c r="L33" s="60"/>
      <c r="M33" s="60">
        <v>-192470</v>
      </c>
      <c r="N33" s="60">
        <v>-192470</v>
      </c>
      <c r="O33" s="60"/>
      <c r="P33" s="60"/>
      <c r="Q33" s="60"/>
      <c r="R33" s="60"/>
      <c r="S33" s="60"/>
      <c r="T33" s="60"/>
      <c r="U33" s="60"/>
      <c r="V33" s="60"/>
      <c r="W33" s="60">
        <v>-192470</v>
      </c>
      <c r="X33" s="60">
        <v>-230000</v>
      </c>
      <c r="Y33" s="60">
        <v>37530</v>
      </c>
      <c r="Z33" s="140">
        <v>-16.32</v>
      </c>
      <c r="AA33" s="62">
        <v>-894155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-894155</v>
      </c>
      <c r="F34" s="73">
        <f t="shared" si="2"/>
        <v>-894155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-192470</v>
      </c>
      <c r="N34" s="73">
        <f t="shared" si="2"/>
        <v>-192470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-192470</v>
      </c>
      <c r="X34" s="73">
        <f t="shared" si="2"/>
        <v>-230000</v>
      </c>
      <c r="Y34" s="73">
        <f t="shared" si="2"/>
        <v>37530</v>
      </c>
      <c r="Z34" s="170">
        <f>+IF(X34&lt;&gt;0,+(Y34/X34)*100,0)</f>
        <v>-16.317391304347826</v>
      </c>
      <c r="AA34" s="74">
        <f>SUM(AA29:AA33)</f>
        <v>-894155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-23266458</v>
      </c>
      <c r="D36" s="153">
        <f>+D15+D25+D34</f>
        <v>0</v>
      </c>
      <c r="E36" s="99">
        <f t="shared" si="3"/>
        <v>-8745903</v>
      </c>
      <c r="F36" s="100">
        <f t="shared" si="3"/>
        <v>-8745903</v>
      </c>
      <c r="G36" s="100">
        <f t="shared" si="3"/>
        <v>1212913</v>
      </c>
      <c r="H36" s="100">
        <f t="shared" si="3"/>
        <v>-767079</v>
      </c>
      <c r="I36" s="100">
        <f t="shared" si="3"/>
        <v>-739523</v>
      </c>
      <c r="J36" s="100">
        <f t="shared" si="3"/>
        <v>-293689</v>
      </c>
      <c r="K36" s="100">
        <f t="shared" si="3"/>
        <v>402675</v>
      </c>
      <c r="L36" s="100">
        <f t="shared" si="3"/>
        <v>262837</v>
      </c>
      <c r="M36" s="100">
        <f t="shared" si="3"/>
        <v>-290730</v>
      </c>
      <c r="N36" s="100">
        <f t="shared" si="3"/>
        <v>374782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81093</v>
      </c>
      <c r="X36" s="100">
        <f t="shared" si="3"/>
        <v>306950</v>
      </c>
      <c r="Y36" s="100">
        <f t="shared" si="3"/>
        <v>-225857</v>
      </c>
      <c r="Z36" s="137">
        <f>+IF(X36&lt;&gt;0,+(Y36/X36)*100,0)</f>
        <v>-73.58103925720802</v>
      </c>
      <c r="AA36" s="102">
        <f>+AA15+AA25+AA34</f>
        <v>-8745903</v>
      </c>
    </row>
    <row r="37" spans="1:27" ht="13.5">
      <c r="A37" s="249" t="s">
        <v>199</v>
      </c>
      <c r="B37" s="182"/>
      <c r="C37" s="153"/>
      <c r="D37" s="153"/>
      <c r="E37" s="99">
        <v>-67958000</v>
      </c>
      <c r="F37" s="100">
        <v>-67958000</v>
      </c>
      <c r="G37" s="100">
        <v>440465</v>
      </c>
      <c r="H37" s="100">
        <v>1653378</v>
      </c>
      <c r="I37" s="100">
        <v>886299</v>
      </c>
      <c r="J37" s="100">
        <v>440465</v>
      </c>
      <c r="K37" s="100">
        <v>146776</v>
      </c>
      <c r="L37" s="100">
        <v>549451</v>
      </c>
      <c r="M37" s="100">
        <v>812288</v>
      </c>
      <c r="N37" s="100">
        <v>146776</v>
      </c>
      <c r="O37" s="100"/>
      <c r="P37" s="100"/>
      <c r="Q37" s="100"/>
      <c r="R37" s="100"/>
      <c r="S37" s="100"/>
      <c r="T37" s="100"/>
      <c r="U37" s="100"/>
      <c r="V37" s="100"/>
      <c r="W37" s="100">
        <v>440465</v>
      </c>
      <c r="X37" s="100">
        <v>-67958000</v>
      </c>
      <c r="Y37" s="100">
        <v>68398465</v>
      </c>
      <c r="Z37" s="137">
        <v>-100.65</v>
      </c>
      <c r="AA37" s="102">
        <v>-67958000</v>
      </c>
    </row>
    <row r="38" spans="1:27" ht="13.5">
      <c r="A38" s="269" t="s">
        <v>200</v>
      </c>
      <c r="B38" s="256"/>
      <c r="C38" s="257">
        <v>-23266458</v>
      </c>
      <c r="D38" s="257"/>
      <c r="E38" s="258">
        <v>-76703903</v>
      </c>
      <c r="F38" s="259">
        <v>-76703903</v>
      </c>
      <c r="G38" s="259">
        <v>1653378</v>
      </c>
      <c r="H38" s="259">
        <v>886299</v>
      </c>
      <c r="I38" s="259">
        <v>146776</v>
      </c>
      <c r="J38" s="259">
        <v>146776</v>
      </c>
      <c r="K38" s="259">
        <v>549451</v>
      </c>
      <c r="L38" s="259">
        <v>812288</v>
      </c>
      <c r="M38" s="259">
        <v>521558</v>
      </c>
      <c r="N38" s="259">
        <v>521558</v>
      </c>
      <c r="O38" s="259"/>
      <c r="P38" s="259"/>
      <c r="Q38" s="259"/>
      <c r="R38" s="259"/>
      <c r="S38" s="259"/>
      <c r="T38" s="259"/>
      <c r="U38" s="259"/>
      <c r="V38" s="259"/>
      <c r="W38" s="259">
        <v>521558</v>
      </c>
      <c r="X38" s="259">
        <v>-67651050</v>
      </c>
      <c r="Y38" s="259">
        <v>68172608</v>
      </c>
      <c r="Z38" s="260">
        <v>-100.77</v>
      </c>
      <c r="AA38" s="261">
        <v>-76703903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11737781</v>
      </c>
      <c r="D5" s="200">
        <f t="shared" si="0"/>
        <v>0</v>
      </c>
      <c r="E5" s="106">
        <f t="shared" si="0"/>
        <v>7899000</v>
      </c>
      <c r="F5" s="106">
        <f t="shared" si="0"/>
        <v>7899000</v>
      </c>
      <c r="G5" s="106">
        <f t="shared" si="0"/>
        <v>102670</v>
      </c>
      <c r="H5" s="106">
        <f t="shared" si="0"/>
        <v>976891</v>
      </c>
      <c r="I5" s="106">
        <f t="shared" si="0"/>
        <v>1297184</v>
      </c>
      <c r="J5" s="106">
        <f t="shared" si="0"/>
        <v>2376745</v>
      </c>
      <c r="K5" s="106">
        <f t="shared" si="0"/>
        <v>905127</v>
      </c>
      <c r="L5" s="106">
        <f t="shared" si="0"/>
        <v>172489</v>
      </c>
      <c r="M5" s="106">
        <f t="shared" si="0"/>
        <v>2746723</v>
      </c>
      <c r="N5" s="106">
        <f t="shared" si="0"/>
        <v>3824339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6201084</v>
      </c>
      <c r="X5" s="106">
        <f t="shared" si="0"/>
        <v>3949500</v>
      </c>
      <c r="Y5" s="106">
        <f t="shared" si="0"/>
        <v>2251584</v>
      </c>
      <c r="Z5" s="201">
        <f>+IF(X5&lt;&gt;0,+(Y5/X5)*100,0)</f>
        <v>57.00934295480441</v>
      </c>
      <c r="AA5" s="199">
        <f>SUM(AA11:AA18)</f>
        <v>7899000</v>
      </c>
    </row>
    <row r="6" spans="1:27" ht="13.5">
      <c r="A6" s="291" t="s">
        <v>204</v>
      </c>
      <c r="B6" s="142"/>
      <c r="C6" s="62">
        <v>9686887</v>
      </c>
      <c r="D6" s="156"/>
      <c r="E6" s="60">
        <v>7299000</v>
      </c>
      <c r="F6" s="60">
        <v>7299000</v>
      </c>
      <c r="G6" s="60">
        <v>102670</v>
      </c>
      <c r="H6" s="60">
        <v>976891</v>
      </c>
      <c r="I6" s="60">
        <v>1297184</v>
      </c>
      <c r="J6" s="60">
        <v>2376745</v>
      </c>
      <c r="K6" s="60">
        <v>905127</v>
      </c>
      <c r="L6" s="60">
        <v>172489</v>
      </c>
      <c r="M6" s="60">
        <v>2746723</v>
      </c>
      <c r="N6" s="60">
        <v>3824339</v>
      </c>
      <c r="O6" s="60"/>
      <c r="P6" s="60"/>
      <c r="Q6" s="60"/>
      <c r="R6" s="60"/>
      <c r="S6" s="60"/>
      <c r="T6" s="60"/>
      <c r="U6" s="60"/>
      <c r="V6" s="60"/>
      <c r="W6" s="60">
        <v>6201084</v>
      </c>
      <c r="X6" s="60">
        <v>3649500</v>
      </c>
      <c r="Y6" s="60">
        <v>2551584</v>
      </c>
      <c r="Z6" s="140">
        <v>69.92</v>
      </c>
      <c r="AA6" s="155">
        <v>7299000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9686887</v>
      </c>
      <c r="D11" s="294">
        <f t="shared" si="1"/>
        <v>0</v>
      </c>
      <c r="E11" s="295">
        <f t="shared" si="1"/>
        <v>7299000</v>
      </c>
      <c r="F11" s="295">
        <f t="shared" si="1"/>
        <v>7299000</v>
      </c>
      <c r="G11" s="295">
        <f t="shared" si="1"/>
        <v>102670</v>
      </c>
      <c r="H11" s="295">
        <f t="shared" si="1"/>
        <v>976891</v>
      </c>
      <c r="I11" s="295">
        <f t="shared" si="1"/>
        <v>1297184</v>
      </c>
      <c r="J11" s="295">
        <f t="shared" si="1"/>
        <v>2376745</v>
      </c>
      <c r="K11" s="295">
        <f t="shared" si="1"/>
        <v>905127</v>
      </c>
      <c r="L11" s="295">
        <f t="shared" si="1"/>
        <v>172489</v>
      </c>
      <c r="M11" s="295">
        <f t="shared" si="1"/>
        <v>2746723</v>
      </c>
      <c r="N11" s="295">
        <f t="shared" si="1"/>
        <v>3824339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6201084</v>
      </c>
      <c r="X11" s="295">
        <f t="shared" si="1"/>
        <v>3649500</v>
      </c>
      <c r="Y11" s="295">
        <f t="shared" si="1"/>
        <v>2551584</v>
      </c>
      <c r="Z11" s="296">
        <f>+IF(X11&lt;&gt;0,+(Y11/X11)*100,0)</f>
        <v>69.91598849157418</v>
      </c>
      <c r="AA11" s="297">
        <f>SUM(AA6:AA10)</f>
        <v>7299000</v>
      </c>
    </row>
    <row r="12" spans="1:27" ht="13.5">
      <c r="A12" s="298" t="s">
        <v>210</v>
      </c>
      <c r="B12" s="136"/>
      <c r="C12" s="62">
        <v>1965781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85113</v>
      </c>
      <c r="D15" s="156"/>
      <c r="E15" s="60">
        <v>600000</v>
      </c>
      <c r="F15" s="60">
        <v>600000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300000</v>
      </c>
      <c r="Y15" s="60">
        <v>-300000</v>
      </c>
      <c r="Z15" s="140">
        <v>-100</v>
      </c>
      <c r="AA15" s="155">
        <v>600000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3128000</v>
      </c>
      <c r="F20" s="100">
        <f t="shared" si="2"/>
        <v>3128000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1564000</v>
      </c>
      <c r="Y20" s="100">
        <f t="shared" si="2"/>
        <v>-1564000</v>
      </c>
      <c r="Z20" s="137">
        <f>+IF(X20&lt;&gt;0,+(Y20/X20)*100,0)</f>
        <v>-100</v>
      </c>
      <c r="AA20" s="153">
        <f>SUM(AA26:AA33)</f>
        <v>3128000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3128000</v>
      </c>
      <c r="F27" s="60">
        <v>3128000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1564000</v>
      </c>
      <c r="Y27" s="60">
        <v>-1564000</v>
      </c>
      <c r="Z27" s="140">
        <v>-100</v>
      </c>
      <c r="AA27" s="155">
        <v>3128000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9686887</v>
      </c>
      <c r="D36" s="156">
        <f t="shared" si="4"/>
        <v>0</v>
      </c>
      <c r="E36" s="60">
        <f t="shared" si="4"/>
        <v>7299000</v>
      </c>
      <c r="F36" s="60">
        <f t="shared" si="4"/>
        <v>7299000</v>
      </c>
      <c r="G36" s="60">
        <f t="shared" si="4"/>
        <v>102670</v>
      </c>
      <c r="H36" s="60">
        <f t="shared" si="4"/>
        <v>976891</v>
      </c>
      <c r="I36" s="60">
        <f t="shared" si="4"/>
        <v>1297184</v>
      </c>
      <c r="J36" s="60">
        <f t="shared" si="4"/>
        <v>2376745</v>
      </c>
      <c r="K36" s="60">
        <f t="shared" si="4"/>
        <v>905127</v>
      </c>
      <c r="L36" s="60">
        <f t="shared" si="4"/>
        <v>172489</v>
      </c>
      <c r="M36" s="60">
        <f t="shared" si="4"/>
        <v>2746723</v>
      </c>
      <c r="N36" s="60">
        <f t="shared" si="4"/>
        <v>3824339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6201084</v>
      </c>
      <c r="X36" s="60">
        <f t="shared" si="4"/>
        <v>3649500</v>
      </c>
      <c r="Y36" s="60">
        <f t="shared" si="4"/>
        <v>2551584</v>
      </c>
      <c r="Z36" s="140">
        <f aca="true" t="shared" si="5" ref="Z36:Z49">+IF(X36&lt;&gt;0,+(Y36/X36)*100,0)</f>
        <v>69.91598849157418</v>
      </c>
      <c r="AA36" s="155">
        <f>AA6+AA21</f>
        <v>7299000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9686887</v>
      </c>
      <c r="D41" s="294">
        <f t="shared" si="6"/>
        <v>0</v>
      </c>
      <c r="E41" s="295">
        <f t="shared" si="6"/>
        <v>7299000</v>
      </c>
      <c r="F41" s="295">
        <f t="shared" si="6"/>
        <v>7299000</v>
      </c>
      <c r="G41" s="295">
        <f t="shared" si="6"/>
        <v>102670</v>
      </c>
      <c r="H41" s="295">
        <f t="shared" si="6"/>
        <v>976891</v>
      </c>
      <c r="I41" s="295">
        <f t="shared" si="6"/>
        <v>1297184</v>
      </c>
      <c r="J41" s="295">
        <f t="shared" si="6"/>
        <v>2376745</v>
      </c>
      <c r="K41" s="295">
        <f t="shared" si="6"/>
        <v>905127</v>
      </c>
      <c r="L41" s="295">
        <f t="shared" si="6"/>
        <v>172489</v>
      </c>
      <c r="M41" s="295">
        <f t="shared" si="6"/>
        <v>2746723</v>
      </c>
      <c r="N41" s="295">
        <f t="shared" si="6"/>
        <v>3824339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6201084</v>
      </c>
      <c r="X41" s="295">
        <f t="shared" si="6"/>
        <v>3649500</v>
      </c>
      <c r="Y41" s="295">
        <f t="shared" si="6"/>
        <v>2551584</v>
      </c>
      <c r="Z41" s="296">
        <f t="shared" si="5"/>
        <v>69.91598849157418</v>
      </c>
      <c r="AA41" s="297">
        <f>SUM(AA36:AA40)</f>
        <v>7299000</v>
      </c>
    </row>
    <row r="42" spans="1:27" ht="13.5">
      <c r="A42" s="298" t="s">
        <v>210</v>
      </c>
      <c r="B42" s="136"/>
      <c r="C42" s="95">
        <f aca="true" t="shared" si="7" ref="C42:Y48">C12+C27</f>
        <v>1965781</v>
      </c>
      <c r="D42" s="129">
        <f t="shared" si="7"/>
        <v>0</v>
      </c>
      <c r="E42" s="54">
        <f t="shared" si="7"/>
        <v>3128000</v>
      </c>
      <c r="F42" s="54">
        <f t="shared" si="7"/>
        <v>3128000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1564000</v>
      </c>
      <c r="Y42" s="54">
        <f t="shared" si="7"/>
        <v>-1564000</v>
      </c>
      <c r="Z42" s="184">
        <f t="shared" si="5"/>
        <v>-100</v>
      </c>
      <c r="AA42" s="130">
        <f aca="true" t="shared" si="8" ref="AA42:AA48">AA12+AA27</f>
        <v>3128000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85113</v>
      </c>
      <c r="D45" s="129">
        <f t="shared" si="7"/>
        <v>0</v>
      </c>
      <c r="E45" s="54">
        <f t="shared" si="7"/>
        <v>600000</v>
      </c>
      <c r="F45" s="54">
        <f t="shared" si="7"/>
        <v>600000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300000</v>
      </c>
      <c r="Y45" s="54">
        <f t="shared" si="7"/>
        <v>-300000</v>
      </c>
      <c r="Z45" s="184">
        <f t="shared" si="5"/>
        <v>-100</v>
      </c>
      <c r="AA45" s="130">
        <f t="shared" si="8"/>
        <v>600000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11737781</v>
      </c>
      <c r="D49" s="218">
        <f t="shared" si="9"/>
        <v>0</v>
      </c>
      <c r="E49" s="220">
        <f t="shared" si="9"/>
        <v>11027000</v>
      </c>
      <c r="F49" s="220">
        <f t="shared" si="9"/>
        <v>11027000</v>
      </c>
      <c r="G49" s="220">
        <f t="shared" si="9"/>
        <v>102670</v>
      </c>
      <c r="H49" s="220">
        <f t="shared" si="9"/>
        <v>976891</v>
      </c>
      <c r="I49" s="220">
        <f t="shared" si="9"/>
        <v>1297184</v>
      </c>
      <c r="J49" s="220">
        <f t="shared" si="9"/>
        <v>2376745</v>
      </c>
      <c r="K49" s="220">
        <f t="shared" si="9"/>
        <v>905127</v>
      </c>
      <c r="L49" s="220">
        <f t="shared" si="9"/>
        <v>172489</v>
      </c>
      <c r="M49" s="220">
        <f t="shared" si="9"/>
        <v>2746723</v>
      </c>
      <c r="N49" s="220">
        <f t="shared" si="9"/>
        <v>3824339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6201084</v>
      </c>
      <c r="X49" s="220">
        <f t="shared" si="9"/>
        <v>5513500</v>
      </c>
      <c r="Y49" s="220">
        <f t="shared" si="9"/>
        <v>687584</v>
      </c>
      <c r="Z49" s="221">
        <f t="shared" si="5"/>
        <v>12.470916840482452</v>
      </c>
      <c r="AA49" s="222">
        <f>SUM(AA41:AA48)</f>
        <v>11027000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1002281</v>
      </c>
      <c r="F51" s="54">
        <f t="shared" si="10"/>
        <v>1002281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501141</v>
      </c>
      <c r="Y51" s="54">
        <f t="shared" si="10"/>
        <v>-501141</v>
      </c>
      <c r="Z51" s="184">
        <f>+IF(X51&lt;&gt;0,+(Y51/X51)*100,0)</f>
        <v>-100</v>
      </c>
      <c r="AA51" s="130">
        <f>SUM(AA57:AA61)</f>
        <v>1002281</v>
      </c>
    </row>
    <row r="52" spans="1:27" ht="13.5">
      <c r="A52" s="310" t="s">
        <v>204</v>
      </c>
      <c r="B52" s="142"/>
      <c r="C52" s="62"/>
      <c r="D52" s="156"/>
      <c r="E52" s="60">
        <v>171620</v>
      </c>
      <c r="F52" s="60">
        <v>171620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85810</v>
      </c>
      <c r="Y52" s="60">
        <v>-85810</v>
      </c>
      <c r="Z52" s="140">
        <v>-100</v>
      </c>
      <c r="AA52" s="155">
        <v>171620</v>
      </c>
    </row>
    <row r="53" spans="1:27" ht="13.5">
      <c r="A53" s="310" t="s">
        <v>205</v>
      </c>
      <c r="B53" s="142"/>
      <c r="C53" s="62"/>
      <c r="D53" s="156"/>
      <c r="E53" s="60">
        <v>16072</v>
      </c>
      <c r="F53" s="60">
        <v>16072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8036</v>
      </c>
      <c r="Y53" s="60">
        <v>-8036</v>
      </c>
      <c r="Z53" s="140">
        <v>-100</v>
      </c>
      <c r="AA53" s="155">
        <v>16072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665</v>
      </c>
      <c r="F56" s="60">
        <v>665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333</v>
      </c>
      <c r="Y56" s="60">
        <v>-333</v>
      </c>
      <c r="Z56" s="140">
        <v>-100</v>
      </c>
      <c r="AA56" s="155">
        <v>665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188357</v>
      </c>
      <c r="F57" s="295">
        <f t="shared" si="11"/>
        <v>188357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94179</v>
      </c>
      <c r="Y57" s="295">
        <f t="shared" si="11"/>
        <v>-94179</v>
      </c>
      <c r="Z57" s="296">
        <f>+IF(X57&lt;&gt;0,+(Y57/X57)*100,0)</f>
        <v>-100</v>
      </c>
      <c r="AA57" s="297">
        <f>SUM(AA52:AA56)</f>
        <v>188357</v>
      </c>
    </row>
    <row r="58" spans="1:27" ht="13.5">
      <c r="A58" s="311" t="s">
        <v>210</v>
      </c>
      <c r="B58" s="136"/>
      <c r="C58" s="62"/>
      <c r="D58" s="156"/>
      <c r="E58" s="60">
        <v>102102</v>
      </c>
      <c r="F58" s="60">
        <v>102102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51051</v>
      </c>
      <c r="Y58" s="60">
        <v>-51051</v>
      </c>
      <c r="Z58" s="140">
        <v>-100</v>
      </c>
      <c r="AA58" s="155">
        <v>102102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711822</v>
      </c>
      <c r="F61" s="60">
        <v>711822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355911</v>
      </c>
      <c r="Y61" s="60">
        <v>-355911</v>
      </c>
      <c r="Z61" s="140">
        <v>-100</v>
      </c>
      <c r="AA61" s="155">
        <v>711822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400912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300684</v>
      </c>
      <c r="F66" s="275"/>
      <c r="G66" s="275"/>
      <c r="H66" s="275"/>
      <c r="I66" s="275">
        <v>65043</v>
      </c>
      <c r="J66" s="275">
        <v>65043</v>
      </c>
      <c r="K66" s="275">
        <v>87888</v>
      </c>
      <c r="L66" s="275"/>
      <c r="M66" s="275"/>
      <c r="N66" s="275">
        <v>87888</v>
      </c>
      <c r="O66" s="275"/>
      <c r="P66" s="275"/>
      <c r="Q66" s="275"/>
      <c r="R66" s="275"/>
      <c r="S66" s="275"/>
      <c r="T66" s="275"/>
      <c r="U66" s="275"/>
      <c r="V66" s="275"/>
      <c r="W66" s="275">
        <v>152931</v>
      </c>
      <c r="X66" s="275"/>
      <c r="Y66" s="275">
        <v>152931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200456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100228</v>
      </c>
      <c r="F68" s="60"/>
      <c r="G68" s="60">
        <v>2347</v>
      </c>
      <c r="H68" s="60">
        <v>5172</v>
      </c>
      <c r="I68" s="60"/>
      <c r="J68" s="60">
        <v>7519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7519</v>
      </c>
      <c r="X68" s="60"/>
      <c r="Y68" s="60">
        <v>7519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1002280</v>
      </c>
      <c r="F69" s="220">
        <f t="shared" si="12"/>
        <v>0</v>
      </c>
      <c r="G69" s="220">
        <f t="shared" si="12"/>
        <v>2347</v>
      </c>
      <c r="H69" s="220">
        <f t="shared" si="12"/>
        <v>5172</v>
      </c>
      <c r="I69" s="220">
        <f t="shared" si="12"/>
        <v>65043</v>
      </c>
      <c r="J69" s="220">
        <f t="shared" si="12"/>
        <v>72562</v>
      </c>
      <c r="K69" s="220">
        <f t="shared" si="12"/>
        <v>87888</v>
      </c>
      <c r="L69" s="220">
        <f t="shared" si="12"/>
        <v>0</v>
      </c>
      <c r="M69" s="220">
        <f t="shared" si="12"/>
        <v>0</v>
      </c>
      <c r="N69" s="220">
        <f t="shared" si="12"/>
        <v>87888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160450</v>
      </c>
      <c r="X69" s="220">
        <f t="shared" si="12"/>
        <v>0</v>
      </c>
      <c r="Y69" s="220">
        <f t="shared" si="12"/>
        <v>160450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9686887</v>
      </c>
      <c r="D5" s="344">
        <f t="shared" si="0"/>
        <v>0</v>
      </c>
      <c r="E5" s="343">
        <f t="shared" si="0"/>
        <v>7299000</v>
      </c>
      <c r="F5" s="345">
        <f t="shared" si="0"/>
        <v>7299000</v>
      </c>
      <c r="G5" s="345">
        <f t="shared" si="0"/>
        <v>102670</v>
      </c>
      <c r="H5" s="343">
        <f t="shared" si="0"/>
        <v>976891</v>
      </c>
      <c r="I5" s="343">
        <f t="shared" si="0"/>
        <v>1297184</v>
      </c>
      <c r="J5" s="345">
        <f t="shared" si="0"/>
        <v>2376745</v>
      </c>
      <c r="K5" s="345">
        <f t="shared" si="0"/>
        <v>905127</v>
      </c>
      <c r="L5" s="343">
        <f t="shared" si="0"/>
        <v>172489</v>
      </c>
      <c r="M5" s="343">
        <f t="shared" si="0"/>
        <v>2746723</v>
      </c>
      <c r="N5" s="345">
        <f t="shared" si="0"/>
        <v>3824339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6201084</v>
      </c>
      <c r="X5" s="343">
        <f t="shared" si="0"/>
        <v>3649500</v>
      </c>
      <c r="Y5" s="345">
        <f t="shared" si="0"/>
        <v>2551584</v>
      </c>
      <c r="Z5" s="346">
        <f>+IF(X5&lt;&gt;0,+(Y5/X5)*100,0)</f>
        <v>69.91598849157418</v>
      </c>
      <c r="AA5" s="347">
        <f>+AA6+AA8+AA11+AA13+AA15</f>
        <v>7299000</v>
      </c>
    </row>
    <row r="6" spans="1:27" ht="13.5">
      <c r="A6" s="348" t="s">
        <v>204</v>
      </c>
      <c r="B6" s="142"/>
      <c r="C6" s="60">
        <f>+C7</f>
        <v>9686887</v>
      </c>
      <c r="D6" s="327">
        <f aca="true" t="shared" si="1" ref="D6:AA6">+D7</f>
        <v>0</v>
      </c>
      <c r="E6" s="60">
        <f t="shared" si="1"/>
        <v>7299000</v>
      </c>
      <c r="F6" s="59">
        <f t="shared" si="1"/>
        <v>7299000</v>
      </c>
      <c r="G6" s="59">
        <f t="shared" si="1"/>
        <v>102670</v>
      </c>
      <c r="H6" s="60">
        <f t="shared" si="1"/>
        <v>976891</v>
      </c>
      <c r="I6" s="60">
        <f t="shared" si="1"/>
        <v>1297184</v>
      </c>
      <c r="J6" s="59">
        <f t="shared" si="1"/>
        <v>2376745</v>
      </c>
      <c r="K6" s="59">
        <f t="shared" si="1"/>
        <v>905127</v>
      </c>
      <c r="L6" s="60">
        <f t="shared" si="1"/>
        <v>172489</v>
      </c>
      <c r="M6" s="60">
        <f t="shared" si="1"/>
        <v>2746723</v>
      </c>
      <c r="N6" s="59">
        <f t="shared" si="1"/>
        <v>3824339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6201084</v>
      </c>
      <c r="X6" s="60">
        <f t="shared" si="1"/>
        <v>3649500</v>
      </c>
      <c r="Y6" s="59">
        <f t="shared" si="1"/>
        <v>2551584</v>
      </c>
      <c r="Z6" s="61">
        <f>+IF(X6&lt;&gt;0,+(Y6/X6)*100,0)</f>
        <v>69.91598849157418</v>
      </c>
      <c r="AA6" s="62">
        <f t="shared" si="1"/>
        <v>7299000</v>
      </c>
    </row>
    <row r="7" spans="1:27" ht="13.5">
      <c r="A7" s="291" t="s">
        <v>228</v>
      </c>
      <c r="B7" s="142"/>
      <c r="C7" s="60">
        <v>9686887</v>
      </c>
      <c r="D7" s="327"/>
      <c r="E7" s="60">
        <v>7299000</v>
      </c>
      <c r="F7" s="59">
        <v>7299000</v>
      </c>
      <c r="G7" s="59">
        <v>102670</v>
      </c>
      <c r="H7" s="60">
        <v>976891</v>
      </c>
      <c r="I7" s="60">
        <v>1297184</v>
      </c>
      <c r="J7" s="59">
        <v>2376745</v>
      </c>
      <c r="K7" s="59">
        <v>905127</v>
      </c>
      <c r="L7" s="60">
        <v>172489</v>
      </c>
      <c r="M7" s="60">
        <v>2746723</v>
      </c>
      <c r="N7" s="59">
        <v>3824339</v>
      </c>
      <c r="O7" s="59"/>
      <c r="P7" s="60"/>
      <c r="Q7" s="60"/>
      <c r="R7" s="59"/>
      <c r="S7" s="59"/>
      <c r="T7" s="60"/>
      <c r="U7" s="60"/>
      <c r="V7" s="59"/>
      <c r="W7" s="59">
        <v>6201084</v>
      </c>
      <c r="X7" s="60">
        <v>3649500</v>
      </c>
      <c r="Y7" s="59">
        <v>2551584</v>
      </c>
      <c r="Z7" s="61">
        <v>69.92</v>
      </c>
      <c r="AA7" s="62">
        <v>7299000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1965781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>
        <v>1965781</v>
      </c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85113</v>
      </c>
      <c r="D40" s="331">
        <f t="shared" si="9"/>
        <v>0</v>
      </c>
      <c r="E40" s="330">
        <f t="shared" si="9"/>
        <v>600000</v>
      </c>
      <c r="F40" s="332">
        <f t="shared" si="9"/>
        <v>600000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300000</v>
      </c>
      <c r="Y40" s="332">
        <f t="shared" si="9"/>
        <v>-300000</v>
      </c>
      <c r="Z40" s="323">
        <f>+IF(X40&lt;&gt;0,+(Y40/X40)*100,0)</f>
        <v>-100</v>
      </c>
      <c r="AA40" s="337">
        <f>SUM(AA41:AA49)</f>
        <v>600000</v>
      </c>
    </row>
    <row r="41" spans="1:27" ht="13.5">
      <c r="A41" s="348" t="s">
        <v>247</v>
      </c>
      <c r="B41" s="142"/>
      <c r="C41" s="349"/>
      <c r="D41" s="350"/>
      <c r="E41" s="349">
        <v>600000</v>
      </c>
      <c r="F41" s="351">
        <v>600000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300000</v>
      </c>
      <c r="Y41" s="351">
        <v>-300000</v>
      </c>
      <c r="Z41" s="352">
        <v>-100</v>
      </c>
      <c r="AA41" s="353">
        <v>600000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13890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>
        <v>71223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11737781</v>
      </c>
      <c r="D60" s="333">
        <f t="shared" si="14"/>
        <v>0</v>
      </c>
      <c r="E60" s="219">
        <f t="shared" si="14"/>
        <v>7899000</v>
      </c>
      <c r="F60" s="264">
        <f t="shared" si="14"/>
        <v>7899000</v>
      </c>
      <c r="G60" s="264">
        <f t="shared" si="14"/>
        <v>102670</v>
      </c>
      <c r="H60" s="219">
        <f t="shared" si="14"/>
        <v>976891</v>
      </c>
      <c r="I60" s="219">
        <f t="shared" si="14"/>
        <v>1297184</v>
      </c>
      <c r="J60" s="264">
        <f t="shared" si="14"/>
        <v>2376745</v>
      </c>
      <c r="K60" s="264">
        <f t="shared" si="14"/>
        <v>905127</v>
      </c>
      <c r="L60" s="219">
        <f t="shared" si="14"/>
        <v>172489</v>
      </c>
      <c r="M60" s="219">
        <f t="shared" si="14"/>
        <v>2746723</v>
      </c>
      <c r="N60" s="264">
        <f t="shared" si="14"/>
        <v>3824339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6201084</v>
      </c>
      <c r="X60" s="219">
        <f t="shared" si="14"/>
        <v>3949500</v>
      </c>
      <c r="Y60" s="264">
        <f t="shared" si="14"/>
        <v>2251584</v>
      </c>
      <c r="Z60" s="324">
        <f>+IF(X60&lt;&gt;0,+(Y60/X60)*100,0)</f>
        <v>57.00934295480441</v>
      </c>
      <c r="AA60" s="232">
        <f>+AA57+AA54+AA51+AA40+AA37+AA34+AA22+AA5</f>
        <v>7899000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3128000</v>
      </c>
      <c r="F22" s="332">
        <f t="shared" si="6"/>
        <v>3128000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1564000</v>
      </c>
      <c r="Y22" s="332">
        <f t="shared" si="6"/>
        <v>-1564000</v>
      </c>
      <c r="Z22" s="323">
        <f>+IF(X22&lt;&gt;0,+(Y22/X22)*100,0)</f>
        <v>-100</v>
      </c>
      <c r="AA22" s="337">
        <f>SUM(AA23:AA32)</f>
        <v>3128000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3128000</v>
      </c>
      <c r="F25" s="59">
        <v>3128000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1564000</v>
      </c>
      <c r="Y25" s="59">
        <v>-1564000</v>
      </c>
      <c r="Z25" s="61">
        <v>-100</v>
      </c>
      <c r="AA25" s="62">
        <v>3128000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3128000</v>
      </c>
      <c r="F60" s="264">
        <f t="shared" si="14"/>
        <v>3128000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1564000</v>
      </c>
      <c r="Y60" s="264">
        <f t="shared" si="14"/>
        <v>-1564000</v>
      </c>
      <c r="Z60" s="324">
        <f>+IF(X60&lt;&gt;0,+(Y60/X60)*100,0)</f>
        <v>-100</v>
      </c>
      <c r="AA60" s="232">
        <f>+AA57+AA54+AA51+AA40+AA37+AA34+AA22+AA5</f>
        <v>3128000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2015-02-02T10:38:06Z</dcterms:created>
  <dcterms:modified xsi:type="dcterms:W3CDTF">2015-02-02T10:44:24Z</dcterms:modified>
  <cp:category/>
  <cp:version/>
  <cp:contentType/>
  <cp:contentStatus/>
</cp:coreProperties>
</file>