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<sst xmlns="http://schemas.openxmlformats.org/spreadsheetml/2006/main" count="855" uniqueCount="302">
  <si>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Ngquza Hills(EC153)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</si>
  <si>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</si>
  <si>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</si>
  <si>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</si>
  <si>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</si>
  <si>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</si>
  <si>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</si>
  <si>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</si>
  <si>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</si>
  <si>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</si>
  <si>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</si>
  <si>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</si>
  <si>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</si>
  <si>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</si>
  <si>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</si>
  <si>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</si>
  <si>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</si>
  <si>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</si>
  <si>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</si>
  <si>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</si>
  <si>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</si>
  <si>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</si>
  <si>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</si>
  <si>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</si>
  <si>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</si>
  <si>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</si>
  <si>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</si>
  <si>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</si>
  <si>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</si>
  <si>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</si>
  <si>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</si>
  <si>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</si>
  <si>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</si>
  <si>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</si>
  <si>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</si>
  <si>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</si>
  <si>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</si>
  <si>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</si>
  <si>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</si>
  <si>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</si>
  <si>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</si>
  <si>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</si>
  <si>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</si>
  <si>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</si>
  <si>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</si>
  <si>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</si>
  <si>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</si>
  <si>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</si>
  <si>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</si>
  <si>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</si>
  <si>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</si>
  <si>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</si>
  <si>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</si>
  <si>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</si>
  <si>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</si>
  <si>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</si>
  <si>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</si>
  <si>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</si>
  <si>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</si>
  <si>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</si>
  <si>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</si>
  <si>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</si>
  <si>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</si>
  <si>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</si>
  <si>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</si>
  <si>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</si>
  <si>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</si>
  <si>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</si>
  <si>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</si>
  <si>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</si>
  <si>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Ngquza Hills(EC153)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</si>
  <si>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</si>
  <si>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</si>
  <si>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</si>
  <si>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</si>
  <si>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</si>
  <si>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</si>
  <si>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</si>
  <si>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</si>
  <si>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</si>
  <si>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</si>
  <si>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</si>
  <si>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</si>
  <si>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</si>
  <si>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</si>
  <si>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</si>
  <si>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</si>
  <si>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</si>
  <si>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</si>
  <si>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</si>
  <si>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</si>
  <si>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</si>
  <si>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</si>
  <si>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</si>
  <si>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</si>
  <si>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</si>
  <si>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</si>
  <si>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</si>
  <si>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</si>
  <si>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</si>
  <si>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Ngquza Hills(EC153)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</si>
  <si>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</si>
  <si>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</si>
  <si>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</si>
  <si>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</si>
  <si>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</si>
  <si>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</si>
  <si>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</si>
  <si>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</si>
  <si>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</si>
  <si>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</si>
  <si>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</si>
  <si>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</si>
  <si>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</si>
  <si>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</si>
  <si>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</si>
  <si>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</si>
  <si>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</si>
  <si>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</si>
  <si>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</si>
  <si>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</si>
  <si>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</si>
  <si>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</si>
  <si>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</si>
  <si>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</si>
  <si>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</si>
  <si>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</si>
  <si>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</si>
  <si>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</si>
  <si>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Ngquza Hills(EC153)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</si>
  <si>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</si>
  <si>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</si>
  <si>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</si>
  <si>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</si>
  <si>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</si>
  <si>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</si>
  <si>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</si>
  <si>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</si>
  <si>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</si>
  <si>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</si>
  <si>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Ngquza Hills(EC153)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</si>
  <si>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</si>
  <si>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</si>
  <si>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</si>
  <si>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</si>
  <si>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</si>
  <si>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</si>
  <si>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</si>
  <si>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</si>
  <si>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</si>
  <si>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</si>
  <si>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</si>
  <si>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</si>
  <si>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</si>
  <si>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</si>
  <si>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</si>
  <si>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</si>
  <si>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</si>
  <si>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</si>
  <si>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</si>
  <si>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</si>
  <si>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</si>
  <si>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</si>
  <si>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</si>
  <si>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</si>
  <si>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</si>
  <si>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</si>
  <si>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</si>
  <si>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</si>
  <si>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</si>
  <si>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</si>
  <si>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</si>
  <si>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</si>
  <si>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</si>
  <si>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Ngquza Hills(EC153)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</si>
  <si>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</si>
  <si>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</si>
  <si>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</si>
  <si>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</si>
  <si>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</si>
  <si>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</si>
  <si>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</si>
  <si>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</si>
  <si>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</si>
  <si>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</si>
  <si>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</si>
  <si>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</si>
  <si>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</si>
  <si>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</si>
  <si>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</si>
  <si>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</si>
  <si>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</si>
  <si>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</si>
  <si>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</si>
  <si>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</si>
  <si>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</si>
  <si>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</si>
  <si>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</si>
  <si>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</si>
  <si>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</si>
  <si>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</si>
  <si>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Ngquza Hills(EC153)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</si>
  <si>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</si>
  <si>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</si>
  <si>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</si>
  <si>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</si>
  <si>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</si>
  <si>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</si>
  <si>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</si>
  <si>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</si>
  <si>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</si>
  <si>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</si>
  <si>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</si>
  <si>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</si>
  <si>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</si>
  <si>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</si>
  <si>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</si>
  <si>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</si>
  <si>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</si>
  <si>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</si>
  <si>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</si>
  <si>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</si>
  <si>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</si>
  <si>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</si>
  <si>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</si>
  <si>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</si>
  <si>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Ngquza Hills(EC153)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</si>
  <si>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</si>
  <si>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</si>
  <si>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</si>
  <si>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</si>
  <si>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</si>
  <si>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</si>
  <si>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</si>
  <si>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</si>
  <si>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</si>
  <si>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</si>
  <si>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</si>
  <si>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</si>
  <si>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</si>
  <si>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</si>
  <si>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</si>
  <si>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</si>
  <si>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</si>
  <si>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</si>
  <si>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</si>
  <si>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</si>
  <si>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</si>
  <si>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</si>
  <si>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</si>
  <si>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</si>
  <si>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</si>
  <si>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</si>
  <si>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</si>
  <si>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</si>
  <si>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</si>
  <si>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</si>
  <si>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</si>
  <si>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</si>
  <si>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</si>
  <si>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</si>
  <si>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</si>
  <si>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Ngquza Hills(EC153)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</si>
  <si>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</si>
  <si>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</si>
  <si>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Ngquza Hills(EC153)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</si>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</sst>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424245</v>
      </c>
      <c r="C5" s="19">
        <v>0</v>
      </c>
      <c r="D5" s="59">
        <v>12000000</v>
      </c>
      <c r="E5" s="60">
        <v>12000000</v>
      </c>
      <c r="F5" s="60">
        <v>844746</v>
      </c>
      <c r="G5" s="60">
        <v>627624</v>
      </c>
      <c r="H5" s="60">
        <v>443327</v>
      </c>
      <c r="I5" s="60">
        <v>1915697</v>
      </c>
      <c r="J5" s="60">
        <v>1398986</v>
      </c>
      <c r="K5" s="60">
        <v>486607</v>
      </c>
      <c r="L5" s="60">
        <v>0</v>
      </c>
      <c r="M5" s="60">
        <v>1885593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3801290</v>
      </c>
      <c r="W5" s="60">
        <v>6000000</v>
      </c>
      <c r="X5" s="60">
        <v>-2198710</v>
      </c>
      <c r="Y5" s="61">
        <v>-36.65</v>
      </c>
      <c r="Z5" s="62">
        <v>12000000</v>
      </c>
    </row>
    <row r="6" spans="1:26" ht="13.5">
      <c r="A6" s="58" t="s">
        <v>32</v>
      </c>
      <c r="B6" s="19">
        <v>25632</v>
      </c>
      <c r="C6" s="19">
        <v>0</v>
      </c>
      <c r="D6" s="59">
        <v>844800</v>
      </c>
      <c r="E6" s="60">
        <v>844800</v>
      </c>
      <c r="F6" s="60">
        <v>35563</v>
      </c>
      <c r="G6" s="60">
        <v>20619</v>
      </c>
      <c r="H6" s="60">
        <v>34607</v>
      </c>
      <c r="I6" s="60">
        <v>90789</v>
      </c>
      <c r="J6" s="60">
        <v>32110</v>
      </c>
      <c r="K6" s="60">
        <v>21955</v>
      </c>
      <c r="L6" s="60">
        <v>0</v>
      </c>
      <c r="M6" s="60">
        <v>54065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144854</v>
      </c>
      <c r="W6" s="60">
        <v>422400</v>
      </c>
      <c r="X6" s="60">
        <v>-277546</v>
      </c>
      <c r="Y6" s="61">
        <v>-65.71</v>
      </c>
      <c r="Z6" s="62">
        <v>844800</v>
      </c>
    </row>
    <row r="7" spans="1:26" ht="13.5">
      <c r="A7" s="58" t="s">
        <v>33</v>
      </c>
      <c r="B7" s="19">
        <v>201472</v>
      </c>
      <c r="C7" s="19">
        <v>0</v>
      </c>
      <c r="D7" s="59">
        <v>2500000</v>
      </c>
      <c r="E7" s="60">
        <v>2500000</v>
      </c>
      <c r="F7" s="60">
        <v>216635</v>
      </c>
      <c r="G7" s="60">
        <v>309746</v>
      </c>
      <c r="H7" s="60">
        <v>267541</v>
      </c>
      <c r="I7" s="60">
        <v>793922</v>
      </c>
      <c r="J7" s="60">
        <v>197495</v>
      </c>
      <c r="K7" s="60">
        <v>147807</v>
      </c>
      <c r="L7" s="60">
        <v>0</v>
      </c>
      <c r="M7" s="60">
        <v>345302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1139224</v>
      </c>
      <c r="W7" s="60">
        <v>1249998</v>
      </c>
      <c r="X7" s="60">
        <v>-110774</v>
      </c>
      <c r="Y7" s="61">
        <v>-8.86</v>
      </c>
      <c r="Z7" s="62">
        <v>2500000</v>
      </c>
    </row>
    <row r="8" spans="1:26" ht="13.5">
      <c r="A8" s="58" t="s">
        <v>34</v>
      </c>
      <c r="B8" s="19">
        <v>0</v>
      </c>
      <c r="C8" s="19">
        <v>0</v>
      </c>
      <c r="D8" s="59">
        <v>157076000</v>
      </c>
      <c r="E8" s="60">
        <v>157076000</v>
      </c>
      <c r="F8" s="60">
        <v>62376000</v>
      </c>
      <c r="G8" s="60">
        <v>1334000</v>
      </c>
      <c r="H8" s="60">
        <v>0</v>
      </c>
      <c r="I8" s="60">
        <v>63710000</v>
      </c>
      <c r="J8" s="60">
        <v>0</v>
      </c>
      <c r="K8" s="60">
        <v>50631000</v>
      </c>
      <c r="L8" s="60">
        <v>0</v>
      </c>
      <c r="M8" s="60">
        <v>50631000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114341000</v>
      </c>
      <c r="W8" s="60">
        <v>78538002</v>
      </c>
      <c r="X8" s="60">
        <v>35802998</v>
      </c>
      <c r="Y8" s="61">
        <v>45.59</v>
      </c>
      <c r="Z8" s="62">
        <v>157076000</v>
      </c>
    </row>
    <row r="9" spans="1:26" ht="13.5">
      <c r="A9" s="58" t="s">
        <v>35</v>
      </c>
      <c r="B9" s="19">
        <v>695586</v>
      </c>
      <c r="C9" s="19">
        <v>0</v>
      </c>
      <c r="D9" s="59">
        <v>48773468</v>
      </c>
      <c r="E9" s="60">
        <v>48773468</v>
      </c>
      <c r="F9" s="60">
        <v>4658754</v>
      </c>
      <c r="G9" s="60">
        <v>289318</v>
      </c>
      <c r="H9" s="60">
        <v>347674</v>
      </c>
      <c r="I9" s="60">
        <v>5295746</v>
      </c>
      <c r="J9" s="60">
        <v>4640308</v>
      </c>
      <c r="K9" s="60">
        <v>320040</v>
      </c>
      <c r="L9" s="60">
        <v>0</v>
      </c>
      <c r="M9" s="60">
        <v>4960348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10256094</v>
      </c>
      <c r="W9" s="60">
        <v>112581000</v>
      </c>
      <c r="X9" s="60">
        <v>-102324906</v>
      </c>
      <c r="Y9" s="61">
        <v>-90.89</v>
      </c>
      <c r="Z9" s="62">
        <v>48773468</v>
      </c>
    </row>
    <row r="10" spans="1:26" ht="25.5">
      <c r="A10" s="63" t="s">
        <v>277</v>
      </c>
      <c r="B10" s="64">
        <f>SUM(B5:B9)</f>
        <v>1346935</v>
      </c>
      <c r="C10" s="64">
        <f>SUM(C5:C9)</f>
        <v>0</v>
      </c>
      <c r="D10" s="65">
        <f aca="true" t="shared" si="0" ref="D10:Z10">SUM(D5:D9)</f>
        <v>221194268</v>
      </c>
      <c r="E10" s="66">
        <f t="shared" si="0"/>
        <v>221194268</v>
      </c>
      <c r="F10" s="66">
        <f t="shared" si="0"/>
        <v>68131698</v>
      </c>
      <c r="G10" s="66">
        <f t="shared" si="0"/>
        <v>2581307</v>
      </c>
      <c r="H10" s="66">
        <f t="shared" si="0"/>
        <v>1093149</v>
      </c>
      <c r="I10" s="66">
        <f t="shared" si="0"/>
        <v>71806154</v>
      </c>
      <c r="J10" s="66">
        <f t="shared" si="0"/>
        <v>6268899</v>
      </c>
      <c r="K10" s="66">
        <f t="shared" si="0"/>
        <v>51607409</v>
      </c>
      <c r="L10" s="66">
        <f t="shared" si="0"/>
        <v>0</v>
      </c>
      <c r="M10" s="66">
        <f t="shared" si="0"/>
        <v>57876308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129682462</v>
      </c>
      <c r="W10" s="66">
        <f t="shared" si="0"/>
        <v>198791400</v>
      </c>
      <c r="X10" s="66">
        <f t="shared" si="0"/>
        <v>-69108938</v>
      </c>
      <c r="Y10" s="67">
        <f>+IF(W10&lt;&gt;0,(X10/W10)*100,0)</f>
        <v>-34.764551182797646</v>
      </c>
      <c r="Z10" s="68">
        <f t="shared" si="0"/>
        <v>221194268</v>
      </c>
    </row>
    <row r="11" spans="1:26" ht="13.5">
      <c r="A11" s="58" t="s">
        <v>37</v>
      </c>
      <c r="B11" s="19">
        <v>6674967</v>
      </c>
      <c r="C11" s="19">
        <v>0</v>
      </c>
      <c r="D11" s="59">
        <v>87049627</v>
      </c>
      <c r="E11" s="60">
        <v>87049627</v>
      </c>
      <c r="F11" s="60">
        <v>5731780</v>
      </c>
      <c r="G11" s="60">
        <v>5567045</v>
      </c>
      <c r="H11" s="60">
        <v>6272407</v>
      </c>
      <c r="I11" s="60">
        <v>17571232</v>
      </c>
      <c r="J11" s="60">
        <v>5652949</v>
      </c>
      <c r="K11" s="60">
        <v>6336357</v>
      </c>
      <c r="L11" s="60">
        <v>0</v>
      </c>
      <c r="M11" s="60">
        <v>11989306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29560538</v>
      </c>
      <c r="W11" s="60">
        <v>50987402</v>
      </c>
      <c r="X11" s="60">
        <v>-21426864</v>
      </c>
      <c r="Y11" s="61">
        <v>-42.02</v>
      </c>
      <c r="Z11" s="62">
        <v>87049627</v>
      </c>
    </row>
    <row r="12" spans="1:26" ht="13.5">
      <c r="A12" s="58" t="s">
        <v>38</v>
      </c>
      <c r="B12" s="19">
        <v>0</v>
      </c>
      <c r="C12" s="19">
        <v>0</v>
      </c>
      <c r="D12" s="59">
        <v>15869380</v>
      </c>
      <c r="E12" s="60">
        <v>15869380</v>
      </c>
      <c r="F12" s="60">
        <v>1291182</v>
      </c>
      <c r="G12" s="60">
        <v>1300785</v>
      </c>
      <c r="H12" s="60">
        <v>1295983</v>
      </c>
      <c r="I12" s="60">
        <v>3887950</v>
      </c>
      <c r="J12" s="60">
        <v>1314668</v>
      </c>
      <c r="K12" s="60">
        <v>1325824</v>
      </c>
      <c r="L12" s="60">
        <v>0</v>
      </c>
      <c r="M12" s="60">
        <v>2640492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6528442</v>
      </c>
      <c r="W12" s="60">
        <v>7934502</v>
      </c>
      <c r="X12" s="60">
        <v>-1406060</v>
      </c>
      <c r="Y12" s="61">
        <v>-17.72</v>
      </c>
      <c r="Z12" s="62">
        <v>15869380</v>
      </c>
    </row>
    <row r="13" spans="1:26" ht="13.5">
      <c r="A13" s="58" t="s">
        <v>278</v>
      </c>
      <c r="B13" s="19">
        <v>0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9241551</v>
      </c>
      <c r="C17" s="19">
        <v>0</v>
      </c>
      <c r="D17" s="59">
        <v>0</v>
      </c>
      <c r="E17" s="60">
        <v>0</v>
      </c>
      <c r="F17" s="60">
        <v>12705538</v>
      </c>
      <c r="G17" s="60">
        <v>10725157</v>
      </c>
      <c r="H17" s="60">
        <v>5944838</v>
      </c>
      <c r="I17" s="60">
        <v>29375533</v>
      </c>
      <c r="J17" s="60">
        <v>6141113</v>
      </c>
      <c r="K17" s="60">
        <v>3999956</v>
      </c>
      <c r="L17" s="60">
        <v>0</v>
      </c>
      <c r="M17" s="60">
        <v>10141069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39516602</v>
      </c>
      <c r="W17" s="60"/>
      <c r="X17" s="60">
        <v>39516602</v>
      </c>
      <c r="Y17" s="61">
        <v>0</v>
      </c>
      <c r="Z17" s="62">
        <v>0</v>
      </c>
    </row>
    <row r="18" spans="1:26" ht="13.5">
      <c r="A18" s="70" t="s">
        <v>44</v>
      </c>
      <c r="B18" s="71">
        <f>SUM(B11:B17)</f>
        <v>15916518</v>
      </c>
      <c r="C18" s="71">
        <f>SUM(C11:C17)</f>
        <v>0</v>
      </c>
      <c r="D18" s="72">
        <f aca="true" t="shared" si="1" ref="D18:Z18">SUM(D11:D17)</f>
        <v>102919007</v>
      </c>
      <c r="E18" s="73">
        <f t="shared" si="1"/>
        <v>102919007</v>
      </c>
      <c r="F18" s="73">
        <f t="shared" si="1"/>
        <v>19728500</v>
      </c>
      <c r="G18" s="73">
        <f t="shared" si="1"/>
        <v>17592987</v>
      </c>
      <c r="H18" s="73">
        <f t="shared" si="1"/>
        <v>13513228</v>
      </c>
      <c r="I18" s="73">
        <f t="shared" si="1"/>
        <v>50834715</v>
      </c>
      <c r="J18" s="73">
        <f t="shared" si="1"/>
        <v>13108730</v>
      </c>
      <c r="K18" s="73">
        <f t="shared" si="1"/>
        <v>11662137</v>
      </c>
      <c r="L18" s="73">
        <f t="shared" si="1"/>
        <v>0</v>
      </c>
      <c r="M18" s="73">
        <f t="shared" si="1"/>
        <v>24770867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75605582</v>
      </c>
      <c r="W18" s="73">
        <f t="shared" si="1"/>
        <v>58921904</v>
      </c>
      <c r="X18" s="73">
        <f t="shared" si="1"/>
        <v>16683678</v>
      </c>
      <c r="Y18" s="67">
        <f>+IF(W18&lt;&gt;0,(X18/W18)*100,0)</f>
        <v>28.31489966787224</v>
      </c>
      <c r="Z18" s="74">
        <f t="shared" si="1"/>
        <v>102919007</v>
      </c>
    </row>
    <row r="19" spans="1:26" ht="13.5">
      <c r="A19" s="70" t="s">
        <v>45</v>
      </c>
      <c r="B19" s="75">
        <f>+B10-B18</f>
        <v>-14569583</v>
      </c>
      <c r="C19" s="75">
        <f>+C10-C18</f>
        <v>0</v>
      </c>
      <c r="D19" s="76">
        <f aca="true" t="shared" si="2" ref="D19:Z19">+D10-D18</f>
        <v>118275261</v>
      </c>
      <c r="E19" s="77">
        <f t="shared" si="2"/>
        <v>118275261</v>
      </c>
      <c r="F19" s="77">
        <f t="shared" si="2"/>
        <v>48403198</v>
      </c>
      <c r="G19" s="77">
        <f t="shared" si="2"/>
        <v>-15011680</v>
      </c>
      <c r="H19" s="77">
        <f t="shared" si="2"/>
        <v>-12420079</v>
      </c>
      <c r="I19" s="77">
        <f t="shared" si="2"/>
        <v>20971439</v>
      </c>
      <c r="J19" s="77">
        <f t="shared" si="2"/>
        <v>-6839831</v>
      </c>
      <c r="K19" s="77">
        <f t="shared" si="2"/>
        <v>39945272</v>
      </c>
      <c r="L19" s="77">
        <f t="shared" si="2"/>
        <v>0</v>
      </c>
      <c r="M19" s="77">
        <f t="shared" si="2"/>
        <v>33105441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54076880</v>
      </c>
      <c r="W19" s="77">
        <f>IF(E10=E18,0,W10-W18)</f>
        <v>139869496</v>
      </c>
      <c r="X19" s="77">
        <f t="shared" si="2"/>
        <v>-85792616</v>
      </c>
      <c r="Y19" s="78">
        <f>+IF(W19&lt;&gt;0,(X19/W19)*100,0)</f>
        <v>-61.337617174226466</v>
      </c>
      <c r="Z19" s="79">
        <f t="shared" si="2"/>
        <v>118275261</v>
      </c>
    </row>
    <row r="20" spans="1:26" ht="13.5">
      <c r="A20" s="58" t="s">
        <v>46</v>
      </c>
      <c r="B20" s="19">
        <v>0</v>
      </c>
      <c r="C20" s="19">
        <v>0</v>
      </c>
      <c r="D20" s="59">
        <v>55594000</v>
      </c>
      <c r="E20" s="60">
        <v>55594000</v>
      </c>
      <c r="F20" s="60">
        <v>13000000</v>
      </c>
      <c r="G20" s="60">
        <v>0</v>
      </c>
      <c r="H20" s="60">
        <v>0</v>
      </c>
      <c r="I20" s="60">
        <v>13000000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13000000</v>
      </c>
      <c r="W20" s="60">
        <v>59987952</v>
      </c>
      <c r="X20" s="60">
        <v>-46987952</v>
      </c>
      <c r="Y20" s="61">
        <v>-78.33</v>
      </c>
      <c r="Z20" s="62">
        <v>55594000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-14569583</v>
      </c>
      <c r="C22" s="86">
        <f>SUM(C19:C21)</f>
        <v>0</v>
      </c>
      <c r="D22" s="87">
        <f aca="true" t="shared" si="3" ref="D22:Z22">SUM(D19:D21)</f>
        <v>173869261</v>
      </c>
      <c r="E22" s="88">
        <f t="shared" si="3"/>
        <v>173869261</v>
      </c>
      <c r="F22" s="88">
        <f t="shared" si="3"/>
        <v>61403198</v>
      </c>
      <c r="G22" s="88">
        <f t="shared" si="3"/>
        <v>-15011680</v>
      </c>
      <c r="H22" s="88">
        <f t="shared" si="3"/>
        <v>-12420079</v>
      </c>
      <c r="I22" s="88">
        <f t="shared" si="3"/>
        <v>33971439</v>
      </c>
      <c r="J22" s="88">
        <f t="shared" si="3"/>
        <v>-6839831</v>
      </c>
      <c r="K22" s="88">
        <f t="shared" si="3"/>
        <v>39945272</v>
      </c>
      <c r="L22" s="88">
        <f t="shared" si="3"/>
        <v>0</v>
      </c>
      <c r="M22" s="88">
        <f t="shared" si="3"/>
        <v>33105441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67076880</v>
      </c>
      <c r="W22" s="88">
        <f t="shared" si="3"/>
        <v>199857448</v>
      </c>
      <c r="X22" s="88">
        <f t="shared" si="3"/>
        <v>-132780568</v>
      </c>
      <c r="Y22" s="89">
        <f>+IF(W22&lt;&gt;0,(X22/W22)*100,0)</f>
        <v>-66.43763809092569</v>
      </c>
      <c r="Z22" s="90">
        <f t="shared" si="3"/>
        <v>173869261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-14569583</v>
      </c>
      <c r="C24" s="75">
        <f>SUM(C22:C23)</f>
        <v>0</v>
      </c>
      <c r="D24" s="76">
        <f aca="true" t="shared" si="4" ref="D24:Z24">SUM(D22:D23)</f>
        <v>173869261</v>
      </c>
      <c r="E24" s="77">
        <f t="shared" si="4"/>
        <v>173869261</v>
      </c>
      <c r="F24" s="77">
        <f t="shared" si="4"/>
        <v>61403198</v>
      </c>
      <c r="G24" s="77">
        <f t="shared" si="4"/>
        <v>-15011680</v>
      </c>
      <c r="H24" s="77">
        <f t="shared" si="4"/>
        <v>-12420079</v>
      </c>
      <c r="I24" s="77">
        <f t="shared" si="4"/>
        <v>33971439</v>
      </c>
      <c r="J24" s="77">
        <f t="shared" si="4"/>
        <v>-6839831</v>
      </c>
      <c r="K24" s="77">
        <f t="shared" si="4"/>
        <v>39945272</v>
      </c>
      <c r="L24" s="77">
        <f t="shared" si="4"/>
        <v>0</v>
      </c>
      <c r="M24" s="77">
        <f t="shared" si="4"/>
        <v>33105441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67076880</v>
      </c>
      <c r="W24" s="77">
        <f t="shared" si="4"/>
        <v>199857448</v>
      </c>
      <c r="X24" s="77">
        <f t="shared" si="4"/>
        <v>-132780568</v>
      </c>
      <c r="Y24" s="78">
        <f>+IF(W24&lt;&gt;0,(X24/W24)*100,0)</f>
        <v>-66.43763809092569</v>
      </c>
      <c r="Z24" s="79">
        <f t="shared" si="4"/>
        <v>173869261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20042877</v>
      </c>
      <c r="C27" s="22">
        <v>0</v>
      </c>
      <c r="D27" s="99">
        <v>119975900</v>
      </c>
      <c r="E27" s="100">
        <v>119975900</v>
      </c>
      <c r="F27" s="100">
        <v>10593625</v>
      </c>
      <c r="G27" s="100">
        <v>5658013</v>
      </c>
      <c r="H27" s="100">
        <v>6694852</v>
      </c>
      <c r="I27" s="100">
        <v>22946490</v>
      </c>
      <c r="J27" s="100">
        <v>9580416</v>
      </c>
      <c r="K27" s="100">
        <v>10963380</v>
      </c>
      <c r="L27" s="100">
        <v>0</v>
      </c>
      <c r="M27" s="100">
        <v>20543796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43490286</v>
      </c>
      <c r="W27" s="100">
        <v>59987950</v>
      </c>
      <c r="X27" s="100">
        <v>-16497664</v>
      </c>
      <c r="Y27" s="101">
        <v>-27.5</v>
      </c>
      <c r="Z27" s="102">
        <v>119975900</v>
      </c>
    </row>
    <row r="28" spans="1:26" ht="13.5">
      <c r="A28" s="103" t="s">
        <v>46</v>
      </c>
      <c r="B28" s="19">
        <v>20042877</v>
      </c>
      <c r="C28" s="19">
        <v>0</v>
      </c>
      <c r="D28" s="59">
        <v>119975900</v>
      </c>
      <c r="E28" s="60">
        <v>119975900</v>
      </c>
      <c r="F28" s="60">
        <v>10593625</v>
      </c>
      <c r="G28" s="60">
        <v>5658013</v>
      </c>
      <c r="H28" s="60">
        <v>6694852</v>
      </c>
      <c r="I28" s="60">
        <v>22946490</v>
      </c>
      <c r="J28" s="60">
        <v>9580416</v>
      </c>
      <c r="K28" s="60">
        <v>10963380</v>
      </c>
      <c r="L28" s="60">
        <v>0</v>
      </c>
      <c r="M28" s="60">
        <v>20543796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43490286</v>
      </c>
      <c r="W28" s="60">
        <v>59987950</v>
      </c>
      <c r="X28" s="60">
        <v>-16497664</v>
      </c>
      <c r="Y28" s="61">
        <v>-27.5</v>
      </c>
      <c r="Z28" s="62">
        <v>119975900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20042877</v>
      </c>
      <c r="C32" s="22">
        <f>SUM(C28:C31)</f>
        <v>0</v>
      </c>
      <c r="D32" s="99">
        <f aca="true" t="shared" si="5" ref="D32:Z32">SUM(D28:D31)</f>
        <v>119975900</v>
      </c>
      <c r="E32" s="100">
        <f t="shared" si="5"/>
        <v>119975900</v>
      </c>
      <c r="F32" s="100">
        <f t="shared" si="5"/>
        <v>10593625</v>
      </c>
      <c r="G32" s="100">
        <f t="shared" si="5"/>
        <v>5658013</v>
      </c>
      <c r="H32" s="100">
        <f t="shared" si="5"/>
        <v>6694852</v>
      </c>
      <c r="I32" s="100">
        <f t="shared" si="5"/>
        <v>22946490</v>
      </c>
      <c r="J32" s="100">
        <f t="shared" si="5"/>
        <v>9580416</v>
      </c>
      <c r="K32" s="100">
        <f t="shared" si="5"/>
        <v>10963380</v>
      </c>
      <c r="L32" s="100">
        <f t="shared" si="5"/>
        <v>0</v>
      </c>
      <c r="M32" s="100">
        <f t="shared" si="5"/>
        <v>20543796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43490286</v>
      </c>
      <c r="W32" s="100">
        <f t="shared" si="5"/>
        <v>59987950</v>
      </c>
      <c r="X32" s="100">
        <f t="shared" si="5"/>
        <v>-16497664</v>
      </c>
      <c r="Y32" s="101">
        <f>+IF(W32&lt;&gt;0,(X32/W32)*100,0)</f>
        <v>-27.501629910673724</v>
      </c>
      <c r="Z32" s="102">
        <f t="shared" si="5"/>
        <v>119975900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110664785</v>
      </c>
      <c r="C35" s="19">
        <v>0</v>
      </c>
      <c r="D35" s="59">
        <v>163321938</v>
      </c>
      <c r="E35" s="60">
        <v>163321938</v>
      </c>
      <c r="F35" s="60">
        <v>243333332</v>
      </c>
      <c r="G35" s="60">
        <v>163321938</v>
      </c>
      <c r="H35" s="60">
        <v>145103268</v>
      </c>
      <c r="I35" s="60">
        <v>145103268</v>
      </c>
      <c r="J35" s="60">
        <v>124101992</v>
      </c>
      <c r="K35" s="60">
        <v>163121982</v>
      </c>
      <c r="L35" s="60">
        <v>0</v>
      </c>
      <c r="M35" s="60">
        <v>163121982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163121982</v>
      </c>
      <c r="W35" s="60">
        <v>81660969</v>
      </c>
      <c r="X35" s="60">
        <v>81461013</v>
      </c>
      <c r="Y35" s="61">
        <v>99.76</v>
      </c>
      <c r="Z35" s="62">
        <v>163321938</v>
      </c>
    </row>
    <row r="36" spans="1:26" ht="13.5">
      <c r="A36" s="58" t="s">
        <v>57</v>
      </c>
      <c r="B36" s="19">
        <v>777640148</v>
      </c>
      <c r="C36" s="19">
        <v>0</v>
      </c>
      <c r="D36" s="59">
        <v>825698384</v>
      </c>
      <c r="E36" s="60">
        <v>825698384</v>
      </c>
      <c r="F36" s="60">
        <v>825698381</v>
      </c>
      <c r="G36" s="60">
        <v>825698384</v>
      </c>
      <c r="H36" s="60">
        <v>825698373</v>
      </c>
      <c r="I36" s="60">
        <v>825698373</v>
      </c>
      <c r="J36" s="60">
        <v>825698374</v>
      </c>
      <c r="K36" s="60">
        <v>825698384</v>
      </c>
      <c r="L36" s="60">
        <v>0</v>
      </c>
      <c r="M36" s="60">
        <v>825698384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825698384</v>
      </c>
      <c r="W36" s="60">
        <v>412849192</v>
      </c>
      <c r="X36" s="60">
        <v>412849192</v>
      </c>
      <c r="Y36" s="61">
        <v>100</v>
      </c>
      <c r="Z36" s="62">
        <v>825698384</v>
      </c>
    </row>
    <row r="37" spans="1:26" ht="13.5">
      <c r="A37" s="58" t="s">
        <v>58</v>
      </c>
      <c r="B37" s="19">
        <v>69976295</v>
      </c>
      <c r="C37" s="19">
        <v>0</v>
      </c>
      <c r="D37" s="59">
        <v>77767514</v>
      </c>
      <c r="E37" s="60">
        <v>77767514</v>
      </c>
      <c r="F37" s="60">
        <v>90262522</v>
      </c>
      <c r="G37" s="60">
        <v>77767514</v>
      </c>
      <c r="H37" s="60">
        <v>81299966</v>
      </c>
      <c r="I37" s="60">
        <v>81299966</v>
      </c>
      <c r="J37" s="60">
        <v>79596237</v>
      </c>
      <c r="K37" s="60">
        <v>78604813</v>
      </c>
      <c r="L37" s="60">
        <v>0</v>
      </c>
      <c r="M37" s="60">
        <v>78604813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78604813</v>
      </c>
      <c r="W37" s="60">
        <v>38883757</v>
      </c>
      <c r="X37" s="60">
        <v>39721056</v>
      </c>
      <c r="Y37" s="61">
        <v>102.15</v>
      </c>
      <c r="Z37" s="62">
        <v>77767514</v>
      </c>
    </row>
    <row r="38" spans="1:26" ht="13.5">
      <c r="A38" s="58" t="s">
        <v>59</v>
      </c>
      <c r="B38" s="19">
        <v>6825840</v>
      </c>
      <c r="C38" s="19">
        <v>0</v>
      </c>
      <c r="D38" s="59">
        <v>6825840</v>
      </c>
      <c r="E38" s="60">
        <v>6825840</v>
      </c>
      <c r="F38" s="60">
        <v>6825840</v>
      </c>
      <c r="G38" s="60">
        <v>6825840</v>
      </c>
      <c r="H38" s="60">
        <v>6825840</v>
      </c>
      <c r="I38" s="60">
        <v>6825840</v>
      </c>
      <c r="J38" s="60">
        <v>6825840</v>
      </c>
      <c r="K38" s="60">
        <v>6825840</v>
      </c>
      <c r="L38" s="60">
        <v>0</v>
      </c>
      <c r="M38" s="60">
        <v>6825840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6825840</v>
      </c>
      <c r="W38" s="60">
        <v>3412920</v>
      </c>
      <c r="X38" s="60">
        <v>3412920</v>
      </c>
      <c r="Y38" s="61">
        <v>100</v>
      </c>
      <c r="Z38" s="62">
        <v>6825840</v>
      </c>
    </row>
    <row r="39" spans="1:26" ht="13.5">
      <c r="A39" s="58" t="s">
        <v>60</v>
      </c>
      <c r="B39" s="19">
        <v>811502798</v>
      </c>
      <c r="C39" s="19">
        <v>0</v>
      </c>
      <c r="D39" s="59">
        <v>904426968</v>
      </c>
      <c r="E39" s="60">
        <v>904426968</v>
      </c>
      <c r="F39" s="60">
        <v>971943351</v>
      </c>
      <c r="G39" s="60">
        <v>904426968</v>
      </c>
      <c r="H39" s="60">
        <v>882675835</v>
      </c>
      <c r="I39" s="60">
        <v>882675835</v>
      </c>
      <c r="J39" s="60">
        <v>863378289</v>
      </c>
      <c r="K39" s="60">
        <v>903389713</v>
      </c>
      <c r="L39" s="60">
        <v>0</v>
      </c>
      <c r="M39" s="60">
        <v>903389713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903389713</v>
      </c>
      <c r="W39" s="60">
        <v>452213484</v>
      </c>
      <c r="X39" s="60">
        <v>451176229</v>
      </c>
      <c r="Y39" s="61">
        <v>99.77</v>
      </c>
      <c r="Z39" s="62">
        <v>904426968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59544342</v>
      </c>
      <c r="C42" s="19">
        <v>0</v>
      </c>
      <c r="D42" s="59">
        <v>120012108</v>
      </c>
      <c r="E42" s="60">
        <v>120012108</v>
      </c>
      <c r="F42" s="60">
        <v>74108736</v>
      </c>
      <c r="G42" s="60">
        <v>-4286524</v>
      </c>
      <c r="H42" s="60">
        <v>-6016850</v>
      </c>
      <c r="I42" s="60">
        <v>63805362</v>
      </c>
      <c r="J42" s="60">
        <v>1859806</v>
      </c>
      <c r="K42" s="60">
        <v>63697314</v>
      </c>
      <c r="L42" s="60">
        <v>0</v>
      </c>
      <c r="M42" s="60">
        <v>65557120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129362482</v>
      </c>
      <c r="W42" s="60">
        <v>60006054</v>
      </c>
      <c r="X42" s="60">
        <v>69356428</v>
      </c>
      <c r="Y42" s="61">
        <v>115.58</v>
      </c>
      <c r="Z42" s="62">
        <v>120012108</v>
      </c>
    </row>
    <row r="43" spans="1:26" ht="13.5">
      <c r="A43" s="58" t="s">
        <v>63</v>
      </c>
      <c r="B43" s="19">
        <v>0</v>
      </c>
      <c r="C43" s="19">
        <v>0</v>
      </c>
      <c r="D43" s="59">
        <v>-119975904</v>
      </c>
      <c r="E43" s="60">
        <v>-119975904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-59987952</v>
      </c>
      <c r="X43" s="60">
        <v>59987952</v>
      </c>
      <c r="Y43" s="61">
        <v>-100</v>
      </c>
      <c r="Z43" s="62">
        <v>-119975904</v>
      </c>
    </row>
    <row r="44" spans="1:26" ht="13.5">
      <c r="A44" s="58" t="s">
        <v>64</v>
      </c>
      <c r="B44" s="19">
        <v>0</v>
      </c>
      <c r="C44" s="19">
        <v>0</v>
      </c>
      <c r="D44" s="59">
        <v>-496584</v>
      </c>
      <c r="E44" s="60">
        <v>-496584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-248292</v>
      </c>
      <c r="X44" s="60">
        <v>248292</v>
      </c>
      <c r="Y44" s="61">
        <v>-100</v>
      </c>
      <c r="Z44" s="62">
        <v>-496584</v>
      </c>
    </row>
    <row r="45" spans="1:26" ht="13.5">
      <c r="A45" s="70" t="s">
        <v>65</v>
      </c>
      <c r="B45" s="22">
        <v>59544342</v>
      </c>
      <c r="C45" s="22">
        <v>0</v>
      </c>
      <c r="D45" s="99">
        <v>-77</v>
      </c>
      <c r="E45" s="100">
        <v>-77</v>
      </c>
      <c r="F45" s="100">
        <v>74108736</v>
      </c>
      <c r="G45" s="100">
        <v>69822212</v>
      </c>
      <c r="H45" s="100">
        <v>63805362</v>
      </c>
      <c r="I45" s="100">
        <v>63805362</v>
      </c>
      <c r="J45" s="100">
        <v>65665168</v>
      </c>
      <c r="K45" s="100">
        <v>129362482</v>
      </c>
      <c r="L45" s="100">
        <v>0</v>
      </c>
      <c r="M45" s="100">
        <v>129362482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129362482</v>
      </c>
      <c r="W45" s="100">
        <v>230113</v>
      </c>
      <c r="X45" s="100">
        <v>129132369</v>
      </c>
      <c r="Y45" s="101">
        <v>56116.94</v>
      </c>
      <c r="Z45" s="102">
        <v>-77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1800.2380650711195</v>
      </c>
      <c r="C58" s="5">
        <f>IF(C67=0,0,+(C76/C67)*100)</f>
        <v>0</v>
      </c>
      <c r="D58" s="6">
        <f aca="true" t="shared" si="6" ref="D58:Z58">IF(D67=0,0,+(D76/D67)*100)</f>
        <v>93.42301943198804</v>
      </c>
      <c r="E58" s="7">
        <f t="shared" si="6"/>
        <v>93.42301943198804</v>
      </c>
      <c r="F58" s="7">
        <f t="shared" si="6"/>
        <v>100</v>
      </c>
      <c r="G58" s="7">
        <f t="shared" si="6"/>
        <v>100</v>
      </c>
      <c r="H58" s="7">
        <f t="shared" si="6"/>
        <v>100.00020923391095</v>
      </c>
      <c r="I58" s="7">
        <f t="shared" si="6"/>
        <v>100.00004983837417</v>
      </c>
      <c r="J58" s="7">
        <f t="shared" si="6"/>
        <v>100</v>
      </c>
      <c r="K58" s="7">
        <f t="shared" si="6"/>
        <v>100.00019663285893</v>
      </c>
      <c r="L58" s="7">
        <f t="shared" si="6"/>
        <v>0</v>
      </c>
      <c r="M58" s="7">
        <f t="shared" si="6"/>
        <v>100.0000515554804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100.00005068238767</v>
      </c>
      <c r="W58" s="7">
        <f t="shared" si="6"/>
        <v>93.42301943198804</v>
      </c>
      <c r="X58" s="7">
        <f t="shared" si="6"/>
        <v>0</v>
      </c>
      <c r="Y58" s="7">
        <f t="shared" si="6"/>
        <v>0</v>
      </c>
      <c r="Z58" s="8">
        <f t="shared" si="6"/>
        <v>93.42301943198804</v>
      </c>
    </row>
    <row r="59" spans="1:26" ht="13.5">
      <c r="A59" s="37" t="s">
        <v>31</v>
      </c>
      <c r="B59" s="9">
        <f aca="true" t="shared" si="7" ref="B59:Z66">IF(B68=0,0,+(B77/B68)*100)</f>
        <v>1856.8676118752137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100.00020550464748</v>
      </c>
      <c r="L59" s="10">
        <f t="shared" si="7"/>
        <v>0</v>
      </c>
      <c r="M59" s="10">
        <f t="shared" si="7"/>
        <v>100.00005303371407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100.00002630685898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862.9408551810236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100</v>
      </c>
      <c r="G60" s="13">
        <f t="shared" si="7"/>
        <v>100</v>
      </c>
      <c r="H60" s="13">
        <f t="shared" si="7"/>
        <v>100.00288958881151</v>
      </c>
      <c r="I60" s="13">
        <f t="shared" si="7"/>
        <v>100.00110145502208</v>
      </c>
      <c r="J60" s="13">
        <f t="shared" si="7"/>
        <v>100</v>
      </c>
      <c r="K60" s="13">
        <f t="shared" si="7"/>
        <v>100</v>
      </c>
      <c r="L60" s="13">
        <f t="shared" si="7"/>
        <v>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100.00069035028373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449877</v>
      </c>
      <c r="C67" s="24"/>
      <c r="D67" s="25">
        <v>12844800</v>
      </c>
      <c r="E67" s="26">
        <v>12844800</v>
      </c>
      <c r="F67" s="26">
        <v>880309</v>
      </c>
      <c r="G67" s="26">
        <v>648243</v>
      </c>
      <c r="H67" s="26">
        <v>477934</v>
      </c>
      <c r="I67" s="26">
        <v>2006486</v>
      </c>
      <c r="J67" s="26">
        <v>1431096</v>
      </c>
      <c r="K67" s="26">
        <v>508562</v>
      </c>
      <c r="L67" s="26"/>
      <c r="M67" s="26">
        <v>1939658</v>
      </c>
      <c r="N67" s="26"/>
      <c r="O67" s="26"/>
      <c r="P67" s="26"/>
      <c r="Q67" s="26"/>
      <c r="R67" s="26"/>
      <c r="S67" s="26"/>
      <c r="T67" s="26"/>
      <c r="U67" s="26"/>
      <c r="V67" s="26">
        <v>3946144</v>
      </c>
      <c r="W67" s="26">
        <v>6422400</v>
      </c>
      <c r="X67" s="26"/>
      <c r="Y67" s="25"/>
      <c r="Z67" s="27">
        <v>12844800</v>
      </c>
    </row>
    <row r="68" spans="1:26" ht="13.5" hidden="1">
      <c r="A68" s="37" t="s">
        <v>31</v>
      </c>
      <c r="B68" s="19">
        <v>424245</v>
      </c>
      <c r="C68" s="19"/>
      <c r="D68" s="20">
        <v>12000000</v>
      </c>
      <c r="E68" s="21">
        <v>12000000</v>
      </c>
      <c r="F68" s="21">
        <v>844746</v>
      </c>
      <c r="G68" s="21">
        <v>627624</v>
      </c>
      <c r="H68" s="21">
        <v>443327</v>
      </c>
      <c r="I68" s="21">
        <v>1915697</v>
      </c>
      <c r="J68" s="21">
        <v>1398986</v>
      </c>
      <c r="K68" s="21">
        <v>486607</v>
      </c>
      <c r="L68" s="21"/>
      <c r="M68" s="21">
        <v>1885593</v>
      </c>
      <c r="N68" s="21"/>
      <c r="O68" s="21"/>
      <c r="P68" s="21"/>
      <c r="Q68" s="21"/>
      <c r="R68" s="21"/>
      <c r="S68" s="21"/>
      <c r="T68" s="21"/>
      <c r="U68" s="21"/>
      <c r="V68" s="21">
        <v>3801290</v>
      </c>
      <c r="W68" s="21">
        <v>6000000</v>
      </c>
      <c r="X68" s="21"/>
      <c r="Y68" s="20"/>
      <c r="Z68" s="23">
        <v>12000000</v>
      </c>
    </row>
    <row r="69" spans="1:26" ht="13.5" hidden="1">
      <c r="A69" s="38" t="s">
        <v>32</v>
      </c>
      <c r="B69" s="19">
        <v>25632</v>
      </c>
      <c r="C69" s="19"/>
      <c r="D69" s="20">
        <v>844800</v>
      </c>
      <c r="E69" s="21">
        <v>844800</v>
      </c>
      <c r="F69" s="21">
        <v>35563</v>
      </c>
      <c r="G69" s="21">
        <v>20619</v>
      </c>
      <c r="H69" s="21">
        <v>34607</v>
      </c>
      <c r="I69" s="21">
        <v>90789</v>
      </c>
      <c r="J69" s="21">
        <v>32110</v>
      </c>
      <c r="K69" s="21">
        <v>21955</v>
      </c>
      <c r="L69" s="21"/>
      <c r="M69" s="21">
        <v>54065</v>
      </c>
      <c r="N69" s="21"/>
      <c r="O69" s="21"/>
      <c r="P69" s="21"/>
      <c r="Q69" s="21"/>
      <c r="R69" s="21"/>
      <c r="S69" s="21"/>
      <c r="T69" s="21"/>
      <c r="U69" s="21"/>
      <c r="V69" s="21">
        <v>144854</v>
      </c>
      <c r="W69" s="21">
        <v>422400</v>
      </c>
      <c r="X69" s="21"/>
      <c r="Y69" s="20"/>
      <c r="Z69" s="23">
        <v>844800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422400</v>
      </c>
      <c r="X73" s="21"/>
      <c r="Y73" s="20"/>
      <c r="Z73" s="23"/>
    </row>
    <row r="74" spans="1:26" ht="13.5" hidden="1">
      <c r="A74" s="39" t="s">
        <v>107</v>
      </c>
      <c r="B74" s="19">
        <v>25632</v>
      </c>
      <c r="C74" s="19"/>
      <c r="D74" s="20">
        <v>844800</v>
      </c>
      <c r="E74" s="21">
        <v>844800</v>
      </c>
      <c r="F74" s="21">
        <v>35563</v>
      </c>
      <c r="G74" s="21">
        <v>20619</v>
      </c>
      <c r="H74" s="21">
        <v>34607</v>
      </c>
      <c r="I74" s="21">
        <v>90789</v>
      </c>
      <c r="J74" s="21">
        <v>32110</v>
      </c>
      <c r="K74" s="21">
        <v>21955</v>
      </c>
      <c r="L74" s="21"/>
      <c r="M74" s="21">
        <v>54065</v>
      </c>
      <c r="N74" s="21"/>
      <c r="O74" s="21"/>
      <c r="P74" s="21"/>
      <c r="Q74" s="21"/>
      <c r="R74" s="21"/>
      <c r="S74" s="21"/>
      <c r="T74" s="21"/>
      <c r="U74" s="21"/>
      <c r="V74" s="21">
        <v>144854</v>
      </c>
      <c r="W74" s="21"/>
      <c r="X74" s="21"/>
      <c r="Y74" s="20"/>
      <c r="Z74" s="23">
        <v>844800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8098857</v>
      </c>
      <c r="C76" s="32"/>
      <c r="D76" s="33">
        <v>12000000</v>
      </c>
      <c r="E76" s="34">
        <v>12000000</v>
      </c>
      <c r="F76" s="34">
        <v>880309</v>
      </c>
      <c r="G76" s="34">
        <v>648243</v>
      </c>
      <c r="H76" s="34">
        <v>477935</v>
      </c>
      <c r="I76" s="34">
        <v>2006487</v>
      </c>
      <c r="J76" s="34">
        <v>1431096</v>
      </c>
      <c r="K76" s="34">
        <v>508563</v>
      </c>
      <c r="L76" s="34"/>
      <c r="M76" s="34">
        <v>1939659</v>
      </c>
      <c r="N76" s="34"/>
      <c r="O76" s="34"/>
      <c r="P76" s="34"/>
      <c r="Q76" s="34"/>
      <c r="R76" s="34"/>
      <c r="S76" s="34"/>
      <c r="T76" s="34"/>
      <c r="U76" s="34"/>
      <c r="V76" s="34">
        <v>3946146</v>
      </c>
      <c r="W76" s="34">
        <v>6000000</v>
      </c>
      <c r="X76" s="34"/>
      <c r="Y76" s="33"/>
      <c r="Z76" s="35">
        <v>12000000</v>
      </c>
    </row>
    <row r="77" spans="1:26" ht="13.5" hidden="1">
      <c r="A77" s="37" t="s">
        <v>31</v>
      </c>
      <c r="B77" s="19">
        <v>7877668</v>
      </c>
      <c r="C77" s="19"/>
      <c r="D77" s="20">
        <v>12000000</v>
      </c>
      <c r="E77" s="21">
        <v>12000000</v>
      </c>
      <c r="F77" s="21">
        <v>844746</v>
      </c>
      <c r="G77" s="21">
        <v>627624</v>
      </c>
      <c r="H77" s="21">
        <v>443327</v>
      </c>
      <c r="I77" s="21">
        <v>1915697</v>
      </c>
      <c r="J77" s="21">
        <v>1398986</v>
      </c>
      <c r="K77" s="21">
        <v>486608</v>
      </c>
      <c r="L77" s="21"/>
      <c r="M77" s="21">
        <v>1885594</v>
      </c>
      <c r="N77" s="21"/>
      <c r="O77" s="21"/>
      <c r="P77" s="21"/>
      <c r="Q77" s="21"/>
      <c r="R77" s="21"/>
      <c r="S77" s="21"/>
      <c r="T77" s="21"/>
      <c r="U77" s="21"/>
      <c r="V77" s="21">
        <v>3801291</v>
      </c>
      <c r="W77" s="21">
        <v>6000000</v>
      </c>
      <c r="X77" s="21"/>
      <c r="Y77" s="20"/>
      <c r="Z77" s="23">
        <v>12000000</v>
      </c>
    </row>
    <row r="78" spans="1:26" ht="13.5" hidden="1">
      <c r="A78" s="38" t="s">
        <v>32</v>
      </c>
      <c r="B78" s="19">
        <v>221189</v>
      </c>
      <c r="C78" s="19"/>
      <c r="D78" s="20"/>
      <c r="E78" s="21"/>
      <c r="F78" s="21">
        <v>35563</v>
      </c>
      <c r="G78" s="21">
        <v>20619</v>
      </c>
      <c r="H78" s="21">
        <v>34608</v>
      </c>
      <c r="I78" s="21">
        <v>90790</v>
      </c>
      <c r="J78" s="21">
        <v>32110</v>
      </c>
      <c r="K78" s="21">
        <v>21955</v>
      </c>
      <c r="L78" s="21"/>
      <c r="M78" s="21">
        <v>54065</v>
      </c>
      <c r="N78" s="21"/>
      <c r="O78" s="21"/>
      <c r="P78" s="21"/>
      <c r="Q78" s="21"/>
      <c r="R78" s="21"/>
      <c r="S78" s="21"/>
      <c r="T78" s="21"/>
      <c r="U78" s="21"/>
      <c r="V78" s="21">
        <v>144855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221189</v>
      </c>
      <c r="C82" s="19"/>
      <c r="D82" s="20"/>
      <c r="E82" s="21"/>
      <c r="F82" s="21">
        <v>35563</v>
      </c>
      <c r="G82" s="21">
        <v>20619</v>
      </c>
      <c r="H82" s="21">
        <v>34608</v>
      </c>
      <c r="I82" s="21">
        <v>90790</v>
      </c>
      <c r="J82" s="21">
        <v>32110</v>
      </c>
      <c r="K82" s="21">
        <v>21955</v>
      </c>
      <c r="L82" s="21"/>
      <c r="M82" s="21">
        <v>54065</v>
      </c>
      <c r="N82" s="21"/>
      <c r="O82" s="21"/>
      <c r="P82" s="21"/>
      <c r="Q82" s="21"/>
      <c r="R82" s="21"/>
      <c r="S82" s="21"/>
      <c r="T82" s="21"/>
      <c r="U82" s="21"/>
      <c r="V82" s="21">
        <v>144855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24205950</v>
      </c>
      <c r="F5" s="345">
        <f t="shared" si="0"/>
        <v>24205950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1218893</v>
      </c>
      <c r="L5" s="343">
        <f t="shared" si="0"/>
        <v>364796</v>
      </c>
      <c r="M5" s="343">
        <f t="shared" si="0"/>
        <v>0</v>
      </c>
      <c r="N5" s="345">
        <f t="shared" si="0"/>
        <v>1583689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1583689</v>
      </c>
      <c r="X5" s="343">
        <f t="shared" si="0"/>
        <v>12102975</v>
      </c>
      <c r="Y5" s="345">
        <f t="shared" si="0"/>
        <v>-10519286</v>
      </c>
      <c r="Z5" s="346">
        <f>+IF(X5&lt;&gt;0,+(Y5/X5)*100,0)</f>
        <v>-86.91487836668257</v>
      </c>
      <c r="AA5" s="347">
        <f>+AA6+AA8+AA11+AA13+AA15</f>
        <v>24205950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24205950</v>
      </c>
      <c r="F6" s="59">
        <f t="shared" si="1"/>
        <v>24205950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1217891</v>
      </c>
      <c r="L6" s="60">
        <f t="shared" si="1"/>
        <v>363975</v>
      </c>
      <c r="M6" s="60">
        <f t="shared" si="1"/>
        <v>0</v>
      </c>
      <c r="N6" s="59">
        <f t="shared" si="1"/>
        <v>1581866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1581866</v>
      </c>
      <c r="X6" s="60">
        <f t="shared" si="1"/>
        <v>12102975</v>
      </c>
      <c r="Y6" s="59">
        <f t="shared" si="1"/>
        <v>-10521109</v>
      </c>
      <c r="Z6" s="61">
        <f>+IF(X6&lt;&gt;0,+(Y6/X6)*100,0)</f>
        <v>-86.92994077902334</v>
      </c>
      <c r="AA6" s="62">
        <f t="shared" si="1"/>
        <v>24205950</v>
      </c>
    </row>
    <row r="7" spans="1:27" ht="13.5">
      <c r="A7" s="291" t="s">
        <v>228</v>
      </c>
      <c r="B7" s="142"/>
      <c r="C7" s="60"/>
      <c r="D7" s="327"/>
      <c r="E7" s="60">
        <v>24205950</v>
      </c>
      <c r="F7" s="59">
        <v>24205950</v>
      </c>
      <c r="G7" s="59"/>
      <c r="H7" s="60"/>
      <c r="I7" s="60"/>
      <c r="J7" s="59"/>
      <c r="K7" s="59">
        <v>1217891</v>
      </c>
      <c r="L7" s="60">
        <v>363975</v>
      </c>
      <c r="M7" s="60"/>
      <c r="N7" s="59">
        <v>1581866</v>
      </c>
      <c r="O7" s="59"/>
      <c r="P7" s="60"/>
      <c r="Q7" s="60"/>
      <c r="R7" s="59"/>
      <c r="S7" s="59"/>
      <c r="T7" s="60"/>
      <c r="U7" s="60"/>
      <c r="V7" s="59"/>
      <c r="W7" s="59">
        <v>1581866</v>
      </c>
      <c r="X7" s="60">
        <v>12102975</v>
      </c>
      <c r="Y7" s="59">
        <v>-10521109</v>
      </c>
      <c r="Z7" s="61">
        <v>-86.93</v>
      </c>
      <c r="AA7" s="62">
        <v>24205950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1002</v>
      </c>
      <c r="L15" s="60">
        <f t="shared" si="5"/>
        <v>821</v>
      </c>
      <c r="M15" s="60">
        <f t="shared" si="5"/>
        <v>0</v>
      </c>
      <c r="N15" s="59">
        <f t="shared" si="5"/>
        <v>1823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1823</v>
      </c>
      <c r="X15" s="60">
        <f t="shared" si="5"/>
        <v>0</v>
      </c>
      <c r="Y15" s="59">
        <f t="shared" si="5"/>
        <v>1823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>
        <v>1002</v>
      </c>
      <c r="L20" s="60">
        <v>821</v>
      </c>
      <c r="M20" s="60"/>
      <c r="N20" s="59">
        <v>1823</v>
      </c>
      <c r="O20" s="59"/>
      <c r="P20" s="60"/>
      <c r="Q20" s="60"/>
      <c r="R20" s="59"/>
      <c r="S20" s="59"/>
      <c r="T20" s="60"/>
      <c r="U20" s="60"/>
      <c r="V20" s="59"/>
      <c r="W20" s="59">
        <v>1823</v>
      </c>
      <c r="X20" s="60"/>
      <c r="Y20" s="59">
        <v>1823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59852</v>
      </c>
      <c r="L40" s="330">
        <f t="shared" si="9"/>
        <v>54323</v>
      </c>
      <c r="M40" s="330">
        <f t="shared" si="9"/>
        <v>0</v>
      </c>
      <c r="N40" s="332">
        <f t="shared" si="9"/>
        <v>114175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114175</v>
      </c>
      <c r="X40" s="330">
        <f t="shared" si="9"/>
        <v>0</v>
      </c>
      <c r="Y40" s="332">
        <f t="shared" si="9"/>
        <v>114175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>
        <v>8852</v>
      </c>
      <c r="L41" s="349">
        <v>54323</v>
      </c>
      <c r="M41" s="349"/>
      <c r="N41" s="351">
        <v>63175</v>
      </c>
      <c r="O41" s="351"/>
      <c r="P41" s="349"/>
      <c r="Q41" s="349"/>
      <c r="R41" s="351"/>
      <c r="S41" s="351"/>
      <c r="T41" s="349"/>
      <c r="U41" s="349"/>
      <c r="V41" s="351"/>
      <c r="W41" s="351">
        <v>63175</v>
      </c>
      <c r="X41" s="349"/>
      <c r="Y41" s="351">
        <v>63175</v>
      </c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>
        <v>51000</v>
      </c>
      <c r="L49" s="54"/>
      <c r="M49" s="54"/>
      <c r="N49" s="53">
        <v>51000</v>
      </c>
      <c r="O49" s="53"/>
      <c r="P49" s="54"/>
      <c r="Q49" s="54"/>
      <c r="R49" s="53"/>
      <c r="S49" s="53"/>
      <c r="T49" s="54"/>
      <c r="U49" s="54"/>
      <c r="V49" s="53"/>
      <c r="W49" s="53">
        <v>51000</v>
      </c>
      <c r="X49" s="54"/>
      <c r="Y49" s="53">
        <v>51000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24205950</v>
      </c>
      <c r="F60" s="264">
        <f t="shared" si="14"/>
        <v>24205950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1278745</v>
      </c>
      <c r="L60" s="219">
        <f t="shared" si="14"/>
        <v>419119</v>
      </c>
      <c r="M60" s="219">
        <f t="shared" si="14"/>
        <v>0</v>
      </c>
      <c r="N60" s="264">
        <f t="shared" si="14"/>
        <v>1697864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1697864</v>
      </c>
      <c r="X60" s="219">
        <f t="shared" si="14"/>
        <v>12102975</v>
      </c>
      <c r="Y60" s="264">
        <f t="shared" si="14"/>
        <v>-10405111</v>
      </c>
      <c r="Z60" s="324">
        <f>+IF(X60&lt;&gt;0,+(Y60/X60)*100,0)</f>
        <v>-85.97151526794032</v>
      </c>
      <c r="AA60" s="232">
        <f>+AA57+AA54+AA51+AA40+AA37+AA34+AA22+AA5</f>
        <v>24205950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953839</v>
      </c>
      <c r="D5" s="153">
        <f>SUM(D6:D8)</f>
        <v>0</v>
      </c>
      <c r="E5" s="154">
        <f t="shared" si="0"/>
        <v>171420800</v>
      </c>
      <c r="F5" s="100">
        <f t="shared" si="0"/>
        <v>171420800</v>
      </c>
      <c r="G5" s="100">
        <f t="shared" si="0"/>
        <v>67477636</v>
      </c>
      <c r="H5" s="100">
        <f t="shared" si="0"/>
        <v>1873153</v>
      </c>
      <c r="I5" s="100">
        <f t="shared" si="0"/>
        <v>721164</v>
      </c>
      <c r="J5" s="100">
        <f t="shared" si="0"/>
        <v>70071953</v>
      </c>
      <c r="K5" s="100">
        <f t="shared" si="0"/>
        <v>5859797</v>
      </c>
      <c r="L5" s="100">
        <f t="shared" si="0"/>
        <v>50994887</v>
      </c>
      <c r="M5" s="100">
        <f t="shared" si="0"/>
        <v>0</v>
      </c>
      <c r="N5" s="100">
        <f t="shared" si="0"/>
        <v>56854684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126926637</v>
      </c>
      <c r="X5" s="100">
        <f t="shared" si="0"/>
        <v>102940506</v>
      </c>
      <c r="Y5" s="100">
        <f t="shared" si="0"/>
        <v>23986131</v>
      </c>
      <c r="Z5" s="137">
        <f>+IF(X5&lt;&gt;0,+(Y5/X5)*100,0)</f>
        <v>23.300964733940592</v>
      </c>
      <c r="AA5" s="153">
        <f>SUM(AA6:AA8)</f>
        <v>171420800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5447502</v>
      </c>
      <c r="Y6" s="60">
        <v>-5447502</v>
      </c>
      <c r="Z6" s="140">
        <v>-100</v>
      </c>
      <c r="AA6" s="155"/>
    </row>
    <row r="7" spans="1:27" ht="13.5">
      <c r="A7" s="138" t="s">
        <v>76</v>
      </c>
      <c r="B7" s="136"/>
      <c r="C7" s="157">
        <v>953839</v>
      </c>
      <c r="D7" s="157"/>
      <c r="E7" s="158">
        <v>171420800</v>
      </c>
      <c r="F7" s="159">
        <v>171420800</v>
      </c>
      <c r="G7" s="159">
        <v>67477636</v>
      </c>
      <c r="H7" s="159">
        <v>1873153</v>
      </c>
      <c r="I7" s="159">
        <v>721164</v>
      </c>
      <c r="J7" s="159">
        <v>70071953</v>
      </c>
      <c r="K7" s="159">
        <v>5859797</v>
      </c>
      <c r="L7" s="159">
        <v>50970275</v>
      </c>
      <c r="M7" s="159"/>
      <c r="N7" s="159">
        <v>56830072</v>
      </c>
      <c r="O7" s="159"/>
      <c r="P7" s="159"/>
      <c r="Q7" s="159"/>
      <c r="R7" s="159"/>
      <c r="S7" s="159"/>
      <c r="T7" s="159"/>
      <c r="U7" s="159"/>
      <c r="V7" s="159"/>
      <c r="W7" s="159">
        <v>126902025</v>
      </c>
      <c r="X7" s="159">
        <v>97445502</v>
      </c>
      <c r="Y7" s="159">
        <v>29456523</v>
      </c>
      <c r="Z7" s="141">
        <v>30.23</v>
      </c>
      <c r="AA7" s="157">
        <v>171420800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>
        <v>24612</v>
      </c>
      <c r="M8" s="60"/>
      <c r="N8" s="60">
        <v>24612</v>
      </c>
      <c r="O8" s="60"/>
      <c r="P8" s="60"/>
      <c r="Q8" s="60"/>
      <c r="R8" s="60"/>
      <c r="S8" s="60"/>
      <c r="T8" s="60"/>
      <c r="U8" s="60"/>
      <c r="V8" s="60"/>
      <c r="W8" s="60">
        <v>24612</v>
      </c>
      <c r="X8" s="60">
        <v>47502</v>
      </c>
      <c r="Y8" s="60">
        <v>-22890</v>
      </c>
      <c r="Z8" s="140">
        <v>-48.19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320279</v>
      </c>
      <c r="D9" s="153">
        <f>SUM(D10:D14)</f>
        <v>0</v>
      </c>
      <c r="E9" s="154">
        <f t="shared" si="1"/>
        <v>4968000</v>
      </c>
      <c r="F9" s="100">
        <f t="shared" si="1"/>
        <v>4968000</v>
      </c>
      <c r="G9" s="100">
        <f t="shared" si="1"/>
        <v>366237</v>
      </c>
      <c r="H9" s="100">
        <f t="shared" si="1"/>
        <v>675422</v>
      </c>
      <c r="I9" s="100">
        <f t="shared" si="1"/>
        <v>323647</v>
      </c>
      <c r="J9" s="100">
        <f t="shared" si="1"/>
        <v>1365306</v>
      </c>
      <c r="K9" s="100">
        <f t="shared" si="1"/>
        <v>326488</v>
      </c>
      <c r="L9" s="100">
        <f t="shared" si="1"/>
        <v>567842</v>
      </c>
      <c r="M9" s="100">
        <f t="shared" si="1"/>
        <v>0</v>
      </c>
      <c r="N9" s="100">
        <f t="shared" si="1"/>
        <v>894330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2259636</v>
      </c>
      <c r="X9" s="100">
        <f t="shared" si="1"/>
        <v>3304002</v>
      </c>
      <c r="Y9" s="100">
        <f t="shared" si="1"/>
        <v>-1044366</v>
      </c>
      <c r="Z9" s="137">
        <f>+IF(X9&lt;&gt;0,+(Y9/X9)*100,0)</f>
        <v>-31.609121301984683</v>
      </c>
      <c r="AA9" s="153">
        <f>SUM(AA10:AA14)</f>
        <v>4968000</v>
      </c>
    </row>
    <row r="10" spans="1:27" ht="13.5">
      <c r="A10" s="138" t="s">
        <v>79</v>
      </c>
      <c r="B10" s="136"/>
      <c r="C10" s="155">
        <v>320279</v>
      </c>
      <c r="D10" s="155"/>
      <c r="E10" s="156">
        <v>4968000</v>
      </c>
      <c r="F10" s="60">
        <v>4968000</v>
      </c>
      <c r="G10" s="60">
        <v>366237</v>
      </c>
      <c r="H10" s="60">
        <v>675422</v>
      </c>
      <c r="I10" s="60">
        <v>323647</v>
      </c>
      <c r="J10" s="60">
        <v>1365306</v>
      </c>
      <c r="K10" s="60">
        <v>326488</v>
      </c>
      <c r="L10" s="60">
        <v>567842</v>
      </c>
      <c r="M10" s="60"/>
      <c r="N10" s="60">
        <v>894330</v>
      </c>
      <c r="O10" s="60"/>
      <c r="P10" s="60"/>
      <c r="Q10" s="60"/>
      <c r="R10" s="60"/>
      <c r="S10" s="60"/>
      <c r="T10" s="60"/>
      <c r="U10" s="60"/>
      <c r="V10" s="60"/>
      <c r="W10" s="60">
        <v>2259636</v>
      </c>
      <c r="X10" s="60">
        <v>3304002</v>
      </c>
      <c r="Y10" s="60">
        <v>-1044366</v>
      </c>
      <c r="Z10" s="140">
        <v>-31.61</v>
      </c>
      <c r="AA10" s="155">
        <v>4968000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72593</v>
      </c>
      <c r="D15" s="153">
        <f>SUM(D16:D18)</f>
        <v>0</v>
      </c>
      <c r="E15" s="154">
        <f t="shared" si="2"/>
        <v>100399468</v>
      </c>
      <c r="F15" s="100">
        <f t="shared" si="2"/>
        <v>100399468</v>
      </c>
      <c r="G15" s="100">
        <f t="shared" si="2"/>
        <v>287699</v>
      </c>
      <c r="H15" s="100">
        <f t="shared" si="2"/>
        <v>32732</v>
      </c>
      <c r="I15" s="100">
        <f t="shared" si="2"/>
        <v>17260</v>
      </c>
      <c r="J15" s="100">
        <f t="shared" si="2"/>
        <v>337691</v>
      </c>
      <c r="K15" s="100">
        <f t="shared" si="2"/>
        <v>79599</v>
      </c>
      <c r="L15" s="100">
        <f t="shared" si="2"/>
        <v>44680</v>
      </c>
      <c r="M15" s="100">
        <f t="shared" si="2"/>
        <v>0</v>
      </c>
      <c r="N15" s="100">
        <f t="shared" si="2"/>
        <v>124279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461970</v>
      </c>
      <c r="X15" s="100">
        <f t="shared" si="2"/>
        <v>4273500</v>
      </c>
      <c r="Y15" s="100">
        <f t="shared" si="2"/>
        <v>-3811530</v>
      </c>
      <c r="Z15" s="137">
        <f>+IF(X15&lt;&gt;0,+(Y15/X15)*100,0)</f>
        <v>-89.18989118989118</v>
      </c>
      <c r="AA15" s="153">
        <f>SUM(AA16:AA18)</f>
        <v>100399468</v>
      </c>
    </row>
    <row r="16" spans="1:27" ht="13.5">
      <c r="A16" s="138" t="s">
        <v>85</v>
      </c>
      <c r="B16" s="136"/>
      <c r="C16" s="155">
        <v>72593</v>
      </c>
      <c r="D16" s="155"/>
      <c r="E16" s="156">
        <v>44805468</v>
      </c>
      <c r="F16" s="60">
        <v>44805468</v>
      </c>
      <c r="G16" s="60">
        <v>287699</v>
      </c>
      <c r="H16" s="60">
        <v>32732</v>
      </c>
      <c r="I16" s="60">
        <v>17260</v>
      </c>
      <c r="J16" s="60">
        <v>337691</v>
      </c>
      <c r="K16" s="60">
        <v>79599</v>
      </c>
      <c r="L16" s="60">
        <v>44680</v>
      </c>
      <c r="M16" s="60"/>
      <c r="N16" s="60">
        <v>124279</v>
      </c>
      <c r="O16" s="60"/>
      <c r="P16" s="60"/>
      <c r="Q16" s="60"/>
      <c r="R16" s="60"/>
      <c r="S16" s="60"/>
      <c r="T16" s="60"/>
      <c r="U16" s="60"/>
      <c r="V16" s="60"/>
      <c r="W16" s="60">
        <v>461970</v>
      </c>
      <c r="X16" s="60">
        <v>4273500</v>
      </c>
      <c r="Y16" s="60">
        <v>-3811530</v>
      </c>
      <c r="Z16" s="140">
        <v>-89.19</v>
      </c>
      <c r="AA16" s="155">
        <v>44805468</v>
      </c>
    </row>
    <row r="17" spans="1:27" ht="13.5">
      <c r="A17" s="138" t="s">
        <v>86</v>
      </c>
      <c r="B17" s="136"/>
      <c r="C17" s="155"/>
      <c r="D17" s="155"/>
      <c r="E17" s="156">
        <v>55594000</v>
      </c>
      <c r="F17" s="60">
        <v>55594000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>
        <v>55594000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224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13000126</v>
      </c>
      <c r="H19" s="100">
        <f t="shared" si="3"/>
        <v>0</v>
      </c>
      <c r="I19" s="100">
        <f t="shared" si="3"/>
        <v>31078</v>
      </c>
      <c r="J19" s="100">
        <f t="shared" si="3"/>
        <v>13031204</v>
      </c>
      <c r="K19" s="100">
        <f t="shared" si="3"/>
        <v>3015</v>
      </c>
      <c r="L19" s="100">
        <f t="shared" si="3"/>
        <v>0</v>
      </c>
      <c r="M19" s="100">
        <f t="shared" si="3"/>
        <v>0</v>
      </c>
      <c r="N19" s="100">
        <f t="shared" si="3"/>
        <v>3015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13034219</v>
      </c>
      <c r="X19" s="100">
        <f t="shared" si="3"/>
        <v>79002</v>
      </c>
      <c r="Y19" s="100">
        <f t="shared" si="3"/>
        <v>12955217</v>
      </c>
      <c r="Z19" s="137">
        <f>+IF(X19&lt;&gt;0,+(Y19/X19)*100,0)</f>
        <v>16398.593706488446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224</v>
      </c>
      <c r="D23" s="155"/>
      <c r="E23" s="156"/>
      <c r="F23" s="60"/>
      <c r="G23" s="60">
        <v>13000126</v>
      </c>
      <c r="H23" s="60"/>
      <c r="I23" s="60">
        <v>31078</v>
      </c>
      <c r="J23" s="60">
        <v>13031204</v>
      </c>
      <c r="K23" s="60">
        <v>3015</v>
      </c>
      <c r="L23" s="60"/>
      <c r="M23" s="60"/>
      <c r="N23" s="60">
        <v>3015</v>
      </c>
      <c r="O23" s="60"/>
      <c r="P23" s="60"/>
      <c r="Q23" s="60"/>
      <c r="R23" s="60"/>
      <c r="S23" s="60"/>
      <c r="T23" s="60"/>
      <c r="U23" s="60"/>
      <c r="V23" s="60"/>
      <c r="W23" s="60">
        <v>13034219</v>
      </c>
      <c r="X23" s="60">
        <v>79002</v>
      </c>
      <c r="Y23" s="60">
        <v>12955217</v>
      </c>
      <c r="Z23" s="140">
        <v>16398.59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1346935</v>
      </c>
      <c r="D25" s="168">
        <f>+D5+D9+D15+D19+D24</f>
        <v>0</v>
      </c>
      <c r="E25" s="169">
        <f t="shared" si="4"/>
        <v>276788268</v>
      </c>
      <c r="F25" s="73">
        <f t="shared" si="4"/>
        <v>276788268</v>
      </c>
      <c r="G25" s="73">
        <f t="shared" si="4"/>
        <v>81131698</v>
      </c>
      <c r="H25" s="73">
        <f t="shared" si="4"/>
        <v>2581307</v>
      </c>
      <c r="I25" s="73">
        <f t="shared" si="4"/>
        <v>1093149</v>
      </c>
      <c r="J25" s="73">
        <f t="shared" si="4"/>
        <v>84806154</v>
      </c>
      <c r="K25" s="73">
        <f t="shared" si="4"/>
        <v>6268899</v>
      </c>
      <c r="L25" s="73">
        <f t="shared" si="4"/>
        <v>51607409</v>
      </c>
      <c r="M25" s="73">
        <f t="shared" si="4"/>
        <v>0</v>
      </c>
      <c r="N25" s="73">
        <f t="shared" si="4"/>
        <v>57876308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142682462</v>
      </c>
      <c r="X25" s="73">
        <f t="shared" si="4"/>
        <v>110597010</v>
      </c>
      <c r="Y25" s="73">
        <f t="shared" si="4"/>
        <v>32085452</v>
      </c>
      <c r="Z25" s="170">
        <f>+IF(X25&lt;&gt;0,+(Y25/X25)*100,0)</f>
        <v>29.011138727891467</v>
      </c>
      <c r="AA25" s="168">
        <f>+AA5+AA9+AA15+AA19+AA24</f>
        <v>276788268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6171879</v>
      </c>
      <c r="D28" s="153">
        <f>SUM(D29:D31)</f>
        <v>0</v>
      </c>
      <c r="E28" s="154">
        <f t="shared" si="5"/>
        <v>53231563</v>
      </c>
      <c r="F28" s="100">
        <f t="shared" si="5"/>
        <v>53231563</v>
      </c>
      <c r="G28" s="100">
        <f t="shared" si="5"/>
        <v>6348612</v>
      </c>
      <c r="H28" s="100">
        <f t="shared" si="5"/>
        <v>7562132</v>
      </c>
      <c r="I28" s="100">
        <f t="shared" si="5"/>
        <v>7843249</v>
      </c>
      <c r="J28" s="100">
        <f t="shared" si="5"/>
        <v>21753993</v>
      </c>
      <c r="K28" s="100">
        <f t="shared" si="5"/>
        <v>6311834</v>
      </c>
      <c r="L28" s="100">
        <f t="shared" si="5"/>
        <v>6703084</v>
      </c>
      <c r="M28" s="100">
        <f t="shared" si="5"/>
        <v>0</v>
      </c>
      <c r="N28" s="100">
        <f t="shared" si="5"/>
        <v>13014918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34768911</v>
      </c>
      <c r="X28" s="100">
        <f t="shared" si="5"/>
        <v>43625994</v>
      </c>
      <c r="Y28" s="100">
        <f t="shared" si="5"/>
        <v>-8857083</v>
      </c>
      <c r="Z28" s="137">
        <f>+IF(X28&lt;&gt;0,+(Y28/X28)*100,0)</f>
        <v>-20.302306464352423</v>
      </c>
      <c r="AA28" s="153">
        <f>SUM(AA29:AA31)</f>
        <v>53231563</v>
      </c>
    </row>
    <row r="29" spans="1:27" ht="13.5">
      <c r="A29" s="138" t="s">
        <v>75</v>
      </c>
      <c r="B29" s="136"/>
      <c r="C29" s="155">
        <v>2297047</v>
      </c>
      <c r="D29" s="155"/>
      <c r="E29" s="156">
        <v>29346228</v>
      </c>
      <c r="F29" s="60">
        <v>29346228</v>
      </c>
      <c r="G29" s="60">
        <v>2878270</v>
      </c>
      <c r="H29" s="60">
        <v>2609278</v>
      </c>
      <c r="I29" s="60">
        <v>2654687</v>
      </c>
      <c r="J29" s="60">
        <v>8142235</v>
      </c>
      <c r="K29" s="60">
        <v>2940380</v>
      </c>
      <c r="L29" s="60">
        <v>2606471</v>
      </c>
      <c r="M29" s="60"/>
      <c r="N29" s="60">
        <v>5546851</v>
      </c>
      <c r="O29" s="60"/>
      <c r="P29" s="60"/>
      <c r="Q29" s="60"/>
      <c r="R29" s="60"/>
      <c r="S29" s="60"/>
      <c r="T29" s="60"/>
      <c r="U29" s="60"/>
      <c r="V29" s="60"/>
      <c r="W29" s="60">
        <v>13689086</v>
      </c>
      <c r="X29" s="60">
        <v>22435998</v>
      </c>
      <c r="Y29" s="60">
        <v>-8746912</v>
      </c>
      <c r="Z29" s="140">
        <v>-38.99</v>
      </c>
      <c r="AA29" s="155">
        <v>29346228</v>
      </c>
    </row>
    <row r="30" spans="1:27" ht="13.5">
      <c r="A30" s="138" t="s">
        <v>76</v>
      </c>
      <c r="B30" s="136"/>
      <c r="C30" s="157">
        <v>1963384</v>
      </c>
      <c r="D30" s="157"/>
      <c r="E30" s="158">
        <v>10362911</v>
      </c>
      <c r="F30" s="159">
        <v>10362911</v>
      </c>
      <c r="G30" s="159">
        <v>1463261</v>
      </c>
      <c r="H30" s="159">
        <v>2914915</v>
      </c>
      <c r="I30" s="159">
        <v>2792711</v>
      </c>
      <c r="J30" s="159">
        <v>7170887</v>
      </c>
      <c r="K30" s="159">
        <v>1252119</v>
      </c>
      <c r="L30" s="159">
        <v>2033641</v>
      </c>
      <c r="M30" s="159"/>
      <c r="N30" s="159">
        <v>3285760</v>
      </c>
      <c r="O30" s="159"/>
      <c r="P30" s="159"/>
      <c r="Q30" s="159"/>
      <c r="R30" s="159"/>
      <c r="S30" s="159"/>
      <c r="T30" s="159"/>
      <c r="U30" s="159"/>
      <c r="V30" s="159"/>
      <c r="W30" s="159">
        <v>10456647</v>
      </c>
      <c r="X30" s="159">
        <v>9496998</v>
      </c>
      <c r="Y30" s="159">
        <v>959649</v>
      </c>
      <c r="Z30" s="141">
        <v>10.1</v>
      </c>
      <c r="AA30" s="157">
        <v>10362911</v>
      </c>
    </row>
    <row r="31" spans="1:27" ht="13.5">
      <c r="A31" s="138" t="s">
        <v>77</v>
      </c>
      <c r="B31" s="136"/>
      <c r="C31" s="155">
        <v>1911448</v>
      </c>
      <c r="D31" s="155"/>
      <c r="E31" s="156">
        <v>13522424</v>
      </c>
      <c r="F31" s="60">
        <v>13522424</v>
      </c>
      <c r="G31" s="60">
        <v>2007081</v>
      </c>
      <c r="H31" s="60">
        <v>2037939</v>
      </c>
      <c r="I31" s="60">
        <v>2395851</v>
      </c>
      <c r="J31" s="60">
        <v>6440871</v>
      </c>
      <c r="K31" s="60">
        <v>2119335</v>
      </c>
      <c r="L31" s="60">
        <v>2062972</v>
      </c>
      <c r="M31" s="60"/>
      <c r="N31" s="60">
        <v>4182307</v>
      </c>
      <c r="O31" s="60"/>
      <c r="P31" s="60"/>
      <c r="Q31" s="60"/>
      <c r="R31" s="60"/>
      <c r="S31" s="60"/>
      <c r="T31" s="60"/>
      <c r="U31" s="60"/>
      <c r="V31" s="60"/>
      <c r="W31" s="60">
        <v>10623178</v>
      </c>
      <c r="X31" s="60">
        <v>11692998</v>
      </c>
      <c r="Y31" s="60">
        <v>-1069820</v>
      </c>
      <c r="Z31" s="140">
        <v>-9.15</v>
      </c>
      <c r="AA31" s="155">
        <v>13522424</v>
      </c>
    </row>
    <row r="32" spans="1:27" ht="13.5">
      <c r="A32" s="135" t="s">
        <v>78</v>
      </c>
      <c r="B32" s="136"/>
      <c r="C32" s="153">
        <f aca="true" t="shared" si="6" ref="C32:Y32">SUM(C33:C37)</f>
        <v>2014922</v>
      </c>
      <c r="D32" s="153">
        <f>SUM(D33:D37)</f>
        <v>0</v>
      </c>
      <c r="E32" s="154">
        <f t="shared" si="6"/>
        <v>31848994</v>
      </c>
      <c r="F32" s="100">
        <f t="shared" si="6"/>
        <v>31848994</v>
      </c>
      <c r="G32" s="100">
        <f t="shared" si="6"/>
        <v>2620838</v>
      </c>
      <c r="H32" s="100">
        <f t="shared" si="6"/>
        <v>2592443</v>
      </c>
      <c r="I32" s="100">
        <f t="shared" si="6"/>
        <v>2777384</v>
      </c>
      <c r="J32" s="100">
        <f t="shared" si="6"/>
        <v>7990665</v>
      </c>
      <c r="K32" s="100">
        <f t="shared" si="6"/>
        <v>2766955</v>
      </c>
      <c r="L32" s="100">
        <f t="shared" si="6"/>
        <v>2535099</v>
      </c>
      <c r="M32" s="100">
        <f t="shared" si="6"/>
        <v>0</v>
      </c>
      <c r="N32" s="100">
        <f t="shared" si="6"/>
        <v>5302054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13292719</v>
      </c>
      <c r="X32" s="100">
        <f t="shared" si="6"/>
        <v>18795000</v>
      </c>
      <c r="Y32" s="100">
        <f t="shared" si="6"/>
        <v>-5502281</v>
      </c>
      <c r="Z32" s="137">
        <f>+IF(X32&lt;&gt;0,+(Y32/X32)*100,0)</f>
        <v>-29.275238095238095</v>
      </c>
      <c r="AA32" s="153">
        <f>SUM(AA33:AA37)</f>
        <v>31848994</v>
      </c>
    </row>
    <row r="33" spans="1:27" ht="13.5">
      <c r="A33" s="138" t="s">
        <v>79</v>
      </c>
      <c r="B33" s="136"/>
      <c r="C33" s="155">
        <v>2014922</v>
      </c>
      <c r="D33" s="155"/>
      <c r="E33" s="156">
        <v>31848994</v>
      </c>
      <c r="F33" s="60">
        <v>31848994</v>
      </c>
      <c r="G33" s="60">
        <v>2620838</v>
      </c>
      <c r="H33" s="60">
        <v>2592443</v>
      </c>
      <c r="I33" s="60">
        <v>2777384</v>
      </c>
      <c r="J33" s="60">
        <v>7990665</v>
      </c>
      <c r="K33" s="60">
        <v>2766955</v>
      </c>
      <c r="L33" s="60">
        <v>2535099</v>
      </c>
      <c r="M33" s="60"/>
      <c r="N33" s="60">
        <v>5302054</v>
      </c>
      <c r="O33" s="60"/>
      <c r="P33" s="60"/>
      <c r="Q33" s="60"/>
      <c r="R33" s="60"/>
      <c r="S33" s="60"/>
      <c r="T33" s="60"/>
      <c r="U33" s="60"/>
      <c r="V33" s="60"/>
      <c r="W33" s="60">
        <v>13292719</v>
      </c>
      <c r="X33" s="60">
        <v>18795000</v>
      </c>
      <c r="Y33" s="60">
        <v>-5502281</v>
      </c>
      <c r="Z33" s="140">
        <v>-29.28</v>
      </c>
      <c r="AA33" s="155">
        <v>31848994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2088826</v>
      </c>
      <c r="D38" s="153">
        <f>SUM(D39:D41)</f>
        <v>0</v>
      </c>
      <c r="E38" s="154">
        <f t="shared" si="7"/>
        <v>7242391</v>
      </c>
      <c r="F38" s="100">
        <f t="shared" si="7"/>
        <v>7242391</v>
      </c>
      <c r="G38" s="100">
        <f t="shared" si="7"/>
        <v>870647</v>
      </c>
      <c r="H38" s="100">
        <f t="shared" si="7"/>
        <v>528167</v>
      </c>
      <c r="I38" s="100">
        <f t="shared" si="7"/>
        <v>552259</v>
      </c>
      <c r="J38" s="100">
        <f t="shared" si="7"/>
        <v>1951073</v>
      </c>
      <c r="K38" s="100">
        <f t="shared" si="7"/>
        <v>832521</v>
      </c>
      <c r="L38" s="100">
        <f t="shared" si="7"/>
        <v>672724</v>
      </c>
      <c r="M38" s="100">
        <f t="shared" si="7"/>
        <v>0</v>
      </c>
      <c r="N38" s="100">
        <f t="shared" si="7"/>
        <v>1505245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3456318</v>
      </c>
      <c r="X38" s="100">
        <f t="shared" si="7"/>
        <v>4543002</v>
      </c>
      <c r="Y38" s="100">
        <f t="shared" si="7"/>
        <v>-1086684</v>
      </c>
      <c r="Z38" s="137">
        <f>+IF(X38&lt;&gt;0,+(Y38/X38)*100,0)</f>
        <v>-23.919954250515406</v>
      </c>
      <c r="AA38" s="153">
        <f>SUM(AA39:AA41)</f>
        <v>7242391</v>
      </c>
    </row>
    <row r="39" spans="1:27" ht="13.5">
      <c r="A39" s="138" t="s">
        <v>85</v>
      </c>
      <c r="B39" s="136"/>
      <c r="C39" s="155">
        <v>2088826</v>
      </c>
      <c r="D39" s="155"/>
      <c r="E39" s="156">
        <v>7242391</v>
      </c>
      <c r="F39" s="60">
        <v>7242391</v>
      </c>
      <c r="G39" s="60">
        <v>870647</v>
      </c>
      <c r="H39" s="60">
        <v>528167</v>
      </c>
      <c r="I39" s="60">
        <v>552259</v>
      </c>
      <c r="J39" s="60">
        <v>1951073</v>
      </c>
      <c r="K39" s="60">
        <v>832521</v>
      </c>
      <c r="L39" s="60">
        <v>672724</v>
      </c>
      <c r="M39" s="60"/>
      <c r="N39" s="60">
        <v>1505245</v>
      </c>
      <c r="O39" s="60"/>
      <c r="P39" s="60"/>
      <c r="Q39" s="60"/>
      <c r="R39" s="60"/>
      <c r="S39" s="60"/>
      <c r="T39" s="60"/>
      <c r="U39" s="60"/>
      <c r="V39" s="60"/>
      <c r="W39" s="60">
        <v>3456318</v>
      </c>
      <c r="X39" s="60">
        <v>4543002</v>
      </c>
      <c r="Y39" s="60">
        <v>-1086684</v>
      </c>
      <c r="Z39" s="140">
        <v>-23.92</v>
      </c>
      <c r="AA39" s="155">
        <v>7242391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5640891</v>
      </c>
      <c r="D42" s="153">
        <f>SUM(D43:D46)</f>
        <v>0</v>
      </c>
      <c r="E42" s="154">
        <f t="shared" si="8"/>
        <v>10596059</v>
      </c>
      <c r="F42" s="100">
        <f t="shared" si="8"/>
        <v>10596059</v>
      </c>
      <c r="G42" s="100">
        <f t="shared" si="8"/>
        <v>9888403</v>
      </c>
      <c r="H42" s="100">
        <f t="shared" si="8"/>
        <v>6910245</v>
      </c>
      <c r="I42" s="100">
        <f t="shared" si="8"/>
        <v>2340336</v>
      </c>
      <c r="J42" s="100">
        <f t="shared" si="8"/>
        <v>19138984</v>
      </c>
      <c r="K42" s="100">
        <f t="shared" si="8"/>
        <v>3197420</v>
      </c>
      <c r="L42" s="100">
        <f t="shared" si="8"/>
        <v>1751230</v>
      </c>
      <c r="M42" s="100">
        <f t="shared" si="8"/>
        <v>0</v>
      </c>
      <c r="N42" s="100">
        <f t="shared" si="8"/>
        <v>4948650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24087634</v>
      </c>
      <c r="X42" s="100">
        <f t="shared" si="8"/>
        <v>20952972</v>
      </c>
      <c r="Y42" s="100">
        <f t="shared" si="8"/>
        <v>3134662</v>
      </c>
      <c r="Z42" s="137">
        <f>+IF(X42&lt;&gt;0,+(Y42/X42)*100,0)</f>
        <v>14.960464797070316</v>
      </c>
      <c r="AA42" s="153">
        <f>SUM(AA43:AA46)</f>
        <v>10596059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5640891</v>
      </c>
      <c r="D46" s="155"/>
      <c r="E46" s="156">
        <v>10596059</v>
      </c>
      <c r="F46" s="60">
        <v>10596059</v>
      </c>
      <c r="G46" s="60">
        <v>9888403</v>
      </c>
      <c r="H46" s="60">
        <v>6910245</v>
      </c>
      <c r="I46" s="60">
        <v>2340336</v>
      </c>
      <c r="J46" s="60">
        <v>19138984</v>
      </c>
      <c r="K46" s="60">
        <v>3197420</v>
      </c>
      <c r="L46" s="60">
        <v>1751230</v>
      </c>
      <c r="M46" s="60"/>
      <c r="N46" s="60">
        <v>4948650</v>
      </c>
      <c r="O46" s="60"/>
      <c r="P46" s="60"/>
      <c r="Q46" s="60"/>
      <c r="R46" s="60"/>
      <c r="S46" s="60"/>
      <c r="T46" s="60"/>
      <c r="U46" s="60"/>
      <c r="V46" s="60"/>
      <c r="W46" s="60">
        <v>24087634</v>
      </c>
      <c r="X46" s="60">
        <v>20952972</v>
      </c>
      <c r="Y46" s="60">
        <v>3134662</v>
      </c>
      <c r="Z46" s="140">
        <v>14.96</v>
      </c>
      <c r="AA46" s="155">
        <v>10596059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15916518</v>
      </c>
      <c r="D48" s="168">
        <f>+D28+D32+D38+D42+D47</f>
        <v>0</v>
      </c>
      <c r="E48" s="169">
        <f t="shared" si="9"/>
        <v>102919007</v>
      </c>
      <c r="F48" s="73">
        <f t="shared" si="9"/>
        <v>102919007</v>
      </c>
      <c r="G48" s="73">
        <f t="shared" si="9"/>
        <v>19728500</v>
      </c>
      <c r="H48" s="73">
        <f t="shared" si="9"/>
        <v>17592987</v>
      </c>
      <c r="I48" s="73">
        <f t="shared" si="9"/>
        <v>13513228</v>
      </c>
      <c r="J48" s="73">
        <f t="shared" si="9"/>
        <v>50834715</v>
      </c>
      <c r="K48" s="73">
        <f t="shared" si="9"/>
        <v>13108730</v>
      </c>
      <c r="L48" s="73">
        <f t="shared" si="9"/>
        <v>11662137</v>
      </c>
      <c r="M48" s="73">
        <f t="shared" si="9"/>
        <v>0</v>
      </c>
      <c r="N48" s="73">
        <f t="shared" si="9"/>
        <v>24770867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75605582</v>
      </c>
      <c r="X48" s="73">
        <f t="shared" si="9"/>
        <v>87916968</v>
      </c>
      <c r="Y48" s="73">
        <f t="shared" si="9"/>
        <v>-12311386</v>
      </c>
      <c r="Z48" s="170">
        <f>+IF(X48&lt;&gt;0,+(Y48/X48)*100,0)</f>
        <v>-14.003424230917519</v>
      </c>
      <c r="AA48" s="168">
        <f>+AA28+AA32+AA38+AA42+AA47</f>
        <v>102919007</v>
      </c>
    </row>
    <row r="49" spans="1:27" ht="13.5">
      <c r="A49" s="148" t="s">
        <v>49</v>
      </c>
      <c r="B49" s="149"/>
      <c r="C49" s="171">
        <f aca="true" t="shared" si="10" ref="C49:Y49">+C25-C48</f>
        <v>-14569583</v>
      </c>
      <c r="D49" s="171">
        <f>+D25-D48</f>
        <v>0</v>
      </c>
      <c r="E49" s="172">
        <f t="shared" si="10"/>
        <v>173869261</v>
      </c>
      <c r="F49" s="173">
        <f t="shared" si="10"/>
        <v>173869261</v>
      </c>
      <c r="G49" s="173">
        <f t="shared" si="10"/>
        <v>61403198</v>
      </c>
      <c r="H49" s="173">
        <f t="shared" si="10"/>
        <v>-15011680</v>
      </c>
      <c r="I49" s="173">
        <f t="shared" si="10"/>
        <v>-12420079</v>
      </c>
      <c r="J49" s="173">
        <f t="shared" si="10"/>
        <v>33971439</v>
      </c>
      <c r="K49" s="173">
        <f t="shared" si="10"/>
        <v>-6839831</v>
      </c>
      <c r="L49" s="173">
        <f t="shared" si="10"/>
        <v>39945272</v>
      </c>
      <c r="M49" s="173">
        <f t="shared" si="10"/>
        <v>0</v>
      </c>
      <c r="N49" s="173">
        <f t="shared" si="10"/>
        <v>33105441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67076880</v>
      </c>
      <c r="X49" s="173">
        <f>IF(F25=F48,0,X25-X48)</f>
        <v>22680042</v>
      </c>
      <c r="Y49" s="173">
        <f t="shared" si="10"/>
        <v>44396838</v>
      </c>
      <c r="Z49" s="174">
        <f>+IF(X49&lt;&gt;0,+(Y49/X49)*100,0)</f>
        <v>195.7528914628994</v>
      </c>
      <c r="AA49" s="171">
        <f>+AA25-AA48</f>
        <v>173869261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424245</v>
      </c>
      <c r="D5" s="155">
        <v>0</v>
      </c>
      <c r="E5" s="156">
        <v>12000000</v>
      </c>
      <c r="F5" s="60">
        <v>12000000</v>
      </c>
      <c r="G5" s="60">
        <v>844746</v>
      </c>
      <c r="H5" s="60">
        <v>627624</v>
      </c>
      <c r="I5" s="60">
        <v>443327</v>
      </c>
      <c r="J5" s="60">
        <v>1915697</v>
      </c>
      <c r="K5" s="60">
        <v>1398986</v>
      </c>
      <c r="L5" s="60">
        <v>486607</v>
      </c>
      <c r="M5" s="60">
        <v>0</v>
      </c>
      <c r="N5" s="60">
        <v>1885593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3801290</v>
      </c>
      <c r="X5" s="60">
        <v>6000000</v>
      </c>
      <c r="Y5" s="60">
        <v>-2198710</v>
      </c>
      <c r="Z5" s="140">
        <v>-36.65</v>
      </c>
      <c r="AA5" s="155">
        <v>12000000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422400</v>
      </c>
      <c r="Y10" s="54">
        <v>-422400</v>
      </c>
      <c r="Z10" s="184">
        <v>-100</v>
      </c>
      <c r="AA10" s="130">
        <v>0</v>
      </c>
    </row>
    <row r="11" spans="1:27" ht="13.5">
      <c r="A11" s="183" t="s">
        <v>107</v>
      </c>
      <c r="B11" s="185"/>
      <c r="C11" s="155">
        <v>25632</v>
      </c>
      <c r="D11" s="155">
        <v>0</v>
      </c>
      <c r="E11" s="156">
        <v>844800</v>
      </c>
      <c r="F11" s="60">
        <v>844800</v>
      </c>
      <c r="G11" s="60">
        <v>35563</v>
      </c>
      <c r="H11" s="60">
        <v>20619</v>
      </c>
      <c r="I11" s="60">
        <v>34607</v>
      </c>
      <c r="J11" s="60">
        <v>90789</v>
      </c>
      <c r="K11" s="60">
        <v>32110</v>
      </c>
      <c r="L11" s="60">
        <v>21955</v>
      </c>
      <c r="M11" s="60">
        <v>0</v>
      </c>
      <c r="N11" s="60">
        <v>54065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144854</v>
      </c>
      <c r="X11" s="60"/>
      <c r="Y11" s="60">
        <v>144854</v>
      </c>
      <c r="Z11" s="140">
        <v>0</v>
      </c>
      <c r="AA11" s="155">
        <v>844800</v>
      </c>
    </row>
    <row r="12" spans="1:27" ht="13.5">
      <c r="A12" s="183" t="s">
        <v>108</v>
      </c>
      <c r="B12" s="185"/>
      <c r="C12" s="155">
        <v>7961</v>
      </c>
      <c r="D12" s="155">
        <v>0</v>
      </c>
      <c r="E12" s="156">
        <v>0</v>
      </c>
      <c r="F12" s="60">
        <v>0</v>
      </c>
      <c r="G12" s="60">
        <v>1046</v>
      </c>
      <c r="H12" s="60">
        <v>1453</v>
      </c>
      <c r="I12" s="60">
        <v>782</v>
      </c>
      <c r="J12" s="60">
        <v>3281</v>
      </c>
      <c r="K12" s="60">
        <v>3040</v>
      </c>
      <c r="L12" s="60">
        <v>1845</v>
      </c>
      <c r="M12" s="60">
        <v>0</v>
      </c>
      <c r="N12" s="60">
        <v>4885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8166</v>
      </c>
      <c r="X12" s="60"/>
      <c r="Y12" s="60">
        <v>8166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201472</v>
      </c>
      <c r="D13" s="155">
        <v>0</v>
      </c>
      <c r="E13" s="156">
        <v>2500000</v>
      </c>
      <c r="F13" s="60">
        <v>2500000</v>
      </c>
      <c r="G13" s="60">
        <v>216635</v>
      </c>
      <c r="H13" s="60">
        <v>309746</v>
      </c>
      <c r="I13" s="60">
        <v>267541</v>
      </c>
      <c r="J13" s="60">
        <v>793922</v>
      </c>
      <c r="K13" s="60">
        <v>197495</v>
      </c>
      <c r="L13" s="60">
        <v>147807</v>
      </c>
      <c r="M13" s="60">
        <v>0</v>
      </c>
      <c r="N13" s="60">
        <v>345302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1139224</v>
      </c>
      <c r="X13" s="60">
        <v>1249998</v>
      </c>
      <c r="Y13" s="60">
        <v>-110774</v>
      </c>
      <c r="Z13" s="140">
        <v>-8.86</v>
      </c>
      <c r="AA13" s="155">
        <v>2500000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24100</v>
      </c>
      <c r="D16" s="155">
        <v>0</v>
      </c>
      <c r="E16" s="156">
        <v>800000</v>
      </c>
      <c r="F16" s="60">
        <v>800000</v>
      </c>
      <c r="G16" s="60">
        <v>37200</v>
      </c>
      <c r="H16" s="60">
        <v>26950</v>
      </c>
      <c r="I16" s="60">
        <v>20621</v>
      </c>
      <c r="J16" s="60">
        <v>84771</v>
      </c>
      <c r="K16" s="60">
        <v>11450</v>
      </c>
      <c r="L16" s="60">
        <v>0</v>
      </c>
      <c r="M16" s="60">
        <v>0</v>
      </c>
      <c r="N16" s="60">
        <v>11450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96221</v>
      </c>
      <c r="X16" s="60">
        <v>400002</v>
      </c>
      <c r="Y16" s="60">
        <v>-303781</v>
      </c>
      <c r="Z16" s="140">
        <v>-75.94</v>
      </c>
      <c r="AA16" s="155">
        <v>800000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268892</v>
      </c>
      <c r="D18" s="155">
        <v>0</v>
      </c>
      <c r="E18" s="156">
        <v>3168000</v>
      </c>
      <c r="F18" s="60">
        <v>3168000</v>
      </c>
      <c r="G18" s="60">
        <v>292423</v>
      </c>
      <c r="H18" s="60">
        <v>227853</v>
      </c>
      <c r="I18" s="60">
        <v>266951</v>
      </c>
      <c r="J18" s="60">
        <v>787227</v>
      </c>
      <c r="K18" s="60">
        <v>279586</v>
      </c>
      <c r="L18" s="60">
        <v>241248</v>
      </c>
      <c r="M18" s="60">
        <v>0</v>
      </c>
      <c r="N18" s="60">
        <v>520834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1308061</v>
      </c>
      <c r="X18" s="60">
        <v>1584000</v>
      </c>
      <c r="Y18" s="60">
        <v>-275939</v>
      </c>
      <c r="Z18" s="140">
        <v>-17.42</v>
      </c>
      <c r="AA18" s="155">
        <v>3168000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157076000</v>
      </c>
      <c r="F19" s="60">
        <v>157076000</v>
      </c>
      <c r="G19" s="60">
        <v>62376000</v>
      </c>
      <c r="H19" s="60">
        <v>1334000</v>
      </c>
      <c r="I19" s="60">
        <v>0</v>
      </c>
      <c r="J19" s="60">
        <v>63710000</v>
      </c>
      <c r="K19" s="60">
        <v>0</v>
      </c>
      <c r="L19" s="60">
        <v>50631000</v>
      </c>
      <c r="M19" s="60">
        <v>0</v>
      </c>
      <c r="N19" s="60">
        <v>50631000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114341000</v>
      </c>
      <c r="X19" s="60">
        <v>78538002</v>
      </c>
      <c r="Y19" s="60">
        <v>35802998</v>
      </c>
      <c r="Z19" s="140">
        <v>45.59</v>
      </c>
      <c r="AA19" s="155">
        <v>157076000</v>
      </c>
    </row>
    <row r="20" spans="1:27" ht="13.5">
      <c r="A20" s="181" t="s">
        <v>35</v>
      </c>
      <c r="B20" s="185"/>
      <c r="C20" s="155">
        <v>394633</v>
      </c>
      <c r="D20" s="155">
        <v>0</v>
      </c>
      <c r="E20" s="156">
        <v>44805468</v>
      </c>
      <c r="F20" s="54">
        <v>44805468</v>
      </c>
      <c r="G20" s="54">
        <v>4328085</v>
      </c>
      <c r="H20" s="54">
        <v>33062</v>
      </c>
      <c r="I20" s="54">
        <v>59320</v>
      </c>
      <c r="J20" s="54">
        <v>4420467</v>
      </c>
      <c r="K20" s="54">
        <v>4346232</v>
      </c>
      <c r="L20" s="54">
        <v>76947</v>
      </c>
      <c r="M20" s="54">
        <v>0</v>
      </c>
      <c r="N20" s="54">
        <v>4423179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8843646</v>
      </c>
      <c r="X20" s="54">
        <v>110596998</v>
      </c>
      <c r="Y20" s="54">
        <v>-101753352</v>
      </c>
      <c r="Z20" s="184">
        <v>-92</v>
      </c>
      <c r="AA20" s="130">
        <v>44805468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1346935</v>
      </c>
      <c r="D22" s="188">
        <f>SUM(D5:D21)</f>
        <v>0</v>
      </c>
      <c r="E22" s="189">
        <f t="shared" si="0"/>
        <v>221194268</v>
      </c>
      <c r="F22" s="190">
        <f t="shared" si="0"/>
        <v>221194268</v>
      </c>
      <c r="G22" s="190">
        <f t="shared" si="0"/>
        <v>68131698</v>
      </c>
      <c r="H22" s="190">
        <f t="shared" si="0"/>
        <v>2581307</v>
      </c>
      <c r="I22" s="190">
        <f t="shared" si="0"/>
        <v>1093149</v>
      </c>
      <c r="J22" s="190">
        <f t="shared" si="0"/>
        <v>71806154</v>
      </c>
      <c r="K22" s="190">
        <f t="shared" si="0"/>
        <v>6268899</v>
      </c>
      <c r="L22" s="190">
        <f t="shared" si="0"/>
        <v>51607409</v>
      </c>
      <c r="M22" s="190">
        <f t="shared" si="0"/>
        <v>0</v>
      </c>
      <c r="N22" s="190">
        <f t="shared" si="0"/>
        <v>57876308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129682462</v>
      </c>
      <c r="X22" s="190">
        <f t="shared" si="0"/>
        <v>198791400</v>
      </c>
      <c r="Y22" s="190">
        <f t="shared" si="0"/>
        <v>-69108938</v>
      </c>
      <c r="Z22" s="191">
        <f>+IF(X22&lt;&gt;0,+(Y22/X22)*100,0)</f>
        <v>-34.764551182797646</v>
      </c>
      <c r="AA22" s="188">
        <f>SUM(AA5:AA21)</f>
        <v>221194268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6674967</v>
      </c>
      <c r="D25" s="155">
        <v>0</v>
      </c>
      <c r="E25" s="156">
        <v>87049627</v>
      </c>
      <c r="F25" s="60">
        <v>87049627</v>
      </c>
      <c r="G25" s="60">
        <v>5731780</v>
      </c>
      <c r="H25" s="60">
        <v>5567045</v>
      </c>
      <c r="I25" s="60">
        <v>6272407</v>
      </c>
      <c r="J25" s="60">
        <v>17571232</v>
      </c>
      <c r="K25" s="60">
        <v>5652949</v>
      </c>
      <c r="L25" s="60">
        <v>6336357</v>
      </c>
      <c r="M25" s="60">
        <v>0</v>
      </c>
      <c r="N25" s="60">
        <v>11989306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29560538</v>
      </c>
      <c r="X25" s="60">
        <v>50987402</v>
      </c>
      <c r="Y25" s="60">
        <v>-21426864</v>
      </c>
      <c r="Z25" s="140">
        <v>-42.02</v>
      </c>
      <c r="AA25" s="155">
        <v>87049627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15869380</v>
      </c>
      <c r="F26" s="60">
        <v>15869380</v>
      </c>
      <c r="G26" s="60">
        <v>1291182</v>
      </c>
      <c r="H26" s="60">
        <v>1300785</v>
      </c>
      <c r="I26" s="60">
        <v>1295983</v>
      </c>
      <c r="J26" s="60">
        <v>3887950</v>
      </c>
      <c r="K26" s="60">
        <v>1314668</v>
      </c>
      <c r="L26" s="60">
        <v>1325824</v>
      </c>
      <c r="M26" s="60">
        <v>0</v>
      </c>
      <c r="N26" s="60">
        <v>2640492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6528442</v>
      </c>
      <c r="X26" s="60">
        <v>7934502</v>
      </c>
      <c r="Y26" s="60">
        <v>-1406060</v>
      </c>
      <c r="Z26" s="140">
        <v>-17.72</v>
      </c>
      <c r="AA26" s="155">
        <v>15869380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9241551</v>
      </c>
      <c r="D34" s="155">
        <v>0</v>
      </c>
      <c r="E34" s="156">
        <v>0</v>
      </c>
      <c r="F34" s="60">
        <v>0</v>
      </c>
      <c r="G34" s="60">
        <v>12705538</v>
      </c>
      <c r="H34" s="60">
        <v>10725157</v>
      </c>
      <c r="I34" s="60">
        <v>5944838</v>
      </c>
      <c r="J34" s="60">
        <v>29375533</v>
      </c>
      <c r="K34" s="60">
        <v>6141113</v>
      </c>
      <c r="L34" s="60">
        <v>3999956</v>
      </c>
      <c r="M34" s="60">
        <v>0</v>
      </c>
      <c r="N34" s="60">
        <v>10141069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39516602</v>
      </c>
      <c r="X34" s="60"/>
      <c r="Y34" s="60">
        <v>39516602</v>
      </c>
      <c r="Z34" s="140">
        <v>0</v>
      </c>
      <c r="AA34" s="155">
        <v>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15916518</v>
      </c>
      <c r="D36" s="188">
        <f>SUM(D25:D35)</f>
        <v>0</v>
      </c>
      <c r="E36" s="189">
        <f t="shared" si="1"/>
        <v>102919007</v>
      </c>
      <c r="F36" s="190">
        <f t="shared" si="1"/>
        <v>102919007</v>
      </c>
      <c r="G36" s="190">
        <f t="shared" si="1"/>
        <v>19728500</v>
      </c>
      <c r="H36" s="190">
        <f t="shared" si="1"/>
        <v>17592987</v>
      </c>
      <c r="I36" s="190">
        <f t="shared" si="1"/>
        <v>13513228</v>
      </c>
      <c r="J36" s="190">
        <f t="shared" si="1"/>
        <v>50834715</v>
      </c>
      <c r="K36" s="190">
        <f t="shared" si="1"/>
        <v>13108730</v>
      </c>
      <c r="L36" s="190">
        <f t="shared" si="1"/>
        <v>11662137</v>
      </c>
      <c r="M36" s="190">
        <f t="shared" si="1"/>
        <v>0</v>
      </c>
      <c r="N36" s="190">
        <f t="shared" si="1"/>
        <v>24770867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75605582</v>
      </c>
      <c r="X36" s="190">
        <f t="shared" si="1"/>
        <v>58921904</v>
      </c>
      <c r="Y36" s="190">
        <f t="shared" si="1"/>
        <v>16683678</v>
      </c>
      <c r="Z36" s="191">
        <f>+IF(X36&lt;&gt;0,+(Y36/X36)*100,0)</f>
        <v>28.31489966787224</v>
      </c>
      <c r="AA36" s="188">
        <f>SUM(AA25:AA35)</f>
        <v>102919007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-14569583</v>
      </c>
      <c r="D38" s="199">
        <f>+D22-D36</f>
        <v>0</v>
      </c>
      <c r="E38" s="200">
        <f t="shared" si="2"/>
        <v>118275261</v>
      </c>
      <c r="F38" s="106">
        <f t="shared" si="2"/>
        <v>118275261</v>
      </c>
      <c r="G38" s="106">
        <f t="shared" si="2"/>
        <v>48403198</v>
      </c>
      <c r="H38" s="106">
        <f t="shared" si="2"/>
        <v>-15011680</v>
      </c>
      <c r="I38" s="106">
        <f t="shared" si="2"/>
        <v>-12420079</v>
      </c>
      <c r="J38" s="106">
        <f t="shared" si="2"/>
        <v>20971439</v>
      </c>
      <c r="K38" s="106">
        <f t="shared" si="2"/>
        <v>-6839831</v>
      </c>
      <c r="L38" s="106">
        <f t="shared" si="2"/>
        <v>39945272</v>
      </c>
      <c r="M38" s="106">
        <f t="shared" si="2"/>
        <v>0</v>
      </c>
      <c r="N38" s="106">
        <f t="shared" si="2"/>
        <v>33105441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54076880</v>
      </c>
      <c r="X38" s="106">
        <f>IF(F22=F36,0,X22-X36)</f>
        <v>139869496</v>
      </c>
      <c r="Y38" s="106">
        <f t="shared" si="2"/>
        <v>-85792616</v>
      </c>
      <c r="Z38" s="201">
        <f>+IF(X38&lt;&gt;0,+(Y38/X38)*100,0)</f>
        <v>-61.337617174226466</v>
      </c>
      <c r="AA38" s="199">
        <f>+AA22-AA36</f>
        <v>118275261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55594000</v>
      </c>
      <c r="F39" s="60">
        <v>55594000</v>
      </c>
      <c r="G39" s="60">
        <v>13000000</v>
      </c>
      <c r="H39" s="60">
        <v>0</v>
      </c>
      <c r="I39" s="60">
        <v>0</v>
      </c>
      <c r="J39" s="60">
        <v>13000000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13000000</v>
      </c>
      <c r="X39" s="60">
        <v>59987952</v>
      </c>
      <c r="Y39" s="60">
        <v>-46987952</v>
      </c>
      <c r="Z39" s="140">
        <v>-78.33</v>
      </c>
      <c r="AA39" s="155">
        <v>55594000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-14569583</v>
      </c>
      <c r="D42" s="206">
        <f>SUM(D38:D41)</f>
        <v>0</v>
      </c>
      <c r="E42" s="207">
        <f t="shared" si="3"/>
        <v>173869261</v>
      </c>
      <c r="F42" s="88">
        <f t="shared" si="3"/>
        <v>173869261</v>
      </c>
      <c r="G42" s="88">
        <f t="shared" si="3"/>
        <v>61403198</v>
      </c>
      <c r="H42" s="88">
        <f t="shared" si="3"/>
        <v>-15011680</v>
      </c>
      <c r="I42" s="88">
        <f t="shared" si="3"/>
        <v>-12420079</v>
      </c>
      <c r="J42" s="88">
        <f t="shared" si="3"/>
        <v>33971439</v>
      </c>
      <c r="K42" s="88">
        <f t="shared" si="3"/>
        <v>-6839831</v>
      </c>
      <c r="L42" s="88">
        <f t="shared" si="3"/>
        <v>39945272</v>
      </c>
      <c r="M42" s="88">
        <f t="shared" si="3"/>
        <v>0</v>
      </c>
      <c r="N42" s="88">
        <f t="shared" si="3"/>
        <v>33105441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67076880</v>
      </c>
      <c r="X42" s="88">
        <f t="shared" si="3"/>
        <v>199857448</v>
      </c>
      <c r="Y42" s="88">
        <f t="shared" si="3"/>
        <v>-132780568</v>
      </c>
      <c r="Z42" s="208">
        <f>+IF(X42&lt;&gt;0,+(Y42/X42)*100,0)</f>
        <v>-66.43763809092569</v>
      </c>
      <c r="AA42" s="206">
        <f>SUM(AA38:AA41)</f>
        <v>173869261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-14569583</v>
      </c>
      <c r="D44" s="210">
        <f>+D42-D43</f>
        <v>0</v>
      </c>
      <c r="E44" s="211">
        <f t="shared" si="4"/>
        <v>173869261</v>
      </c>
      <c r="F44" s="77">
        <f t="shared" si="4"/>
        <v>173869261</v>
      </c>
      <c r="G44" s="77">
        <f t="shared" si="4"/>
        <v>61403198</v>
      </c>
      <c r="H44" s="77">
        <f t="shared" si="4"/>
        <v>-15011680</v>
      </c>
      <c r="I44" s="77">
        <f t="shared" si="4"/>
        <v>-12420079</v>
      </c>
      <c r="J44" s="77">
        <f t="shared" si="4"/>
        <v>33971439</v>
      </c>
      <c r="K44" s="77">
        <f t="shared" si="4"/>
        <v>-6839831</v>
      </c>
      <c r="L44" s="77">
        <f t="shared" si="4"/>
        <v>39945272</v>
      </c>
      <c r="M44" s="77">
        <f t="shared" si="4"/>
        <v>0</v>
      </c>
      <c r="N44" s="77">
        <f t="shared" si="4"/>
        <v>33105441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67076880</v>
      </c>
      <c r="X44" s="77">
        <f t="shared" si="4"/>
        <v>199857448</v>
      </c>
      <c r="Y44" s="77">
        <f t="shared" si="4"/>
        <v>-132780568</v>
      </c>
      <c r="Z44" s="212">
        <f>+IF(X44&lt;&gt;0,+(Y44/X44)*100,0)</f>
        <v>-66.43763809092569</v>
      </c>
      <c r="AA44" s="210">
        <f>+AA42-AA43</f>
        <v>173869261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-14569583</v>
      </c>
      <c r="D46" s="206">
        <f>SUM(D44:D45)</f>
        <v>0</v>
      </c>
      <c r="E46" s="207">
        <f t="shared" si="5"/>
        <v>173869261</v>
      </c>
      <c r="F46" s="88">
        <f t="shared" si="5"/>
        <v>173869261</v>
      </c>
      <c r="G46" s="88">
        <f t="shared" si="5"/>
        <v>61403198</v>
      </c>
      <c r="H46" s="88">
        <f t="shared" si="5"/>
        <v>-15011680</v>
      </c>
      <c r="I46" s="88">
        <f t="shared" si="5"/>
        <v>-12420079</v>
      </c>
      <c r="J46" s="88">
        <f t="shared" si="5"/>
        <v>33971439</v>
      </c>
      <c r="K46" s="88">
        <f t="shared" si="5"/>
        <v>-6839831</v>
      </c>
      <c r="L46" s="88">
        <f t="shared" si="5"/>
        <v>39945272</v>
      </c>
      <c r="M46" s="88">
        <f t="shared" si="5"/>
        <v>0</v>
      </c>
      <c r="N46" s="88">
        <f t="shared" si="5"/>
        <v>33105441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67076880</v>
      </c>
      <c r="X46" s="88">
        <f t="shared" si="5"/>
        <v>199857448</v>
      </c>
      <c r="Y46" s="88">
        <f t="shared" si="5"/>
        <v>-132780568</v>
      </c>
      <c r="Z46" s="208">
        <f>+IF(X46&lt;&gt;0,+(Y46/X46)*100,0)</f>
        <v>-66.43763809092569</v>
      </c>
      <c r="AA46" s="206">
        <f>SUM(AA44:AA45)</f>
        <v>173869261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-14569583</v>
      </c>
      <c r="D48" s="217">
        <f>SUM(D46:D47)</f>
        <v>0</v>
      </c>
      <c r="E48" s="218">
        <f t="shared" si="6"/>
        <v>173869261</v>
      </c>
      <c r="F48" s="219">
        <f t="shared" si="6"/>
        <v>173869261</v>
      </c>
      <c r="G48" s="219">
        <f t="shared" si="6"/>
        <v>61403198</v>
      </c>
      <c r="H48" s="220">
        <f t="shared" si="6"/>
        <v>-15011680</v>
      </c>
      <c r="I48" s="220">
        <f t="shared" si="6"/>
        <v>-12420079</v>
      </c>
      <c r="J48" s="220">
        <f t="shared" si="6"/>
        <v>33971439</v>
      </c>
      <c r="K48" s="220">
        <f t="shared" si="6"/>
        <v>-6839831</v>
      </c>
      <c r="L48" s="220">
        <f t="shared" si="6"/>
        <v>39945272</v>
      </c>
      <c r="M48" s="219">
        <f t="shared" si="6"/>
        <v>0</v>
      </c>
      <c r="N48" s="219">
        <f t="shared" si="6"/>
        <v>33105441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67076880</v>
      </c>
      <c r="X48" s="220">
        <f t="shared" si="6"/>
        <v>199857448</v>
      </c>
      <c r="Y48" s="220">
        <f t="shared" si="6"/>
        <v>-132780568</v>
      </c>
      <c r="Z48" s="221">
        <f>+IF(X48&lt;&gt;0,+(Y48/X48)*100,0)</f>
        <v>-66.43763809092569</v>
      </c>
      <c r="AA48" s="222">
        <f>SUM(AA46:AA47)</f>
        <v>173869261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2900000</v>
      </c>
      <c r="F5" s="100">
        <f t="shared" si="0"/>
        <v>2900000</v>
      </c>
      <c r="G5" s="100">
        <f t="shared" si="0"/>
        <v>143589</v>
      </c>
      <c r="H5" s="100">
        <f t="shared" si="0"/>
        <v>52500</v>
      </c>
      <c r="I5" s="100">
        <f t="shared" si="0"/>
        <v>0</v>
      </c>
      <c r="J5" s="100">
        <f t="shared" si="0"/>
        <v>196089</v>
      </c>
      <c r="K5" s="100">
        <f t="shared" si="0"/>
        <v>1056746</v>
      </c>
      <c r="L5" s="100">
        <f t="shared" si="0"/>
        <v>0</v>
      </c>
      <c r="M5" s="100">
        <f t="shared" si="0"/>
        <v>0</v>
      </c>
      <c r="N5" s="100">
        <f t="shared" si="0"/>
        <v>1056746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1252835</v>
      </c>
      <c r="X5" s="100">
        <f t="shared" si="0"/>
        <v>1450002</v>
      </c>
      <c r="Y5" s="100">
        <f t="shared" si="0"/>
        <v>-197167</v>
      </c>
      <c r="Z5" s="137">
        <f>+IF(X5&lt;&gt;0,+(Y5/X5)*100,0)</f>
        <v>-13.597705382475333</v>
      </c>
      <c r="AA5" s="153">
        <f>SUM(AA6:AA8)</f>
        <v>2900000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2900000</v>
      </c>
      <c r="F8" s="60">
        <v>2900000</v>
      </c>
      <c r="G8" s="60">
        <v>143589</v>
      </c>
      <c r="H8" s="60">
        <v>52500</v>
      </c>
      <c r="I8" s="60"/>
      <c r="J8" s="60">
        <v>196089</v>
      </c>
      <c r="K8" s="60">
        <v>1056746</v>
      </c>
      <c r="L8" s="60"/>
      <c r="M8" s="60"/>
      <c r="N8" s="60">
        <v>1056746</v>
      </c>
      <c r="O8" s="60"/>
      <c r="P8" s="60"/>
      <c r="Q8" s="60"/>
      <c r="R8" s="60"/>
      <c r="S8" s="60"/>
      <c r="T8" s="60"/>
      <c r="U8" s="60"/>
      <c r="V8" s="60"/>
      <c r="W8" s="60">
        <v>1252835</v>
      </c>
      <c r="X8" s="60">
        <v>1450002</v>
      </c>
      <c r="Y8" s="60">
        <v>-197167</v>
      </c>
      <c r="Z8" s="140">
        <v>-13.6</v>
      </c>
      <c r="AA8" s="62">
        <v>2900000</v>
      </c>
    </row>
    <row r="9" spans="1:27" ht="13.5">
      <c r="A9" s="135" t="s">
        <v>78</v>
      </c>
      <c r="B9" s="136"/>
      <c r="C9" s="153">
        <f aca="true" t="shared" si="1" ref="C9:Y9">SUM(C10:C14)</f>
        <v>143386</v>
      </c>
      <c r="D9" s="153">
        <f>SUM(D10:D14)</f>
        <v>0</v>
      </c>
      <c r="E9" s="154">
        <f t="shared" si="1"/>
        <v>7100000</v>
      </c>
      <c r="F9" s="100">
        <f t="shared" si="1"/>
        <v>7100000</v>
      </c>
      <c r="G9" s="100">
        <f t="shared" si="1"/>
        <v>526596</v>
      </c>
      <c r="H9" s="100">
        <f t="shared" si="1"/>
        <v>526847</v>
      </c>
      <c r="I9" s="100">
        <f t="shared" si="1"/>
        <v>281282</v>
      </c>
      <c r="J9" s="100">
        <f t="shared" si="1"/>
        <v>1334725</v>
      </c>
      <c r="K9" s="100">
        <f t="shared" si="1"/>
        <v>0</v>
      </c>
      <c r="L9" s="100">
        <f t="shared" si="1"/>
        <v>61592</v>
      </c>
      <c r="M9" s="100">
        <f t="shared" si="1"/>
        <v>0</v>
      </c>
      <c r="N9" s="100">
        <f t="shared" si="1"/>
        <v>61592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1396317</v>
      </c>
      <c r="X9" s="100">
        <f t="shared" si="1"/>
        <v>3550002</v>
      </c>
      <c r="Y9" s="100">
        <f t="shared" si="1"/>
        <v>-2153685</v>
      </c>
      <c r="Z9" s="137">
        <f>+IF(X9&lt;&gt;0,+(Y9/X9)*100,0)</f>
        <v>-60.6671489199161</v>
      </c>
      <c r="AA9" s="102">
        <f>SUM(AA10:AA14)</f>
        <v>7100000</v>
      </c>
    </row>
    <row r="10" spans="1:27" ht="13.5">
      <c r="A10" s="138" t="s">
        <v>79</v>
      </c>
      <c r="B10" s="136"/>
      <c r="C10" s="155">
        <v>143386</v>
      </c>
      <c r="D10" s="155"/>
      <c r="E10" s="156">
        <v>7100000</v>
      </c>
      <c r="F10" s="60">
        <v>7100000</v>
      </c>
      <c r="G10" s="60">
        <v>526596</v>
      </c>
      <c r="H10" s="60">
        <v>526847</v>
      </c>
      <c r="I10" s="60">
        <v>281282</v>
      </c>
      <c r="J10" s="60">
        <v>1334725</v>
      </c>
      <c r="K10" s="60"/>
      <c r="L10" s="60">
        <v>61592</v>
      </c>
      <c r="M10" s="60"/>
      <c r="N10" s="60">
        <v>61592</v>
      </c>
      <c r="O10" s="60"/>
      <c r="P10" s="60"/>
      <c r="Q10" s="60"/>
      <c r="R10" s="60"/>
      <c r="S10" s="60"/>
      <c r="T10" s="60"/>
      <c r="U10" s="60"/>
      <c r="V10" s="60"/>
      <c r="W10" s="60">
        <v>1396317</v>
      </c>
      <c r="X10" s="60">
        <v>3550002</v>
      </c>
      <c r="Y10" s="60">
        <v>-2153685</v>
      </c>
      <c r="Z10" s="140">
        <v>-60.67</v>
      </c>
      <c r="AA10" s="62">
        <v>7100000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1574486</v>
      </c>
      <c r="D15" s="153">
        <f>SUM(D16:D18)</f>
        <v>0</v>
      </c>
      <c r="E15" s="154">
        <f t="shared" si="2"/>
        <v>10381900</v>
      </c>
      <c r="F15" s="100">
        <f t="shared" si="2"/>
        <v>10381900</v>
      </c>
      <c r="G15" s="100">
        <f t="shared" si="2"/>
        <v>2416667</v>
      </c>
      <c r="H15" s="100">
        <f t="shared" si="2"/>
        <v>564969</v>
      </c>
      <c r="I15" s="100">
        <f t="shared" si="2"/>
        <v>470630</v>
      </c>
      <c r="J15" s="100">
        <f t="shared" si="2"/>
        <v>3452266</v>
      </c>
      <c r="K15" s="100">
        <f t="shared" si="2"/>
        <v>272710</v>
      </c>
      <c r="L15" s="100">
        <f t="shared" si="2"/>
        <v>5600</v>
      </c>
      <c r="M15" s="100">
        <f t="shared" si="2"/>
        <v>0</v>
      </c>
      <c r="N15" s="100">
        <f t="shared" si="2"/>
        <v>278310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3730576</v>
      </c>
      <c r="X15" s="100">
        <f t="shared" si="2"/>
        <v>6441000</v>
      </c>
      <c r="Y15" s="100">
        <f t="shared" si="2"/>
        <v>-2710424</v>
      </c>
      <c r="Z15" s="137">
        <f>+IF(X15&lt;&gt;0,+(Y15/X15)*100,0)</f>
        <v>-42.080794907623044</v>
      </c>
      <c r="AA15" s="102">
        <f>SUM(AA16:AA18)</f>
        <v>10381900</v>
      </c>
    </row>
    <row r="16" spans="1:27" ht="13.5">
      <c r="A16" s="138" t="s">
        <v>85</v>
      </c>
      <c r="B16" s="136"/>
      <c r="C16" s="155">
        <v>1574486</v>
      </c>
      <c r="D16" s="155"/>
      <c r="E16" s="156">
        <v>10381900</v>
      </c>
      <c r="F16" s="60">
        <v>10381900</v>
      </c>
      <c r="G16" s="60">
        <v>2416667</v>
      </c>
      <c r="H16" s="60">
        <v>564969</v>
      </c>
      <c r="I16" s="60">
        <v>470630</v>
      </c>
      <c r="J16" s="60">
        <v>3452266</v>
      </c>
      <c r="K16" s="60">
        <v>272710</v>
      </c>
      <c r="L16" s="60">
        <v>5600</v>
      </c>
      <c r="M16" s="60"/>
      <c r="N16" s="60">
        <v>278310</v>
      </c>
      <c r="O16" s="60"/>
      <c r="P16" s="60"/>
      <c r="Q16" s="60"/>
      <c r="R16" s="60"/>
      <c r="S16" s="60"/>
      <c r="T16" s="60"/>
      <c r="U16" s="60"/>
      <c r="V16" s="60"/>
      <c r="W16" s="60">
        <v>3730576</v>
      </c>
      <c r="X16" s="60">
        <v>6441000</v>
      </c>
      <c r="Y16" s="60">
        <v>-2710424</v>
      </c>
      <c r="Z16" s="140">
        <v>-42.08</v>
      </c>
      <c r="AA16" s="62">
        <v>10381900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18325005</v>
      </c>
      <c r="D19" s="153">
        <f>SUM(D20:D23)</f>
        <v>0</v>
      </c>
      <c r="E19" s="154">
        <f t="shared" si="3"/>
        <v>99594000</v>
      </c>
      <c r="F19" s="100">
        <f t="shared" si="3"/>
        <v>99594000</v>
      </c>
      <c r="G19" s="100">
        <f t="shared" si="3"/>
        <v>7506773</v>
      </c>
      <c r="H19" s="100">
        <f t="shared" si="3"/>
        <v>4513697</v>
      </c>
      <c r="I19" s="100">
        <f t="shared" si="3"/>
        <v>5942940</v>
      </c>
      <c r="J19" s="100">
        <f t="shared" si="3"/>
        <v>17963410</v>
      </c>
      <c r="K19" s="100">
        <f t="shared" si="3"/>
        <v>8250960</v>
      </c>
      <c r="L19" s="100">
        <f t="shared" si="3"/>
        <v>10896188</v>
      </c>
      <c r="M19" s="100">
        <f t="shared" si="3"/>
        <v>0</v>
      </c>
      <c r="N19" s="100">
        <f t="shared" si="3"/>
        <v>19147148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37110558</v>
      </c>
      <c r="X19" s="100">
        <f t="shared" si="3"/>
        <v>37875672</v>
      </c>
      <c r="Y19" s="100">
        <f t="shared" si="3"/>
        <v>-765114</v>
      </c>
      <c r="Z19" s="137">
        <f>+IF(X19&lt;&gt;0,+(Y19/X19)*100,0)</f>
        <v>-2.020067129105987</v>
      </c>
      <c r="AA19" s="102">
        <f>SUM(AA20:AA23)</f>
        <v>99594000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>
        <v>18325005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99594000</v>
      </c>
      <c r="F23" s="60">
        <v>99594000</v>
      </c>
      <c r="G23" s="60">
        <v>7506773</v>
      </c>
      <c r="H23" s="60">
        <v>4513697</v>
      </c>
      <c r="I23" s="60">
        <v>5942940</v>
      </c>
      <c r="J23" s="60">
        <v>17963410</v>
      </c>
      <c r="K23" s="60">
        <v>8250960</v>
      </c>
      <c r="L23" s="60">
        <v>10896188</v>
      </c>
      <c r="M23" s="60"/>
      <c r="N23" s="60">
        <v>19147148</v>
      </c>
      <c r="O23" s="60"/>
      <c r="P23" s="60"/>
      <c r="Q23" s="60"/>
      <c r="R23" s="60"/>
      <c r="S23" s="60"/>
      <c r="T23" s="60"/>
      <c r="U23" s="60"/>
      <c r="V23" s="60"/>
      <c r="W23" s="60">
        <v>37110558</v>
      </c>
      <c r="X23" s="60">
        <v>37875672</v>
      </c>
      <c r="Y23" s="60">
        <v>-765114</v>
      </c>
      <c r="Z23" s="140">
        <v>-2.02</v>
      </c>
      <c r="AA23" s="62">
        <v>99594000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20042877</v>
      </c>
      <c r="D25" s="217">
        <f>+D5+D9+D15+D19+D24</f>
        <v>0</v>
      </c>
      <c r="E25" s="230">
        <f t="shared" si="4"/>
        <v>119975900</v>
      </c>
      <c r="F25" s="219">
        <f t="shared" si="4"/>
        <v>119975900</v>
      </c>
      <c r="G25" s="219">
        <f t="shared" si="4"/>
        <v>10593625</v>
      </c>
      <c r="H25" s="219">
        <f t="shared" si="4"/>
        <v>5658013</v>
      </c>
      <c r="I25" s="219">
        <f t="shared" si="4"/>
        <v>6694852</v>
      </c>
      <c r="J25" s="219">
        <f t="shared" si="4"/>
        <v>22946490</v>
      </c>
      <c r="K25" s="219">
        <f t="shared" si="4"/>
        <v>9580416</v>
      </c>
      <c r="L25" s="219">
        <f t="shared" si="4"/>
        <v>10963380</v>
      </c>
      <c r="M25" s="219">
        <f t="shared" si="4"/>
        <v>0</v>
      </c>
      <c r="N25" s="219">
        <f t="shared" si="4"/>
        <v>20543796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43490286</v>
      </c>
      <c r="X25" s="219">
        <f t="shared" si="4"/>
        <v>49316676</v>
      </c>
      <c r="Y25" s="219">
        <f t="shared" si="4"/>
        <v>-5826390</v>
      </c>
      <c r="Z25" s="231">
        <f>+IF(X25&lt;&gt;0,+(Y25/X25)*100,0)</f>
        <v>-11.814239061854046</v>
      </c>
      <c r="AA25" s="232">
        <f>+AA5+AA9+AA15+AA19+AA24</f>
        <v>119975900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2829166</v>
      </c>
      <c r="D28" s="155"/>
      <c r="E28" s="156">
        <v>69381900</v>
      </c>
      <c r="F28" s="60">
        <v>69381900</v>
      </c>
      <c r="G28" s="60">
        <v>4582430</v>
      </c>
      <c r="H28" s="60">
        <v>1164116</v>
      </c>
      <c r="I28" s="60">
        <v>1640547</v>
      </c>
      <c r="J28" s="60">
        <v>7387093</v>
      </c>
      <c r="K28" s="60">
        <v>2282276</v>
      </c>
      <c r="L28" s="60">
        <v>67192</v>
      </c>
      <c r="M28" s="60"/>
      <c r="N28" s="60">
        <v>2349468</v>
      </c>
      <c r="O28" s="60"/>
      <c r="P28" s="60"/>
      <c r="Q28" s="60"/>
      <c r="R28" s="60"/>
      <c r="S28" s="60"/>
      <c r="T28" s="60"/>
      <c r="U28" s="60"/>
      <c r="V28" s="60"/>
      <c r="W28" s="60">
        <v>9736561</v>
      </c>
      <c r="X28" s="60"/>
      <c r="Y28" s="60">
        <v>9736561</v>
      </c>
      <c r="Z28" s="140"/>
      <c r="AA28" s="155">
        <v>69381900</v>
      </c>
    </row>
    <row r="29" spans="1:27" ht="13.5">
      <c r="A29" s="234" t="s">
        <v>134</v>
      </c>
      <c r="B29" s="136"/>
      <c r="C29" s="155">
        <v>17213711</v>
      </c>
      <c r="D29" s="155"/>
      <c r="E29" s="156">
        <v>50594000</v>
      </c>
      <c r="F29" s="60">
        <v>50594000</v>
      </c>
      <c r="G29" s="60">
        <v>6011195</v>
      </c>
      <c r="H29" s="60">
        <v>4493897</v>
      </c>
      <c r="I29" s="60">
        <v>5054305</v>
      </c>
      <c r="J29" s="60">
        <v>15559397</v>
      </c>
      <c r="K29" s="60">
        <v>7298140</v>
      </c>
      <c r="L29" s="60">
        <v>10896188</v>
      </c>
      <c r="M29" s="60"/>
      <c r="N29" s="60">
        <v>18194328</v>
      </c>
      <c r="O29" s="60"/>
      <c r="P29" s="60"/>
      <c r="Q29" s="60"/>
      <c r="R29" s="60"/>
      <c r="S29" s="60"/>
      <c r="T29" s="60"/>
      <c r="U29" s="60"/>
      <c r="V29" s="60"/>
      <c r="W29" s="60">
        <v>33753725</v>
      </c>
      <c r="X29" s="60"/>
      <c r="Y29" s="60">
        <v>33753725</v>
      </c>
      <c r="Z29" s="140"/>
      <c r="AA29" s="62">
        <v>50594000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20042877</v>
      </c>
      <c r="D32" s="210">
        <f>SUM(D28:D31)</f>
        <v>0</v>
      </c>
      <c r="E32" s="211">
        <f t="shared" si="5"/>
        <v>119975900</v>
      </c>
      <c r="F32" s="77">
        <f t="shared" si="5"/>
        <v>119975900</v>
      </c>
      <c r="G32" s="77">
        <f t="shared" si="5"/>
        <v>10593625</v>
      </c>
      <c r="H32" s="77">
        <f t="shared" si="5"/>
        <v>5658013</v>
      </c>
      <c r="I32" s="77">
        <f t="shared" si="5"/>
        <v>6694852</v>
      </c>
      <c r="J32" s="77">
        <f t="shared" si="5"/>
        <v>22946490</v>
      </c>
      <c r="K32" s="77">
        <f t="shared" si="5"/>
        <v>9580416</v>
      </c>
      <c r="L32" s="77">
        <f t="shared" si="5"/>
        <v>10963380</v>
      </c>
      <c r="M32" s="77">
        <f t="shared" si="5"/>
        <v>0</v>
      </c>
      <c r="N32" s="77">
        <f t="shared" si="5"/>
        <v>20543796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43490286</v>
      </c>
      <c r="X32" s="77">
        <f t="shared" si="5"/>
        <v>0</v>
      </c>
      <c r="Y32" s="77">
        <f t="shared" si="5"/>
        <v>43490286</v>
      </c>
      <c r="Z32" s="212">
        <f>+IF(X32&lt;&gt;0,+(Y32/X32)*100,0)</f>
        <v>0</v>
      </c>
      <c r="AA32" s="79">
        <f>SUM(AA28:AA31)</f>
        <v>119975900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20042877</v>
      </c>
      <c r="D36" s="222">
        <f>SUM(D32:D35)</f>
        <v>0</v>
      </c>
      <c r="E36" s="218">
        <f t="shared" si="6"/>
        <v>119975900</v>
      </c>
      <c r="F36" s="220">
        <f t="shared" si="6"/>
        <v>119975900</v>
      </c>
      <c r="G36" s="220">
        <f t="shared" si="6"/>
        <v>10593625</v>
      </c>
      <c r="H36" s="220">
        <f t="shared" si="6"/>
        <v>5658013</v>
      </c>
      <c r="I36" s="220">
        <f t="shared" si="6"/>
        <v>6694852</v>
      </c>
      <c r="J36" s="220">
        <f t="shared" si="6"/>
        <v>22946490</v>
      </c>
      <c r="K36" s="220">
        <f t="shared" si="6"/>
        <v>9580416</v>
      </c>
      <c r="L36" s="220">
        <f t="shared" si="6"/>
        <v>10963380</v>
      </c>
      <c r="M36" s="220">
        <f t="shared" si="6"/>
        <v>0</v>
      </c>
      <c r="N36" s="220">
        <f t="shared" si="6"/>
        <v>20543796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43490286</v>
      </c>
      <c r="X36" s="220">
        <f t="shared" si="6"/>
        <v>0</v>
      </c>
      <c r="Y36" s="220">
        <f t="shared" si="6"/>
        <v>43490286</v>
      </c>
      <c r="Z36" s="221">
        <f>+IF(X36&lt;&gt;0,+(Y36/X36)*100,0)</f>
        <v>0</v>
      </c>
      <c r="AA36" s="239">
        <f>SUM(AA32:AA35)</f>
        <v>119975900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4482054</v>
      </c>
      <c r="D6" s="155"/>
      <c r="E6" s="59">
        <v>7250969</v>
      </c>
      <c r="F6" s="60">
        <v>7250969</v>
      </c>
      <c r="G6" s="60">
        <v>87042433</v>
      </c>
      <c r="H6" s="60">
        <v>7250969</v>
      </c>
      <c r="I6" s="60">
        <v>913</v>
      </c>
      <c r="J6" s="60">
        <v>913</v>
      </c>
      <c r="K6" s="60">
        <v>913</v>
      </c>
      <c r="L6" s="60">
        <v>913</v>
      </c>
      <c r="M6" s="60"/>
      <c r="N6" s="60">
        <v>913</v>
      </c>
      <c r="O6" s="60"/>
      <c r="P6" s="60"/>
      <c r="Q6" s="60"/>
      <c r="R6" s="60"/>
      <c r="S6" s="60"/>
      <c r="T6" s="60"/>
      <c r="U6" s="60"/>
      <c r="V6" s="60"/>
      <c r="W6" s="60">
        <v>913</v>
      </c>
      <c r="X6" s="60">
        <v>3625485</v>
      </c>
      <c r="Y6" s="60">
        <v>-3624572</v>
      </c>
      <c r="Z6" s="140">
        <v>-99.97</v>
      </c>
      <c r="AA6" s="62">
        <v>7250969</v>
      </c>
    </row>
    <row r="7" spans="1:27" ht="13.5">
      <c r="A7" s="249" t="s">
        <v>144</v>
      </c>
      <c r="B7" s="182"/>
      <c r="C7" s="155">
        <v>29118235</v>
      </c>
      <c r="D7" s="155"/>
      <c r="E7" s="59">
        <v>59774158</v>
      </c>
      <c r="F7" s="60">
        <v>59774158</v>
      </c>
      <c r="G7" s="60">
        <v>59520188</v>
      </c>
      <c r="H7" s="60">
        <v>59774158</v>
      </c>
      <c r="I7" s="60">
        <v>48362062</v>
      </c>
      <c r="J7" s="60">
        <v>48362062</v>
      </c>
      <c r="K7" s="60">
        <v>20623020</v>
      </c>
      <c r="L7" s="60">
        <v>65092846</v>
      </c>
      <c r="M7" s="60"/>
      <c r="N7" s="60">
        <v>65092846</v>
      </c>
      <c r="O7" s="60"/>
      <c r="P7" s="60"/>
      <c r="Q7" s="60"/>
      <c r="R7" s="60"/>
      <c r="S7" s="60"/>
      <c r="T7" s="60"/>
      <c r="U7" s="60"/>
      <c r="V7" s="60"/>
      <c r="W7" s="60">
        <v>65092846</v>
      </c>
      <c r="X7" s="60">
        <v>29887079</v>
      </c>
      <c r="Y7" s="60">
        <v>35205767</v>
      </c>
      <c r="Z7" s="140">
        <v>117.8</v>
      </c>
      <c r="AA7" s="62">
        <v>59774158</v>
      </c>
    </row>
    <row r="8" spans="1:27" ht="13.5">
      <c r="A8" s="249" t="s">
        <v>145</v>
      </c>
      <c r="B8" s="182"/>
      <c r="C8" s="155">
        <v>39448738</v>
      </c>
      <c r="D8" s="155"/>
      <c r="E8" s="59">
        <v>54639671</v>
      </c>
      <c r="F8" s="60">
        <v>54639671</v>
      </c>
      <c r="G8" s="60">
        <v>55189434</v>
      </c>
      <c r="H8" s="60">
        <v>54639671</v>
      </c>
      <c r="I8" s="60">
        <v>53873965</v>
      </c>
      <c r="J8" s="60">
        <v>53873965</v>
      </c>
      <c r="K8" s="60">
        <v>52527214</v>
      </c>
      <c r="L8" s="60">
        <v>52113969</v>
      </c>
      <c r="M8" s="60"/>
      <c r="N8" s="60">
        <v>52113969</v>
      </c>
      <c r="O8" s="60"/>
      <c r="P8" s="60"/>
      <c r="Q8" s="60"/>
      <c r="R8" s="60"/>
      <c r="S8" s="60"/>
      <c r="T8" s="60"/>
      <c r="U8" s="60"/>
      <c r="V8" s="60"/>
      <c r="W8" s="60">
        <v>52113969</v>
      </c>
      <c r="X8" s="60">
        <v>27319836</v>
      </c>
      <c r="Y8" s="60">
        <v>24794133</v>
      </c>
      <c r="Z8" s="140">
        <v>90.76</v>
      </c>
      <c r="AA8" s="62">
        <v>54639671</v>
      </c>
    </row>
    <row r="9" spans="1:27" ht="13.5">
      <c r="A9" s="249" t="s">
        <v>146</v>
      </c>
      <c r="B9" s="182"/>
      <c r="C9" s="155">
        <v>22763953</v>
      </c>
      <c r="D9" s="155"/>
      <c r="E9" s="59">
        <v>28068980</v>
      </c>
      <c r="F9" s="60">
        <v>28068980</v>
      </c>
      <c r="G9" s="60">
        <v>27993117</v>
      </c>
      <c r="H9" s="60">
        <v>28068980</v>
      </c>
      <c r="I9" s="60">
        <v>29278168</v>
      </c>
      <c r="J9" s="60">
        <v>29278168</v>
      </c>
      <c r="K9" s="60">
        <v>37362685</v>
      </c>
      <c r="L9" s="60">
        <v>32326094</v>
      </c>
      <c r="M9" s="60"/>
      <c r="N9" s="60">
        <v>32326094</v>
      </c>
      <c r="O9" s="60"/>
      <c r="P9" s="60"/>
      <c r="Q9" s="60"/>
      <c r="R9" s="60"/>
      <c r="S9" s="60"/>
      <c r="T9" s="60"/>
      <c r="U9" s="60"/>
      <c r="V9" s="60"/>
      <c r="W9" s="60">
        <v>32326094</v>
      </c>
      <c r="X9" s="60">
        <v>14034490</v>
      </c>
      <c r="Y9" s="60">
        <v>18291604</v>
      </c>
      <c r="Z9" s="140">
        <v>130.33</v>
      </c>
      <c r="AA9" s="62">
        <v>28068980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14851805</v>
      </c>
      <c r="D11" s="155"/>
      <c r="E11" s="59">
        <v>13588160</v>
      </c>
      <c r="F11" s="60">
        <v>13588160</v>
      </c>
      <c r="G11" s="60">
        <v>13588160</v>
      </c>
      <c r="H11" s="60">
        <v>13588160</v>
      </c>
      <c r="I11" s="60">
        <v>13588160</v>
      </c>
      <c r="J11" s="60">
        <v>13588160</v>
      </c>
      <c r="K11" s="60">
        <v>13588160</v>
      </c>
      <c r="L11" s="60">
        <v>13588160</v>
      </c>
      <c r="M11" s="60"/>
      <c r="N11" s="60">
        <v>13588160</v>
      </c>
      <c r="O11" s="60"/>
      <c r="P11" s="60"/>
      <c r="Q11" s="60"/>
      <c r="R11" s="60"/>
      <c r="S11" s="60"/>
      <c r="T11" s="60"/>
      <c r="U11" s="60"/>
      <c r="V11" s="60"/>
      <c r="W11" s="60">
        <v>13588160</v>
      </c>
      <c r="X11" s="60">
        <v>6794080</v>
      </c>
      <c r="Y11" s="60">
        <v>6794080</v>
      </c>
      <c r="Z11" s="140">
        <v>100</v>
      </c>
      <c r="AA11" s="62">
        <v>13588160</v>
      </c>
    </row>
    <row r="12" spans="1:27" ht="13.5">
      <c r="A12" s="250" t="s">
        <v>56</v>
      </c>
      <c r="B12" s="251"/>
      <c r="C12" s="168">
        <f aca="true" t="shared" si="0" ref="C12:Y12">SUM(C6:C11)</f>
        <v>110664785</v>
      </c>
      <c r="D12" s="168">
        <f>SUM(D6:D11)</f>
        <v>0</v>
      </c>
      <c r="E12" s="72">
        <f t="shared" si="0"/>
        <v>163321938</v>
      </c>
      <c r="F12" s="73">
        <f t="shared" si="0"/>
        <v>163321938</v>
      </c>
      <c r="G12" s="73">
        <f t="shared" si="0"/>
        <v>243333332</v>
      </c>
      <c r="H12" s="73">
        <f t="shared" si="0"/>
        <v>163321938</v>
      </c>
      <c r="I12" s="73">
        <f t="shared" si="0"/>
        <v>145103268</v>
      </c>
      <c r="J12" s="73">
        <f t="shared" si="0"/>
        <v>145103268</v>
      </c>
      <c r="K12" s="73">
        <f t="shared" si="0"/>
        <v>124101992</v>
      </c>
      <c r="L12" s="73">
        <f t="shared" si="0"/>
        <v>163121982</v>
      </c>
      <c r="M12" s="73">
        <f t="shared" si="0"/>
        <v>0</v>
      </c>
      <c r="N12" s="73">
        <f t="shared" si="0"/>
        <v>163121982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163121982</v>
      </c>
      <c r="X12" s="73">
        <f t="shared" si="0"/>
        <v>81660970</v>
      </c>
      <c r="Y12" s="73">
        <f t="shared" si="0"/>
        <v>81461012</v>
      </c>
      <c r="Z12" s="170">
        <f>+IF(X12&lt;&gt;0,+(Y12/X12)*100,0)</f>
        <v>99.75513638890158</v>
      </c>
      <c r="AA12" s="74">
        <f>SUM(AA6:AA11)</f>
        <v>163321938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446226604</v>
      </c>
      <c r="D17" s="155"/>
      <c r="E17" s="59">
        <v>459341100</v>
      </c>
      <c r="F17" s="60">
        <v>459341100</v>
      </c>
      <c r="G17" s="60">
        <v>459341100</v>
      </c>
      <c r="H17" s="60">
        <v>459341100</v>
      </c>
      <c r="I17" s="60">
        <v>459341100</v>
      </c>
      <c r="J17" s="60">
        <v>459341100</v>
      </c>
      <c r="K17" s="60">
        <v>459341100</v>
      </c>
      <c r="L17" s="60">
        <v>459341100</v>
      </c>
      <c r="M17" s="60"/>
      <c r="N17" s="60">
        <v>459341100</v>
      </c>
      <c r="O17" s="60"/>
      <c r="P17" s="60"/>
      <c r="Q17" s="60"/>
      <c r="R17" s="60"/>
      <c r="S17" s="60"/>
      <c r="T17" s="60"/>
      <c r="U17" s="60"/>
      <c r="V17" s="60"/>
      <c r="W17" s="60">
        <v>459341100</v>
      </c>
      <c r="X17" s="60">
        <v>229670550</v>
      </c>
      <c r="Y17" s="60">
        <v>229670550</v>
      </c>
      <c r="Z17" s="140">
        <v>100</v>
      </c>
      <c r="AA17" s="62">
        <v>459341100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318058251</v>
      </c>
      <c r="D19" s="155"/>
      <c r="E19" s="59">
        <v>351627932</v>
      </c>
      <c r="F19" s="60">
        <v>351627932</v>
      </c>
      <c r="G19" s="60">
        <v>351627930</v>
      </c>
      <c r="H19" s="60">
        <v>351627932</v>
      </c>
      <c r="I19" s="60">
        <v>351627921</v>
      </c>
      <c r="J19" s="60">
        <v>351627921</v>
      </c>
      <c r="K19" s="60">
        <v>351627922</v>
      </c>
      <c r="L19" s="60">
        <v>351627932</v>
      </c>
      <c r="M19" s="60"/>
      <c r="N19" s="60">
        <v>351627932</v>
      </c>
      <c r="O19" s="60"/>
      <c r="P19" s="60"/>
      <c r="Q19" s="60"/>
      <c r="R19" s="60"/>
      <c r="S19" s="60"/>
      <c r="T19" s="60"/>
      <c r="U19" s="60"/>
      <c r="V19" s="60"/>
      <c r="W19" s="60">
        <v>351627932</v>
      </c>
      <c r="X19" s="60">
        <v>175813966</v>
      </c>
      <c r="Y19" s="60">
        <v>175813966</v>
      </c>
      <c r="Z19" s="140">
        <v>100</v>
      </c>
      <c r="AA19" s="62">
        <v>351627932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13355293</v>
      </c>
      <c r="D23" s="155"/>
      <c r="E23" s="59">
        <v>14729352</v>
      </c>
      <c r="F23" s="60">
        <v>14729352</v>
      </c>
      <c r="G23" s="159">
        <v>14729351</v>
      </c>
      <c r="H23" s="159">
        <v>14729352</v>
      </c>
      <c r="I23" s="159">
        <v>14729352</v>
      </c>
      <c r="J23" s="60">
        <v>14729352</v>
      </c>
      <c r="K23" s="159">
        <v>14729352</v>
      </c>
      <c r="L23" s="159">
        <v>14729352</v>
      </c>
      <c r="M23" s="60"/>
      <c r="N23" s="159">
        <v>14729352</v>
      </c>
      <c r="O23" s="159"/>
      <c r="P23" s="159"/>
      <c r="Q23" s="60"/>
      <c r="R23" s="159"/>
      <c r="S23" s="159"/>
      <c r="T23" s="60"/>
      <c r="U23" s="159"/>
      <c r="V23" s="159"/>
      <c r="W23" s="159">
        <v>14729352</v>
      </c>
      <c r="X23" s="60">
        <v>7364676</v>
      </c>
      <c r="Y23" s="159">
        <v>7364676</v>
      </c>
      <c r="Z23" s="141">
        <v>100</v>
      </c>
      <c r="AA23" s="225">
        <v>14729352</v>
      </c>
    </row>
    <row r="24" spans="1:27" ht="13.5">
      <c r="A24" s="250" t="s">
        <v>57</v>
      </c>
      <c r="B24" s="253"/>
      <c r="C24" s="168">
        <f aca="true" t="shared" si="1" ref="C24:Y24">SUM(C15:C23)</f>
        <v>777640148</v>
      </c>
      <c r="D24" s="168">
        <f>SUM(D15:D23)</f>
        <v>0</v>
      </c>
      <c r="E24" s="76">
        <f t="shared" si="1"/>
        <v>825698384</v>
      </c>
      <c r="F24" s="77">
        <f t="shared" si="1"/>
        <v>825698384</v>
      </c>
      <c r="G24" s="77">
        <f t="shared" si="1"/>
        <v>825698381</v>
      </c>
      <c r="H24" s="77">
        <f t="shared" si="1"/>
        <v>825698384</v>
      </c>
      <c r="I24" s="77">
        <f t="shared" si="1"/>
        <v>825698373</v>
      </c>
      <c r="J24" s="77">
        <f t="shared" si="1"/>
        <v>825698373</v>
      </c>
      <c r="K24" s="77">
        <f t="shared" si="1"/>
        <v>825698374</v>
      </c>
      <c r="L24" s="77">
        <f t="shared" si="1"/>
        <v>825698384</v>
      </c>
      <c r="M24" s="77">
        <f t="shared" si="1"/>
        <v>0</v>
      </c>
      <c r="N24" s="77">
        <f t="shared" si="1"/>
        <v>825698384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825698384</v>
      </c>
      <c r="X24" s="77">
        <f t="shared" si="1"/>
        <v>412849192</v>
      </c>
      <c r="Y24" s="77">
        <f t="shared" si="1"/>
        <v>412849192</v>
      </c>
      <c r="Z24" s="212">
        <f>+IF(X24&lt;&gt;0,+(Y24/X24)*100,0)</f>
        <v>100</v>
      </c>
      <c r="AA24" s="79">
        <f>SUM(AA15:AA23)</f>
        <v>825698384</v>
      </c>
    </row>
    <row r="25" spans="1:27" ht="13.5">
      <c r="A25" s="250" t="s">
        <v>159</v>
      </c>
      <c r="B25" s="251"/>
      <c r="C25" s="168">
        <f aca="true" t="shared" si="2" ref="C25:Y25">+C12+C24</f>
        <v>888304933</v>
      </c>
      <c r="D25" s="168">
        <f>+D12+D24</f>
        <v>0</v>
      </c>
      <c r="E25" s="72">
        <f t="shared" si="2"/>
        <v>989020322</v>
      </c>
      <c r="F25" s="73">
        <f t="shared" si="2"/>
        <v>989020322</v>
      </c>
      <c r="G25" s="73">
        <f t="shared" si="2"/>
        <v>1069031713</v>
      </c>
      <c r="H25" s="73">
        <f t="shared" si="2"/>
        <v>989020322</v>
      </c>
      <c r="I25" s="73">
        <f t="shared" si="2"/>
        <v>970801641</v>
      </c>
      <c r="J25" s="73">
        <f t="shared" si="2"/>
        <v>970801641</v>
      </c>
      <c r="K25" s="73">
        <f t="shared" si="2"/>
        <v>949800366</v>
      </c>
      <c r="L25" s="73">
        <f t="shared" si="2"/>
        <v>988820366</v>
      </c>
      <c r="M25" s="73">
        <f t="shared" si="2"/>
        <v>0</v>
      </c>
      <c r="N25" s="73">
        <f t="shared" si="2"/>
        <v>988820366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988820366</v>
      </c>
      <c r="X25" s="73">
        <f t="shared" si="2"/>
        <v>494510162</v>
      </c>
      <c r="Y25" s="73">
        <f t="shared" si="2"/>
        <v>494310204</v>
      </c>
      <c r="Z25" s="170">
        <f>+IF(X25&lt;&gt;0,+(Y25/X25)*100,0)</f>
        <v>99.95956443054854</v>
      </c>
      <c r="AA25" s="74">
        <f>+AA12+AA24</f>
        <v>989020322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117571</v>
      </c>
      <c r="D31" s="155"/>
      <c r="E31" s="59">
        <v>330778</v>
      </c>
      <c r="F31" s="60">
        <v>330778</v>
      </c>
      <c r="G31" s="60">
        <v>330778</v>
      </c>
      <c r="H31" s="60">
        <v>330778</v>
      </c>
      <c r="I31" s="60">
        <v>330778</v>
      </c>
      <c r="J31" s="60">
        <v>330778</v>
      </c>
      <c r="K31" s="60">
        <v>330778</v>
      </c>
      <c r="L31" s="60">
        <v>330778</v>
      </c>
      <c r="M31" s="60"/>
      <c r="N31" s="60">
        <v>330778</v>
      </c>
      <c r="O31" s="60"/>
      <c r="P31" s="60"/>
      <c r="Q31" s="60"/>
      <c r="R31" s="60"/>
      <c r="S31" s="60"/>
      <c r="T31" s="60"/>
      <c r="U31" s="60"/>
      <c r="V31" s="60"/>
      <c r="W31" s="60">
        <v>330778</v>
      </c>
      <c r="X31" s="60">
        <v>165389</v>
      </c>
      <c r="Y31" s="60">
        <v>165389</v>
      </c>
      <c r="Z31" s="140">
        <v>100</v>
      </c>
      <c r="AA31" s="62">
        <v>330778</v>
      </c>
    </row>
    <row r="32" spans="1:27" ht="13.5">
      <c r="A32" s="249" t="s">
        <v>164</v>
      </c>
      <c r="B32" s="182"/>
      <c r="C32" s="155">
        <v>25192192</v>
      </c>
      <c r="D32" s="155"/>
      <c r="E32" s="59">
        <v>31757751</v>
      </c>
      <c r="F32" s="60">
        <v>31757751</v>
      </c>
      <c r="G32" s="60">
        <v>44252759</v>
      </c>
      <c r="H32" s="60">
        <v>31757751</v>
      </c>
      <c r="I32" s="60">
        <v>35290203</v>
      </c>
      <c r="J32" s="60">
        <v>35290203</v>
      </c>
      <c r="K32" s="60">
        <v>33586474</v>
      </c>
      <c r="L32" s="60">
        <v>32453273</v>
      </c>
      <c r="M32" s="60"/>
      <c r="N32" s="60">
        <v>32453273</v>
      </c>
      <c r="O32" s="60"/>
      <c r="P32" s="60"/>
      <c r="Q32" s="60"/>
      <c r="R32" s="60"/>
      <c r="S32" s="60"/>
      <c r="T32" s="60"/>
      <c r="U32" s="60"/>
      <c r="V32" s="60"/>
      <c r="W32" s="60">
        <v>32453273</v>
      </c>
      <c r="X32" s="60">
        <v>15878876</v>
      </c>
      <c r="Y32" s="60">
        <v>16574397</v>
      </c>
      <c r="Z32" s="140">
        <v>104.38</v>
      </c>
      <c r="AA32" s="62">
        <v>31757751</v>
      </c>
    </row>
    <row r="33" spans="1:27" ht="13.5">
      <c r="A33" s="249" t="s">
        <v>165</v>
      </c>
      <c r="B33" s="182"/>
      <c r="C33" s="155">
        <v>44666532</v>
      </c>
      <c r="D33" s="155"/>
      <c r="E33" s="59">
        <v>45678985</v>
      </c>
      <c r="F33" s="60">
        <v>45678985</v>
      </c>
      <c r="G33" s="60">
        <v>45678985</v>
      </c>
      <c r="H33" s="60">
        <v>45678985</v>
      </c>
      <c r="I33" s="60">
        <v>45678985</v>
      </c>
      <c r="J33" s="60">
        <v>45678985</v>
      </c>
      <c r="K33" s="60">
        <v>45678985</v>
      </c>
      <c r="L33" s="60">
        <v>45820762</v>
      </c>
      <c r="M33" s="60"/>
      <c r="N33" s="60">
        <v>45820762</v>
      </c>
      <c r="O33" s="60"/>
      <c r="P33" s="60"/>
      <c r="Q33" s="60"/>
      <c r="R33" s="60"/>
      <c r="S33" s="60"/>
      <c r="T33" s="60"/>
      <c r="U33" s="60"/>
      <c r="V33" s="60"/>
      <c r="W33" s="60">
        <v>45820762</v>
      </c>
      <c r="X33" s="60">
        <v>22839493</v>
      </c>
      <c r="Y33" s="60">
        <v>22981269</v>
      </c>
      <c r="Z33" s="140">
        <v>100.62</v>
      </c>
      <c r="AA33" s="62">
        <v>45678985</v>
      </c>
    </row>
    <row r="34" spans="1:27" ht="13.5">
      <c r="A34" s="250" t="s">
        <v>58</v>
      </c>
      <c r="B34" s="251"/>
      <c r="C34" s="168">
        <f aca="true" t="shared" si="3" ref="C34:Y34">SUM(C29:C33)</f>
        <v>69976295</v>
      </c>
      <c r="D34" s="168">
        <f>SUM(D29:D33)</f>
        <v>0</v>
      </c>
      <c r="E34" s="72">
        <f t="shared" si="3"/>
        <v>77767514</v>
      </c>
      <c r="F34" s="73">
        <f t="shared" si="3"/>
        <v>77767514</v>
      </c>
      <c r="G34" s="73">
        <f t="shared" si="3"/>
        <v>90262522</v>
      </c>
      <c r="H34" s="73">
        <f t="shared" si="3"/>
        <v>77767514</v>
      </c>
      <c r="I34" s="73">
        <f t="shared" si="3"/>
        <v>81299966</v>
      </c>
      <c r="J34" s="73">
        <f t="shared" si="3"/>
        <v>81299966</v>
      </c>
      <c r="K34" s="73">
        <f t="shared" si="3"/>
        <v>79596237</v>
      </c>
      <c r="L34" s="73">
        <f t="shared" si="3"/>
        <v>78604813</v>
      </c>
      <c r="M34" s="73">
        <f t="shared" si="3"/>
        <v>0</v>
      </c>
      <c r="N34" s="73">
        <f t="shared" si="3"/>
        <v>78604813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78604813</v>
      </c>
      <c r="X34" s="73">
        <f t="shared" si="3"/>
        <v>38883758</v>
      </c>
      <c r="Y34" s="73">
        <f t="shared" si="3"/>
        <v>39721055</v>
      </c>
      <c r="Z34" s="170">
        <f>+IF(X34&lt;&gt;0,+(Y34/X34)*100,0)</f>
        <v>102.15333353324543</v>
      </c>
      <c r="AA34" s="74">
        <f>SUM(AA29:AA33)</f>
        <v>77767514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6825840</v>
      </c>
      <c r="D37" s="155"/>
      <c r="E37" s="59">
        <v>6825840</v>
      </c>
      <c r="F37" s="60">
        <v>6825840</v>
      </c>
      <c r="G37" s="60">
        <v>6825840</v>
      </c>
      <c r="H37" s="60">
        <v>6825840</v>
      </c>
      <c r="I37" s="60">
        <v>6825840</v>
      </c>
      <c r="J37" s="60">
        <v>6825840</v>
      </c>
      <c r="K37" s="60">
        <v>6825840</v>
      </c>
      <c r="L37" s="60">
        <v>6825840</v>
      </c>
      <c r="M37" s="60"/>
      <c r="N37" s="60">
        <v>6825840</v>
      </c>
      <c r="O37" s="60"/>
      <c r="P37" s="60"/>
      <c r="Q37" s="60"/>
      <c r="R37" s="60"/>
      <c r="S37" s="60"/>
      <c r="T37" s="60"/>
      <c r="U37" s="60"/>
      <c r="V37" s="60"/>
      <c r="W37" s="60">
        <v>6825840</v>
      </c>
      <c r="X37" s="60">
        <v>3412920</v>
      </c>
      <c r="Y37" s="60">
        <v>3412920</v>
      </c>
      <c r="Z37" s="140">
        <v>100</v>
      </c>
      <c r="AA37" s="62">
        <v>6825840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6825840</v>
      </c>
      <c r="D39" s="168">
        <f>SUM(D37:D38)</f>
        <v>0</v>
      </c>
      <c r="E39" s="76">
        <f t="shared" si="4"/>
        <v>6825840</v>
      </c>
      <c r="F39" s="77">
        <f t="shared" si="4"/>
        <v>6825840</v>
      </c>
      <c r="G39" s="77">
        <f t="shared" si="4"/>
        <v>6825840</v>
      </c>
      <c r="H39" s="77">
        <f t="shared" si="4"/>
        <v>6825840</v>
      </c>
      <c r="I39" s="77">
        <f t="shared" si="4"/>
        <v>6825840</v>
      </c>
      <c r="J39" s="77">
        <f t="shared" si="4"/>
        <v>6825840</v>
      </c>
      <c r="K39" s="77">
        <f t="shared" si="4"/>
        <v>6825840</v>
      </c>
      <c r="L39" s="77">
        <f t="shared" si="4"/>
        <v>6825840</v>
      </c>
      <c r="M39" s="77">
        <f t="shared" si="4"/>
        <v>0</v>
      </c>
      <c r="N39" s="77">
        <f t="shared" si="4"/>
        <v>6825840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6825840</v>
      </c>
      <c r="X39" s="77">
        <f t="shared" si="4"/>
        <v>3412920</v>
      </c>
      <c r="Y39" s="77">
        <f t="shared" si="4"/>
        <v>3412920</v>
      </c>
      <c r="Z39" s="212">
        <f>+IF(X39&lt;&gt;0,+(Y39/X39)*100,0)</f>
        <v>100</v>
      </c>
      <c r="AA39" s="79">
        <f>SUM(AA37:AA38)</f>
        <v>6825840</v>
      </c>
    </row>
    <row r="40" spans="1:27" ht="13.5">
      <c r="A40" s="250" t="s">
        <v>167</v>
      </c>
      <c r="B40" s="251"/>
      <c r="C40" s="168">
        <f aca="true" t="shared" si="5" ref="C40:Y40">+C34+C39</f>
        <v>76802135</v>
      </c>
      <c r="D40" s="168">
        <f>+D34+D39</f>
        <v>0</v>
      </c>
      <c r="E40" s="72">
        <f t="shared" si="5"/>
        <v>84593354</v>
      </c>
      <c r="F40" s="73">
        <f t="shared" si="5"/>
        <v>84593354</v>
      </c>
      <c r="G40" s="73">
        <f t="shared" si="5"/>
        <v>97088362</v>
      </c>
      <c r="H40" s="73">
        <f t="shared" si="5"/>
        <v>84593354</v>
      </c>
      <c r="I40" s="73">
        <f t="shared" si="5"/>
        <v>88125806</v>
      </c>
      <c r="J40" s="73">
        <f t="shared" si="5"/>
        <v>88125806</v>
      </c>
      <c r="K40" s="73">
        <f t="shared" si="5"/>
        <v>86422077</v>
      </c>
      <c r="L40" s="73">
        <f t="shared" si="5"/>
        <v>85430653</v>
      </c>
      <c r="M40" s="73">
        <f t="shared" si="5"/>
        <v>0</v>
      </c>
      <c r="N40" s="73">
        <f t="shared" si="5"/>
        <v>85430653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85430653</v>
      </c>
      <c r="X40" s="73">
        <f t="shared" si="5"/>
        <v>42296678</v>
      </c>
      <c r="Y40" s="73">
        <f t="shared" si="5"/>
        <v>43133975</v>
      </c>
      <c r="Z40" s="170">
        <f>+IF(X40&lt;&gt;0,+(Y40/X40)*100,0)</f>
        <v>101.97958099688114</v>
      </c>
      <c r="AA40" s="74">
        <f>+AA34+AA39</f>
        <v>84593354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811502798</v>
      </c>
      <c r="D42" s="257">
        <f>+D25-D40</f>
        <v>0</v>
      </c>
      <c r="E42" s="258">
        <f t="shared" si="6"/>
        <v>904426968</v>
      </c>
      <c r="F42" s="259">
        <f t="shared" si="6"/>
        <v>904426968</v>
      </c>
      <c r="G42" s="259">
        <f t="shared" si="6"/>
        <v>971943351</v>
      </c>
      <c r="H42" s="259">
        <f t="shared" si="6"/>
        <v>904426968</v>
      </c>
      <c r="I42" s="259">
        <f t="shared" si="6"/>
        <v>882675835</v>
      </c>
      <c r="J42" s="259">
        <f t="shared" si="6"/>
        <v>882675835</v>
      </c>
      <c r="K42" s="259">
        <f t="shared" si="6"/>
        <v>863378289</v>
      </c>
      <c r="L42" s="259">
        <f t="shared" si="6"/>
        <v>903389713</v>
      </c>
      <c r="M42" s="259">
        <f t="shared" si="6"/>
        <v>0</v>
      </c>
      <c r="N42" s="259">
        <f t="shared" si="6"/>
        <v>903389713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903389713</v>
      </c>
      <c r="X42" s="259">
        <f t="shared" si="6"/>
        <v>452213484</v>
      </c>
      <c r="Y42" s="259">
        <f t="shared" si="6"/>
        <v>451176229</v>
      </c>
      <c r="Z42" s="260">
        <f>+IF(X42&lt;&gt;0,+(Y42/X42)*100,0)</f>
        <v>99.77062714034417</v>
      </c>
      <c r="AA42" s="261">
        <f>+AA25-AA40</f>
        <v>904426968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811502798</v>
      </c>
      <c r="D45" s="155"/>
      <c r="E45" s="59">
        <v>904426968</v>
      </c>
      <c r="F45" s="60">
        <v>904426968</v>
      </c>
      <c r="G45" s="60">
        <v>971943351</v>
      </c>
      <c r="H45" s="60">
        <v>904426968</v>
      </c>
      <c r="I45" s="60">
        <v>882675835</v>
      </c>
      <c r="J45" s="60">
        <v>882675835</v>
      </c>
      <c r="K45" s="60">
        <v>863378289</v>
      </c>
      <c r="L45" s="60">
        <v>903389713</v>
      </c>
      <c r="M45" s="60"/>
      <c r="N45" s="60">
        <v>903389713</v>
      </c>
      <c r="O45" s="60"/>
      <c r="P45" s="60"/>
      <c r="Q45" s="60"/>
      <c r="R45" s="60"/>
      <c r="S45" s="60"/>
      <c r="T45" s="60"/>
      <c r="U45" s="60"/>
      <c r="V45" s="60"/>
      <c r="W45" s="60">
        <v>903389713</v>
      </c>
      <c r="X45" s="60">
        <v>452213484</v>
      </c>
      <c r="Y45" s="60">
        <v>451176229</v>
      </c>
      <c r="Z45" s="139">
        <v>99.77</v>
      </c>
      <c r="AA45" s="62">
        <v>904426968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811502798</v>
      </c>
      <c r="D48" s="217">
        <f>SUM(D45:D47)</f>
        <v>0</v>
      </c>
      <c r="E48" s="264">
        <f t="shared" si="7"/>
        <v>904426968</v>
      </c>
      <c r="F48" s="219">
        <f t="shared" si="7"/>
        <v>904426968</v>
      </c>
      <c r="G48" s="219">
        <f t="shared" si="7"/>
        <v>971943351</v>
      </c>
      <c r="H48" s="219">
        <f t="shared" si="7"/>
        <v>904426968</v>
      </c>
      <c r="I48" s="219">
        <f t="shared" si="7"/>
        <v>882675835</v>
      </c>
      <c r="J48" s="219">
        <f t="shared" si="7"/>
        <v>882675835</v>
      </c>
      <c r="K48" s="219">
        <f t="shared" si="7"/>
        <v>863378289</v>
      </c>
      <c r="L48" s="219">
        <f t="shared" si="7"/>
        <v>903389713</v>
      </c>
      <c r="M48" s="219">
        <f t="shared" si="7"/>
        <v>0</v>
      </c>
      <c r="N48" s="219">
        <f t="shared" si="7"/>
        <v>903389713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903389713</v>
      </c>
      <c r="X48" s="219">
        <f t="shared" si="7"/>
        <v>452213484</v>
      </c>
      <c r="Y48" s="219">
        <f t="shared" si="7"/>
        <v>451176229</v>
      </c>
      <c r="Z48" s="265">
        <f>+IF(X48&lt;&gt;0,+(Y48/X48)*100,0)</f>
        <v>99.77062714034417</v>
      </c>
      <c r="AA48" s="232">
        <f>SUM(AA45:AA47)</f>
        <v>904426968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23239015</v>
      </c>
      <c r="D6" s="155"/>
      <c r="E6" s="59">
        <v>81618108</v>
      </c>
      <c r="F6" s="60">
        <v>81618108</v>
      </c>
      <c r="G6" s="60">
        <v>5539063</v>
      </c>
      <c r="H6" s="60">
        <v>937562</v>
      </c>
      <c r="I6" s="60">
        <v>825609</v>
      </c>
      <c r="J6" s="60">
        <v>7302234</v>
      </c>
      <c r="K6" s="60">
        <v>6071404</v>
      </c>
      <c r="L6" s="60">
        <v>828603</v>
      </c>
      <c r="M6" s="60"/>
      <c r="N6" s="60">
        <v>6900007</v>
      </c>
      <c r="O6" s="60"/>
      <c r="P6" s="60"/>
      <c r="Q6" s="60"/>
      <c r="R6" s="60"/>
      <c r="S6" s="60"/>
      <c r="T6" s="60"/>
      <c r="U6" s="60"/>
      <c r="V6" s="60"/>
      <c r="W6" s="60">
        <v>14202241</v>
      </c>
      <c r="X6" s="60">
        <v>40809054</v>
      </c>
      <c r="Y6" s="60">
        <v>-26606813</v>
      </c>
      <c r="Z6" s="140">
        <v>-65.2</v>
      </c>
      <c r="AA6" s="62">
        <v>81618108</v>
      </c>
    </row>
    <row r="7" spans="1:27" ht="13.5">
      <c r="A7" s="249" t="s">
        <v>178</v>
      </c>
      <c r="B7" s="182"/>
      <c r="C7" s="155">
        <v>130021000</v>
      </c>
      <c r="D7" s="155"/>
      <c r="E7" s="59">
        <v>157076004</v>
      </c>
      <c r="F7" s="60">
        <v>157076004</v>
      </c>
      <c r="G7" s="60">
        <v>62376000</v>
      </c>
      <c r="H7" s="60">
        <v>1334000</v>
      </c>
      <c r="I7" s="60"/>
      <c r="J7" s="60">
        <v>63710000</v>
      </c>
      <c r="K7" s="60">
        <v>2500000</v>
      </c>
      <c r="L7" s="60">
        <v>50631000</v>
      </c>
      <c r="M7" s="60"/>
      <c r="N7" s="60">
        <v>53131000</v>
      </c>
      <c r="O7" s="60"/>
      <c r="P7" s="60"/>
      <c r="Q7" s="60"/>
      <c r="R7" s="60"/>
      <c r="S7" s="60"/>
      <c r="T7" s="60"/>
      <c r="U7" s="60"/>
      <c r="V7" s="60"/>
      <c r="W7" s="60">
        <v>116841000</v>
      </c>
      <c r="X7" s="60">
        <v>78538002</v>
      </c>
      <c r="Y7" s="60">
        <v>38302998</v>
      </c>
      <c r="Z7" s="140">
        <v>48.77</v>
      </c>
      <c r="AA7" s="62">
        <v>157076004</v>
      </c>
    </row>
    <row r="8" spans="1:27" ht="13.5">
      <c r="A8" s="249" t="s">
        <v>179</v>
      </c>
      <c r="B8" s="182"/>
      <c r="C8" s="155">
        <v>64591000</v>
      </c>
      <c r="D8" s="155"/>
      <c r="E8" s="59">
        <v>55593996</v>
      </c>
      <c r="F8" s="60">
        <v>55593996</v>
      </c>
      <c r="G8" s="60">
        <v>13000000</v>
      </c>
      <c r="H8" s="60"/>
      <c r="I8" s="60"/>
      <c r="J8" s="60">
        <v>13000000</v>
      </c>
      <c r="K8" s="60"/>
      <c r="L8" s="60">
        <v>19500000</v>
      </c>
      <c r="M8" s="60"/>
      <c r="N8" s="60">
        <v>19500000</v>
      </c>
      <c r="O8" s="60"/>
      <c r="P8" s="60"/>
      <c r="Q8" s="60"/>
      <c r="R8" s="60"/>
      <c r="S8" s="60"/>
      <c r="T8" s="60"/>
      <c r="U8" s="60"/>
      <c r="V8" s="60"/>
      <c r="W8" s="60">
        <v>32500000</v>
      </c>
      <c r="X8" s="60">
        <v>27796998</v>
      </c>
      <c r="Y8" s="60">
        <v>4703002</v>
      </c>
      <c r="Z8" s="140">
        <v>16.92</v>
      </c>
      <c r="AA8" s="62">
        <v>55593996</v>
      </c>
    </row>
    <row r="9" spans="1:27" ht="13.5">
      <c r="A9" s="249" t="s">
        <v>180</v>
      </c>
      <c r="B9" s="182"/>
      <c r="C9" s="155">
        <v>3006729</v>
      </c>
      <c r="D9" s="155"/>
      <c r="E9" s="59">
        <v>2499996</v>
      </c>
      <c r="F9" s="60">
        <v>2499996</v>
      </c>
      <c r="G9" s="60">
        <v>216635</v>
      </c>
      <c r="H9" s="60">
        <v>309746</v>
      </c>
      <c r="I9" s="60">
        <v>267541</v>
      </c>
      <c r="J9" s="60">
        <v>793922</v>
      </c>
      <c r="K9" s="60">
        <v>197495</v>
      </c>
      <c r="L9" s="60">
        <v>147807</v>
      </c>
      <c r="M9" s="60"/>
      <c r="N9" s="60">
        <v>345302</v>
      </c>
      <c r="O9" s="60"/>
      <c r="P9" s="60"/>
      <c r="Q9" s="60"/>
      <c r="R9" s="60"/>
      <c r="S9" s="60"/>
      <c r="T9" s="60"/>
      <c r="U9" s="60"/>
      <c r="V9" s="60"/>
      <c r="W9" s="60">
        <v>1139224</v>
      </c>
      <c r="X9" s="60">
        <v>1249998</v>
      </c>
      <c r="Y9" s="60">
        <v>-110774</v>
      </c>
      <c r="Z9" s="140">
        <v>-8.86</v>
      </c>
      <c r="AA9" s="62">
        <v>2499996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-161313402</v>
      </c>
      <c r="D12" s="155"/>
      <c r="E12" s="59">
        <v>-176676000</v>
      </c>
      <c r="F12" s="60">
        <v>-176676000</v>
      </c>
      <c r="G12" s="60">
        <v>-7022962</v>
      </c>
      <c r="H12" s="60">
        <v>-6867832</v>
      </c>
      <c r="I12" s="60">
        <v>-7110000</v>
      </c>
      <c r="J12" s="60">
        <v>-21000794</v>
      </c>
      <c r="K12" s="60">
        <v>-6909093</v>
      </c>
      <c r="L12" s="60">
        <v>-7410096</v>
      </c>
      <c r="M12" s="60"/>
      <c r="N12" s="60">
        <v>-14319189</v>
      </c>
      <c r="O12" s="60"/>
      <c r="P12" s="60"/>
      <c r="Q12" s="60"/>
      <c r="R12" s="60"/>
      <c r="S12" s="60"/>
      <c r="T12" s="60"/>
      <c r="U12" s="60"/>
      <c r="V12" s="60"/>
      <c r="W12" s="60">
        <v>-35319983</v>
      </c>
      <c r="X12" s="60">
        <v>-88338000</v>
      </c>
      <c r="Y12" s="60">
        <v>53018017</v>
      </c>
      <c r="Z12" s="140">
        <v>-60.02</v>
      </c>
      <c r="AA12" s="62">
        <v>-176676000</v>
      </c>
    </row>
    <row r="13" spans="1:27" ht="13.5">
      <c r="A13" s="249" t="s">
        <v>40</v>
      </c>
      <c r="B13" s="182"/>
      <c r="C13" s="155"/>
      <c r="D13" s="155"/>
      <c r="E13" s="59">
        <v>-99996</v>
      </c>
      <c r="F13" s="60">
        <v>-99996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-49998</v>
      </c>
      <c r="Y13" s="60">
        <v>49998</v>
      </c>
      <c r="Z13" s="140">
        <v>-100</v>
      </c>
      <c r="AA13" s="62">
        <v>-99996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59544342</v>
      </c>
      <c r="D15" s="168">
        <f>SUM(D6:D14)</f>
        <v>0</v>
      </c>
      <c r="E15" s="72">
        <f t="shared" si="0"/>
        <v>120012108</v>
      </c>
      <c r="F15" s="73">
        <f t="shared" si="0"/>
        <v>120012108</v>
      </c>
      <c r="G15" s="73">
        <f t="shared" si="0"/>
        <v>74108736</v>
      </c>
      <c r="H15" s="73">
        <f t="shared" si="0"/>
        <v>-4286524</v>
      </c>
      <c r="I15" s="73">
        <f t="shared" si="0"/>
        <v>-6016850</v>
      </c>
      <c r="J15" s="73">
        <f t="shared" si="0"/>
        <v>63805362</v>
      </c>
      <c r="K15" s="73">
        <f t="shared" si="0"/>
        <v>1859806</v>
      </c>
      <c r="L15" s="73">
        <f t="shared" si="0"/>
        <v>63697314</v>
      </c>
      <c r="M15" s="73">
        <f t="shared" si="0"/>
        <v>0</v>
      </c>
      <c r="N15" s="73">
        <f t="shared" si="0"/>
        <v>65557120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129362482</v>
      </c>
      <c r="X15" s="73">
        <f t="shared" si="0"/>
        <v>60006054</v>
      </c>
      <c r="Y15" s="73">
        <f t="shared" si="0"/>
        <v>69356428</v>
      </c>
      <c r="Z15" s="170">
        <f>+IF(X15&lt;&gt;0,+(Y15/X15)*100,0)</f>
        <v>115.58238440408029</v>
      </c>
      <c r="AA15" s="74">
        <f>SUM(AA6:AA14)</f>
        <v>120012108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-119975904</v>
      </c>
      <c r="F24" s="60">
        <v>-119975904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-59987952</v>
      </c>
      <c r="Y24" s="60">
        <v>59987952</v>
      </c>
      <c r="Z24" s="140">
        <v>-100</v>
      </c>
      <c r="AA24" s="62">
        <v>-119975904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-119975904</v>
      </c>
      <c r="F25" s="73">
        <f t="shared" si="1"/>
        <v>-119975904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-59987952</v>
      </c>
      <c r="Y25" s="73">
        <f t="shared" si="1"/>
        <v>59987952</v>
      </c>
      <c r="Z25" s="170">
        <f>+IF(X25&lt;&gt;0,+(Y25/X25)*100,0)</f>
        <v>-100</v>
      </c>
      <c r="AA25" s="74">
        <f>SUM(AA19:AA24)</f>
        <v>-119975904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-496584</v>
      </c>
      <c r="F33" s="60">
        <v>-496584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-248292</v>
      </c>
      <c r="Y33" s="60">
        <v>248292</v>
      </c>
      <c r="Z33" s="140">
        <v>-100</v>
      </c>
      <c r="AA33" s="62">
        <v>-496584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-496584</v>
      </c>
      <c r="F34" s="73">
        <f t="shared" si="2"/>
        <v>-496584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-248292</v>
      </c>
      <c r="Y34" s="73">
        <f t="shared" si="2"/>
        <v>248292</v>
      </c>
      <c r="Z34" s="170">
        <f>+IF(X34&lt;&gt;0,+(Y34/X34)*100,0)</f>
        <v>-100</v>
      </c>
      <c r="AA34" s="74">
        <f>SUM(AA29:AA33)</f>
        <v>-496584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59544342</v>
      </c>
      <c r="D36" s="153">
        <f>+D15+D25+D34</f>
        <v>0</v>
      </c>
      <c r="E36" s="99">
        <f t="shared" si="3"/>
        <v>-460380</v>
      </c>
      <c r="F36" s="100">
        <f t="shared" si="3"/>
        <v>-460380</v>
      </c>
      <c r="G36" s="100">
        <f t="shared" si="3"/>
        <v>74108736</v>
      </c>
      <c r="H36" s="100">
        <f t="shared" si="3"/>
        <v>-4286524</v>
      </c>
      <c r="I36" s="100">
        <f t="shared" si="3"/>
        <v>-6016850</v>
      </c>
      <c r="J36" s="100">
        <f t="shared" si="3"/>
        <v>63805362</v>
      </c>
      <c r="K36" s="100">
        <f t="shared" si="3"/>
        <v>1859806</v>
      </c>
      <c r="L36" s="100">
        <f t="shared" si="3"/>
        <v>63697314</v>
      </c>
      <c r="M36" s="100">
        <f t="shared" si="3"/>
        <v>0</v>
      </c>
      <c r="N36" s="100">
        <f t="shared" si="3"/>
        <v>65557120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129362482</v>
      </c>
      <c r="X36" s="100">
        <f t="shared" si="3"/>
        <v>-230190</v>
      </c>
      <c r="Y36" s="100">
        <f t="shared" si="3"/>
        <v>129592672</v>
      </c>
      <c r="Z36" s="137">
        <f>+IF(X36&lt;&gt;0,+(Y36/X36)*100,0)</f>
        <v>-56298.13284677875</v>
      </c>
      <c r="AA36" s="102">
        <f>+AA15+AA25+AA34</f>
        <v>-460380</v>
      </c>
    </row>
    <row r="37" spans="1:27" ht="13.5">
      <c r="A37" s="249" t="s">
        <v>199</v>
      </c>
      <c r="B37" s="182"/>
      <c r="C37" s="153"/>
      <c r="D37" s="153"/>
      <c r="E37" s="99">
        <v>460303</v>
      </c>
      <c r="F37" s="100">
        <v>460303</v>
      </c>
      <c r="G37" s="100"/>
      <c r="H37" s="100">
        <v>74108736</v>
      </c>
      <c r="I37" s="100">
        <v>69822212</v>
      </c>
      <c r="J37" s="100"/>
      <c r="K37" s="100">
        <v>63805362</v>
      </c>
      <c r="L37" s="100">
        <v>65665168</v>
      </c>
      <c r="M37" s="100"/>
      <c r="N37" s="100">
        <v>63805362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460303</v>
      </c>
      <c r="Y37" s="100">
        <v>-460303</v>
      </c>
      <c r="Z37" s="137">
        <v>-100</v>
      </c>
      <c r="AA37" s="102">
        <v>460303</v>
      </c>
    </row>
    <row r="38" spans="1:27" ht="13.5">
      <c r="A38" s="269" t="s">
        <v>200</v>
      </c>
      <c r="B38" s="256"/>
      <c r="C38" s="257">
        <v>59544342</v>
      </c>
      <c r="D38" s="257"/>
      <c r="E38" s="258">
        <v>-77</v>
      </c>
      <c r="F38" s="259">
        <v>-77</v>
      </c>
      <c r="G38" s="259">
        <v>74108736</v>
      </c>
      <c r="H38" s="259">
        <v>69822212</v>
      </c>
      <c r="I38" s="259">
        <v>63805362</v>
      </c>
      <c r="J38" s="259">
        <v>63805362</v>
      </c>
      <c r="K38" s="259">
        <v>65665168</v>
      </c>
      <c r="L38" s="259">
        <v>129362482</v>
      </c>
      <c r="M38" s="259"/>
      <c r="N38" s="259">
        <v>129362482</v>
      </c>
      <c r="O38" s="259"/>
      <c r="P38" s="259"/>
      <c r="Q38" s="259"/>
      <c r="R38" s="259"/>
      <c r="S38" s="259"/>
      <c r="T38" s="259"/>
      <c r="U38" s="259"/>
      <c r="V38" s="259"/>
      <c r="W38" s="259">
        <v>129362482</v>
      </c>
      <c r="X38" s="259">
        <v>230113</v>
      </c>
      <c r="Y38" s="259">
        <v>129132369</v>
      </c>
      <c r="Z38" s="260">
        <v>56116.94</v>
      </c>
      <c r="AA38" s="261">
        <v>-77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20042877</v>
      </c>
      <c r="D5" s="200">
        <f t="shared" si="0"/>
        <v>0</v>
      </c>
      <c r="E5" s="106">
        <f t="shared" si="0"/>
        <v>119975900</v>
      </c>
      <c r="F5" s="106">
        <f t="shared" si="0"/>
        <v>119975900</v>
      </c>
      <c r="G5" s="106">
        <f t="shared" si="0"/>
        <v>10593625</v>
      </c>
      <c r="H5" s="106">
        <f t="shared" si="0"/>
        <v>5658013</v>
      </c>
      <c r="I5" s="106">
        <f t="shared" si="0"/>
        <v>6694852</v>
      </c>
      <c r="J5" s="106">
        <f t="shared" si="0"/>
        <v>22946490</v>
      </c>
      <c r="K5" s="106">
        <f t="shared" si="0"/>
        <v>9580416</v>
      </c>
      <c r="L5" s="106">
        <f t="shared" si="0"/>
        <v>10963380</v>
      </c>
      <c r="M5" s="106">
        <f t="shared" si="0"/>
        <v>0</v>
      </c>
      <c r="N5" s="106">
        <f t="shared" si="0"/>
        <v>20543796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43490286</v>
      </c>
      <c r="X5" s="106">
        <f t="shared" si="0"/>
        <v>59987950</v>
      </c>
      <c r="Y5" s="106">
        <f t="shared" si="0"/>
        <v>-16497664</v>
      </c>
      <c r="Z5" s="201">
        <f>+IF(X5&lt;&gt;0,+(Y5/X5)*100,0)</f>
        <v>-27.501629910673724</v>
      </c>
      <c r="AA5" s="199">
        <f>SUM(AA11:AA18)</f>
        <v>119975900</v>
      </c>
    </row>
    <row r="6" spans="1:27" ht="13.5">
      <c r="A6" s="291" t="s">
        <v>204</v>
      </c>
      <c r="B6" s="142"/>
      <c r="C6" s="62">
        <v>12333537</v>
      </c>
      <c r="D6" s="156"/>
      <c r="E6" s="60">
        <v>99594000</v>
      </c>
      <c r="F6" s="60">
        <v>99594000</v>
      </c>
      <c r="G6" s="60">
        <v>493526</v>
      </c>
      <c r="H6" s="60">
        <v>1678615</v>
      </c>
      <c r="I6" s="60">
        <v>3978623</v>
      </c>
      <c r="J6" s="60">
        <v>6150764</v>
      </c>
      <c r="K6" s="60">
        <v>5016309</v>
      </c>
      <c r="L6" s="60">
        <v>7748277</v>
      </c>
      <c r="M6" s="60"/>
      <c r="N6" s="60">
        <v>12764586</v>
      </c>
      <c r="O6" s="60"/>
      <c r="P6" s="60"/>
      <c r="Q6" s="60"/>
      <c r="R6" s="60"/>
      <c r="S6" s="60"/>
      <c r="T6" s="60"/>
      <c r="U6" s="60"/>
      <c r="V6" s="60"/>
      <c r="W6" s="60">
        <v>18915350</v>
      </c>
      <c r="X6" s="60">
        <v>49797000</v>
      </c>
      <c r="Y6" s="60">
        <v>-30881650</v>
      </c>
      <c r="Z6" s="140">
        <v>-62.02</v>
      </c>
      <c r="AA6" s="155">
        <v>99594000</v>
      </c>
    </row>
    <row r="7" spans="1:27" ht="13.5">
      <c r="A7" s="291" t="s">
        <v>205</v>
      </c>
      <c r="B7" s="142"/>
      <c r="C7" s="62">
        <v>4880174</v>
      </c>
      <c r="D7" s="156"/>
      <c r="E7" s="60"/>
      <c r="F7" s="60"/>
      <c r="G7" s="60">
        <v>5517669</v>
      </c>
      <c r="H7" s="60">
        <v>2815282</v>
      </c>
      <c r="I7" s="60">
        <v>1075682</v>
      </c>
      <c r="J7" s="60">
        <v>9408633</v>
      </c>
      <c r="K7" s="60">
        <v>2281831</v>
      </c>
      <c r="L7" s="60">
        <v>3147911</v>
      </c>
      <c r="M7" s="60"/>
      <c r="N7" s="60">
        <v>5429742</v>
      </c>
      <c r="O7" s="60"/>
      <c r="P7" s="60"/>
      <c r="Q7" s="60"/>
      <c r="R7" s="60"/>
      <c r="S7" s="60"/>
      <c r="T7" s="60"/>
      <c r="U7" s="60"/>
      <c r="V7" s="60"/>
      <c r="W7" s="60">
        <v>14838375</v>
      </c>
      <c r="X7" s="60"/>
      <c r="Y7" s="60">
        <v>14838375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170000</v>
      </c>
      <c r="D10" s="156"/>
      <c r="E10" s="60">
        <v>10381900</v>
      </c>
      <c r="F10" s="60">
        <v>10381900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5190950</v>
      </c>
      <c r="Y10" s="60">
        <v>-5190950</v>
      </c>
      <c r="Z10" s="140">
        <v>-100</v>
      </c>
      <c r="AA10" s="155">
        <v>10381900</v>
      </c>
    </row>
    <row r="11" spans="1:27" ht="13.5">
      <c r="A11" s="292" t="s">
        <v>209</v>
      </c>
      <c r="B11" s="142"/>
      <c r="C11" s="293">
        <f aca="true" t="shared" si="1" ref="C11:Y11">SUM(C6:C10)</f>
        <v>17383711</v>
      </c>
      <c r="D11" s="294">
        <f t="shared" si="1"/>
        <v>0</v>
      </c>
      <c r="E11" s="295">
        <f t="shared" si="1"/>
        <v>109975900</v>
      </c>
      <c r="F11" s="295">
        <f t="shared" si="1"/>
        <v>109975900</v>
      </c>
      <c r="G11" s="295">
        <f t="shared" si="1"/>
        <v>6011195</v>
      </c>
      <c r="H11" s="295">
        <f t="shared" si="1"/>
        <v>4493897</v>
      </c>
      <c r="I11" s="295">
        <f t="shared" si="1"/>
        <v>5054305</v>
      </c>
      <c r="J11" s="295">
        <f t="shared" si="1"/>
        <v>15559397</v>
      </c>
      <c r="K11" s="295">
        <f t="shared" si="1"/>
        <v>7298140</v>
      </c>
      <c r="L11" s="295">
        <f t="shared" si="1"/>
        <v>10896188</v>
      </c>
      <c r="M11" s="295">
        <f t="shared" si="1"/>
        <v>0</v>
      </c>
      <c r="N11" s="295">
        <f t="shared" si="1"/>
        <v>18194328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33753725</v>
      </c>
      <c r="X11" s="295">
        <f t="shared" si="1"/>
        <v>54987950</v>
      </c>
      <c r="Y11" s="295">
        <f t="shared" si="1"/>
        <v>-21234225</v>
      </c>
      <c r="Z11" s="296">
        <f>+IF(X11&lt;&gt;0,+(Y11/X11)*100,0)</f>
        <v>-38.616142263895995</v>
      </c>
      <c r="AA11" s="297">
        <f>SUM(AA6:AA10)</f>
        <v>109975900</v>
      </c>
    </row>
    <row r="12" spans="1:27" ht="13.5">
      <c r="A12" s="298" t="s">
        <v>210</v>
      </c>
      <c r="B12" s="136"/>
      <c r="C12" s="62">
        <v>1084680</v>
      </c>
      <c r="D12" s="156"/>
      <c r="E12" s="60">
        <v>7100000</v>
      </c>
      <c r="F12" s="60">
        <v>7100000</v>
      </c>
      <c r="G12" s="60">
        <v>1495578</v>
      </c>
      <c r="H12" s="60">
        <v>546647</v>
      </c>
      <c r="I12" s="60">
        <v>1169917</v>
      </c>
      <c r="J12" s="60">
        <v>3212142</v>
      </c>
      <c r="K12" s="60">
        <v>952820</v>
      </c>
      <c r="L12" s="60">
        <v>61592</v>
      </c>
      <c r="M12" s="60"/>
      <c r="N12" s="60">
        <v>1014412</v>
      </c>
      <c r="O12" s="60"/>
      <c r="P12" s="60"/>
      <c r="Q12" s="60"/>
      <c r="R12" s="60"/>
      <c r="S12" s="60"/>
      <c r="T12" s="60"/>
      <c r="U12" s="60"/>
      <c r="V12" s="60"/>
      <c r="W12" s="60">
        <v>4226554</v>
      </c>
      <c r="X12" s="60">
        <v>3550000</v>
      </c>
      <c r="Y12" s="60">
        <v>676554</v>
      </c>
      <c r="Z12" s="140">
        <v>19.06</v>
      </c>
      <c r="AA12" s="155">
        <v>7100000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>
        <v>2416667</v>
      </c>
      <c r="H14" s="60"/>
      <c r="I14" s="60"/>
      <c r="J14" s="60">
        <v>2416667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2416667</v>
      </c>
      <c r="X14" s="60"/>
      <c r="Y14" s="60">
        <v>2416667</v>
      </c>
      <c r="Z14" s="140"/>
      <c r="AA14" s="155"/>
    </row>
    <row r="15" spans="1:27" ht="13.5">
      <c r="A15" s="298" t="s">
        <v>213</v>
      </c>
      <c r="B15" s="136" t="s">
        <v>138</v>
      </c>
      <c r="C15" s="62">
        <v>1574486</v>
      </c>
      <c r="D15" s="156"/>
      <c r="E15" s="60">
        <v>2900000</v>
      </c>
      <c r="F15" s="60">
        <v>2900000</v>
      </c>
      <c r="G15" s="60">
        <v>670185</v>
      </c>
      <c r="H15" s="60">
        <v>617469</v>
      </c>
      <c r="I15" s="60">
        <v>470630</v>
      </c>
      <c r="J15" s="60">
        <v>1758284</v>
      </c>
      <c r="K15" s="60">
        <v>1329456</v>
      </c>
      <c r="L15" s="60">
        <v>5600</v>
      </c>
      <c r="M15" s="60"/>
      <c r="N15" s="60">
        <v>1335056</v>
      </c>
      <c r="O15" s="60"/>
      <c r="P15" s="60"/>
      <c r="Q15" s="60"/>
      <c r="R15" s="60"/>
      <c r="S15" s="60"/>
      <c r="T15" s="60"/>
      <c r="U15" s="60"/>
      <c r="V15" s="60"/>
      <c r="W15" s="60">
        <v>3093340</v>
      </c>
      <c r="X15" s="60">
        <v>1450000</v>
      </c>
      <c r="Y15" s="60">
        <v>1643340</v>
      </c>
      <c r="Z15" s="140">
        <v>113.33</v>
      </c>
      <c r="AA15" s="155">
        <v>2900000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12333537</v>
      </c>
      <c r="D36" s="156">
        <f t="shared" si="4"/>
        <v>0</v>
      </c>
      <c r="E36" s="60">
        <f t="shared" si="4"/>
        <v>99594000</v>
      </c>
      <c r="F36" s="60">
        <f t="shared" si="4"/>
        <v>99594000</v>
      </c>
      <c r="G36" s="60">
        <f t="shared" si="4"/>
        <v>493526</v>
      </c>
      <c r="H36" s="60">
        <f t="shared" si="4"/>
        <v>1678615</v>
      </c>
      <c r="I36" s="60">
        <f t="shared" si="4"/>
        <v>3978623</v>
      </c>
      <c r="J36" s="60">
        <f t="shared" si="4"/>
        <v>6150764</v>
      </c>
      <c r="K36" s="60">
        <f t="shared" si="4"/>
        <v>5016309</v>
      </c>
      <c r="L36" s="60">
        <f t="shared" si="4"/>
        <v>7748277</v>
      </c>
      <c r="M36" s="60">
        <f t="shared" si="4"/>
        <v>0</v>
      </c>
      <c r="N36" s="60">
        <f t="shared" si="4"/>
        <v>12764586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18915350</v>
      </c>
      <c r="X36" s="60">
        <f t="shared" si="4"/>
        <v>49797000</v>
      </c>
      <c r="Y36" s="60">
        <f t="shared" si="4"/>
        <v>-30881650</v>
      </c>
      <c r="Z36" s="140">
        <f aca="true" t="shared" si="5" ref="Z36:Z49">+IF(X36&lt;&gt;0,+(Y36/X36)*100,0)</f>
        <v>-62.015081229792955</v>
      </c>
      <c r="AA36" s="155">
        <f>AA6+AA21</f>
        <v>99594000</v>
      </c>
    </row>
    <row r="37" spans="1:27" ht="13.5">
      <c r="A37" s="291" t="s">
        <v>205</v>
      </c>
      <c r="B37" s="142"/>
      <c r="C37" s="62">
        <f t="shared" si="4"/>
        <v>4880174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5517669</v>
      </c>
      <c r="H37" s="60">
        <f t="shared" si="4"/>
        <v>2815282</v>
      </c>
      <c r="I37" s="60">
        <f t="shared" si="4"/>
        <v>1075682</v>
      </c>
      <c r="J37" s="60">
        <f t="shared" si="4"/>
        <v>9408633</v>
      </c>
      <c r="K37" s="60">
        <f t="shared" si="4"/>
        <v>2281831</v>
      </c>
      <c r="L37" s="60">
        <f t="shared" si="4"/>
        <v>3147911</v>
      </c>
      <c r="M37" s="60">
        <f t="shared" si="4"/>
        <v>0</v>
      </c>
      <c r="N37" s="60">
        <f t="shared" si="4"/>
        <v>5429742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14838375</v>
      </c>
      <c r="X37" s="60">
        <f t="shared" si="4"/>
        <v>0</v>
      </c>
      <c r="Y37" s="60">
        <f t="shared" si="4"/>
        <v>14838375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170000</v>
      </c>
      <c r="D40" s="156">
        <f t="shared" si="4"/>
        <v>0</v>
      </c>
      <c r="E40" s="60">
        <f t="shared" si="4"/>
        <v>10381900</v>
      </c>
      <c r="F40" s="60">
        <f t="shared" si="4"/>
        <v>10381900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5190950</v>
      </c>
      <c r="Y40" s="60">
        <f t="shared" si="4"/>
        <v>-5190950</v>
      </c>
      <c r="Z40" s="140">
        <f t="shared" si="5"/>
        <v>-100</v>
      </c>
      <c r="AA40" s="155">
        <f>AA10+AA25</f>
        <v>10381900</v>
      </c>
    </row>
    <row r="41" spans="1:27" ht="13.5">
      <c r="A41" s="292" t="s">
        <v>209</v>
      </c>
      <c r="B41" s="142"/>
      <c r="C41" s="293">
        <f aca="true" t="shared" si="6" ref="C41:Y41">SUM(C36:C40)</f>
        <v>17383711</v>
      </c>
      <c r="D41" s="294">
        <f t="shared" si="6"/>
        <v>0</v>
      </c>
      <c r="E41" s="295">
        <f t="shared" si="6"/>
        <v>109975900</v>
      </c>
      <c r="F41" s="295">
        <f t="shared" si="6"/>
        <v>109975900</v>
      </c>
      <c r="G41" s="295">
        <f t="shared" si="6"/>
        <v>6011195</v>
      </c>
      <c r="H41" s="295">
        <f t="shared" si="6"/>
        <v>4493897</v>
      </c>
      <c r="I41" s="295">
        <f t="shared" si="6"/>
        <v>5054305</v>
      </c>
      <c r="J41" s="295">
        <f t="shared" si="6"/>
        <v>15559397</v>
      </c>
      <c r="K41" s="295">
        <f t="shared" si="6"/>
        <v>7298140</v>
      </c>
      <c r="L41" s="295">
        <f t="shared" si="6"/>
        <v>10896188</v>
      </c>
      <c r="M41" s="295">
        <f t="shared" si="6"/>
        <v>0</v>
      </c>
      <c r="N41" s="295">
        <f t="shared" si="6"/>
        <v>18194328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33753725</v>
      </c>
      <c r="X41" s="295">
        <f t="shared" si="6"/>
        <v>54987950</v>
      </c>
      <c r="Y41" s="295">
        <f t="shared" si="6"/>
        <v>-21234225</v>
      </c>
      <c r="Z41" s="296">
        <f t="shared" si="5"/>
        <v>-38.616142263895995</v>
      </c>
      <c r="AA41" s="297">
        <f>SUM(AA36:AA40)</f>
        <v>109975900</v>
      </c>
    </row>
    <row r="42" spans="1:27" ht="13.5">
      <c r="A42" s="298" t="s">
        <v>210</v>
      </c>
      <c r="B42" s="136"/>
      <c r="C42" s="95">
        <f aca="true" t="shared" si="7" ref="C42:Y48">C12+C27</f>
        <v>1084680</v>
      </c>
      <c r="D42" s="129">
        <f t="shared" si="7"/>
        <v>0</v>
      </c>
      <c r="E42" s="54">
        <f t="shared" si="7"/>
        <v>7100000</v>
      </c>
      <c r="F42" s="54">
        <f t="shared" si="7"/>
        <v>7100000</v>
      </c>
      <c r="G42" s="54">
        <f t="shared" si="7"/>
        <v>1495578</v>
      </c>
      <c r="H42" s="54">
        <f t="shared" si="7"/>
        <v>546647</v>
      </c>
      <c r="I42" s="54">
        <f t="shared" si="7"/>
        <v>1169917</v>
      </c>
      <c r="J42" s="54">
        <f t="shared" si="7"/>
        <v>3212142</v>
      </c>
      <c r="K42" s="54">
        <f t="shared" si="7"/>
        <v>952820</v>
      </c>
      <c r="L42" s="54">
        <f t="shared" si="7"/>
        <v>61592</v>
      </c>
      <c r="M42" s="54">
        <f t="shared" si="7"/>
        <v>0</v>
      </c>
      <c r="N42" s="54">
        <f t="shared" si="7"/>
        <v>1014412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4226554</v>
      </c>
      <c r="X42" s="54">
        <f t="shared" si="7"/>
        <v>3550000</v>
      </c>
      <c r="Y42" s="54">
        <f t="shared" si="7"/>
        <v>676554</v>
      </c>
      <c r="Z42" s="184">
        <f t="shared" si="5"/>
        <v>19.057859154929577</v>
      </c>
      <c r="AA42" s="130">
        <f aca="true" t="shared" si="8" ref="AA42:AA48">AA12+AA27</f>
        <v>7100000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2416667</v>
      </c>
      <c r="H44" s="54">
        <f t="shared" si="7"/>
        <v>0</v>
      </c>
      <c r="I44" s="54">
        <f t="shared" si="7"/>
        <v>0</v>
      </c>
      <c r="J44" s="54">
        <f t="shared" si="7"/>
        <v>2416667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2416667</v>
      </c>
      <c r="X44" s="54">
        <f t="shared" si="7"/>
        <v>0</v>
      </c>
      <c r="Y44" s="54">
        <f t="shared" si="7"/>
        <v>2416667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1574486</v>
      </c>
      <c r="D45" s="129">
        <f t="shared" si="7"/>
        <v>0</v>
      </c>
      <c r="E45" s="54">
        <f t="shared" si="7"/>
        <v>2900000</v>
      </c>
      <c r="F45" s="54">
        <f t="shared" si="7"/>
        <v>2900000</v>
      </c>
      <c r="G45" s="54">
        <f t="shared" si="7"/>
        <v>670185</v>
      </c>
      <c r="H45" s="54">
        <f t="shared" si="7"/>
        <v>617469</v>
      </c>
      <c r="I45" s="54">
        <f t="shared" si="7"/>
        <v>470630</v>
      </c>
      <c r="J45" s="54">
        <f t="shared" si="7"/>
        <v>1758284</v>
      </c>
      <c r="K45" s="54">
        <f t="shared" si="7"/>
        <v>1329456</v>
      </c>
      <c r="L45" s="54">
        <f t="shared" si="7"/>
        <v>5600</v>
      </c>
      <c r="M45" s="54">
        <f t="shared" si="7"/>
        <v>0</v>
      </c>
      <c r="N45" s="54">
        <f t="shared" si="7"/>
        <v>1335056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3093340</v>
      </c>
      <c r="X45" s="54">
        <f t="shared" si="7"/>
        <v>1450000</v>
      </c>
      <c r="Y45" s="54">
        <f t="shared" si="7"/>
        <v>1643340</v>
      </c>
      <c r="Z45" s="184">
        <f t="shared" si="5"/>
        <v>113.33379310344827</v>
      </c>
      <c r="AA45" s="130">
        <f t="shared" si="8"/>
        <v>2900000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20042877</v>
      </c>
      <c r="D49" s="218">
        <f t="shared" si="9"/>
        <v>0</v>
      </c>
      <c r="E49" s="220">
        <f t="shared" si="9"/>
        <v>119975900</v>
      </c>
      <c r="F49" s="220">
        <f t="shared" si="9"/>
        <v>119975900</v>
      </c>
      <c r="G49" s="220">
        <f t="shared" si="9"/>
        <v>10593625</v>
      </c>
      <c r="H49" s="220">
        <f t="shared" si="9"/>
        <v>5658013</v>
      </c>
      <c r="I49" s="220">
        <f t="shared" si="9"/>
        <v>6694852</v>
      </c>
      <c r="J49" s="220">
        <f t="shared" si="9"/>
        <v>22946490</v>
      </c>
      <c r="K49" s="220">
        <f t="shared" si="9"/>
        <v>9580416</v>
      </c>
      <c r="L49" s="220">
        <f t="shared" si="9"/>
        <v>10963380</v>
      </c>
      <c r="M49" s="220">
        <f t="shared" si="9"/>
        <v>0</v>
      </c>
      <c r="N49" s="220">
        <f t="shared" si="9"/>
        <v>20543796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43490286</v>
      </c>
      <c r="X49" s="220">
        <f t="shared" si="9"/>
        <v>59987950</v>
      </c>
      <c r="Y49" s="220">
        <f t="shared" si="9"/>
        <v>-16497664</v>
      </c>
      <c r="Z49" s="221">
        <f t="shared" si="5"/>
        <v>-27.501629910673724</v>
      </c>
      <c r="AA49" s="222">
        <f>SUM(AA41:AA48)</f>
        <v>119975900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24205950</v>
      </c>
      <c r="F51" s="54">
        <f t="shared" si="10"/>
        <v>24205950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1278745</v>
      </c>
      <c r="L51" s="54">
        <f t="shared" si="10"/>
        <v>419119</v>
      </c>
      <c r="M51" s="54">
        <f t="shared" si="10"/>
        <v>0</v>
      </c>
      <c r="N51" s="54">
        <f t="shared" si="10"/>
        <v>1697864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1697864</v>
      </c>
      <c r="X51" s="54">
        <f t="shared" si="10"/>
        <v>12102975</v>
      </c>
      <c r="Y51" s="54">
        <f t="shared" si="10"/>
        <v>-10405111</v>
      </c>
      <c r="Z51" s="184">
        <f>+IF(X51&lt;&gt;0,+(Y51/X51)*100,0)</f>
        <v>-85.97151526794032</v>
      </c>
      <c r="AA51" s="130">
        <f>SUM(AA57:AA61)</f>
        <v>24205950</v>
      </c>
    </row>
    <row r="52" spans="1:27" ht="13.5">
      <c r="A52" s="310" t="s">
        <v>204</v>
      </c>
      <c r="B52" s="142"/>
      <c r="C52" s="62"/>
      <c r="D52" s="156"/>
      <c r="E52" s="60">
        <v>24205950</v>
      </c>
      <c r="F52" s="60">
        <v>24205950</v>
      </c>
      <c r="G52" s="60"/>
      <c r="H52" s="60"/>
      <c r="I52" s="60"/>
      <c r="J52" s="60"/>
      <c r="K52" s="60">
        <v>1217891</v>
      </c>
      <c r="L52" s="60">
        <v>363975</v>
      </c>
      <c r="M52" s="60"/>
      <c r="N52" s="60">
        <v>1581866</v>
      </c>
      <c r="O52" s="60"/>
      <c r="P52" s="60"/>
      <c r="Q52" s="60"/>
      <c r="R52" s="60"/>
      <c r="S52" s="60"/>
      <c r="T52" s="60"/>
      <c r="U52" s="60"/>
      <c r="V52" s="60"/>
      <c r="W52" s="60">
        <v>1581866</v>
      </c>
      <c r="X52" s="60">
        <v>12102975</v>
      </c>
      <c r="Y52" s="60">
        <v>-10521109</v>
      </c>
      <c r="Z52" s="140">
        <v>-86.93</v>
      </c>
      <c r="AA52" s="155">
        <v>24205950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>
        <v>1002</v>
      </c>
      <c r="L56" s="60">
        <v>821</v>
      </c>
      <c r="M56" s="60"/>
      <c r="N56" s="60">
        <v>1823</v>
      </c>
      <c r="O56" s="60"/>
      <c r="P56" s="60"/>
      <c r="Q56" s="60"/>
      <c r="R56" s="60"/>
      <c r="S56" s="60"/>
      <c r="T56" s="60"/>
      <c r="U56" s="60"/>
      <c r="V56" s="60"/>
      <c r="W56" s="60">
        <v>1823</v>
      </c>
      <c r="X56" s="60"/>
      <c r="Y56" s="60">
        <v>1823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24205950</v>
      </c>
      <c r="F57" s="295">
        <f t="shared" si="11"/>
        <v>24205950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1218893</v>
      </c>
      <c r="L57" s="295">
        <f t="shared" si="11"/>
        <v>364796</v>
      </c>
      <c r="M57" s="295">
        <f t="shared" si="11"/>
        <v>0</v>
      </c>
      <c r="N57" s="295">
        <f t="shared" si="11"/>
        <v>1583689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1583689</v>
      </c>
      <c r="X57" s="295">
        <f t="shared" si="11"/>
        <v>12102975</v>
      </c>
      <c r="Y57" s="295">
        <f t="shared" si="11"/>
        <v>-10519286</v>
      </c>
      <c r="Z57" s="296">
        <f>+IF(X57&lt;&gt;0,+(Y57/X57)*100,0)</f>
        <v>-86.91487836668257</v>
      </c>
      <c r="AA57" s="297">
        <f>SUM(AA52:AA56)</f>
        <v>24205950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>
        <v>59852</v>
      </c>
      <c r="L61" s="60">
        <v>54323</v>
      </c>
      <c r="M61" s="60"/>
      <c r="N61" s="60">
        <v>114175</v>
      </c>
      <c r="O61" s="60"/>
      <c r="P61" s="60"/>
      <c r="Q61" s="60"/>
      <c r="R61" s="60"/>
      <c r="S61" s="60"/>
      <c r="T61" s="60"/>
      <c r="U61" s="60"/>
      <c r="V61" s="60"/>
      <c r="W61" s="60">
        <v>114175</v>
      </c>
      <c r="X61" s="60"/>
      <c r="Y61" s="60">
        <v>114175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7288495</v>
      </c>
      <c r="H67" s="60">
        <v>2790535</v>
      </c>
      <c r="I67" s="60">
        <v>156745</v>
      </c>
      <c r="J67" s="60">
        <v>10235775</v>
      </c>
      <c r="K67" s="60">
        <v>1278745</v>
      </c>
      <c r="L67" s="60">
        <v>419119</v>
      </c>
      <c r="M67" s="60"/>
      <c r="N67" s="60">
        <v>1697864</v>
      </c>
      <c r="O67" s="60"/>
      <c r="P67" s="60"/>
      <c r="Q67" s="60"/>
      <c r="R67" s="60"/>
      <c r="S67" s="60"/>
      <c r="T67" s="60"/>
      <c r="U67" s="60"/>
      <c r="V67" s="60"/>
      <c r="W67" s="60">
        <v>11933639</v>
      </c>
      <c r="X67" s="60"/>
      <c r="Y67" s="60">
        <v>11933639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7288495</v>
      </c>
      <c r="H69" s="220">
        <f t="shared" si="12"/>
        <v>2790535</v>
      </c>
      <c r="I69" s="220">
        <f t="shared" si="12"/>
        <v>156745</v>
      </c>
      <c r="J69" s="220">
        <f t="shared" si="12"/>
        <v>10235775</v>
      </c>
      <c r="K69" s="220">
        <f t="shared" si="12"/>
        <v>1278745</v>
      </c>
      <c r="L69" s="220">
        <f t="shared" si="12"/>
        <v>419119</v>
      </c>
      <c r="M69" s="220">
        <f t="shared" si="12"/>
        <v>0</v>
      </c>
      <c r="N69" s="220">
        <f t="shared" si="12"/>
        <v>1697864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11933639</v>
      </c>
      <c r="X69" s="220">
        <f t="shared" si="12"/>
        <v>0</v>
      </c>
      <c r="Y69" s="220">
        <f t="shared" si="12"/>
        <v>11933639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17383711</v>
      </c>
      <c r="D5" s="344">
        <f t="shared" si="0"/>
        <v>0</v>
      </c>
      <c r="E5" s="343">
        <f t="shared" si="0"/>
        <v>109975900</v>
      </c>
      <c r="F5" s="345">
        <f t="shared" si="0"/>
        <v>109975900</v>
      </c>
      <c r="G5" s="345">
        <f t="shared" si="0"/>
        <v>6011195</v>
      </c>
      <c r="H5" s="343">
        <f t="shared" si="0"/>
        <v>4493897</v>
      </c>
      <c r="I5" s="343">
        <f t="shared" si="0"/>
        <v>5054305</v>
      </c>
      <c r="J5" s="345">
        <f t="shared" si="0"/>
        <v>15559397</v>
      </c>
      <c r="K5" s="345">
        <f t="shared" si="0"/>
        <v>7298140</v>
      </c>
      <c r="L5" s="343">
        <f t="shared" si="0"/>
        <v>10896188</v>
      </c>
      <c r="M5" s="343">
        <f t="shared" si="0"/>
        <v>0</v>
      </c>
      <c r="N5" s="345">
        <f t="shared" si="0"/>
        <v>18194328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33753725</v>
      </c>
      <c r="X5" s="343">
        <f t="shared" si="0"/>
        <v>54987950</v>
      </c>
      <c r="Y5" s="345">
        <f t="shared" si="0"/>
        <v>-21234225</v>
      </c>
      <c r="Z5" s="346">
        <f>+IF(X5&lt;&gt;0,+(Y5/X5)*100,0)</f>
        <v>-38.616142263895995</v>
      </c>
      <c r="AA5" s="347">
        <f>+AA6+AA8+AA11+AA13+AA15</f>
        <v>109975900</v>
      </c>
    </row>
    <row r="6" spans="1:27" ht="13.5">
      <c r="A6" s="348" t="s">
        <v>204</v>
      </c>
      <c r="B6" s="142"/>
      <c r="C6" s="60">
        <f>+C7</f>
        <v>12333537</v>
      </c>
      <c r="D6" s="327">
        <f aca="true" t="shared" si="1" ref="D6:AA6">+D7</f>
        <v>0</v>
      </c>
      <c r="E6" s="60">
        <f t="shared" si="1"/>
        <v>99594000</v>
      </c>
      <c r="F6" s="59">
        <f t="shared" si="1"/>
        <v>99594000</v>
      </c>
      <c r="G6" s="59">
        <f t="shared" si="1"/>
        <v>493526</v>
      </c>
      <c r="H6" s="60">
        <f t="shared" si="1"/>
        <v>1678615</v>
      </c>
      <c r="I6" s="60">
        <f t="shared" si="1"/>
        <v>3978623</v>
      </c>
      <c r="J6" s="59">
        <f t="shared" si="1"/>
        <v>6150764</v>
      </c>
      <c r="K6" s="59">
        <f t="shared" si="1"/>
        <v>5016309</v>
      </c>
      <c r="L6" s="60">
        <f t="shared" si="1"/>
        <v>7748277</v>
      </c>
      <c r="M6" s="60">
        <f t="shared" si="1"/>
        <v>0</v>
      </c>
      <c r="N6" s="59">
        <f t="shared" si="1"/>
        <v>12764586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18915350</v>
      </c>
      <c r="X6" s="60">
        <f t="shared" si="1"/>
        <v>49797000</v>
      </c>
      <c r="Y6" s="59">
        <f t="shared" si="1"/>
        <v>-30881650</v>
      </c>
      <c r="Z6" s="61">
        <f>+IF(X6&lt;&gt;0,+(Y6/X6)*100,0)</f>
        <v>-62.015081229792955</v>
      </c>
      <c r="AA6" s="62">
        <f t="shared" si="1"/>
        <v>99594000</v>
      </c>
    </row>
    <row r="7" spans="1:27" ht="13.5">
      <c r="A7" s="291" t="s">
        <v>228</v>
      </c>
      <c r="B7" s="142"/>
      <c r="C7" s="60">
        <v>12333537</v>
      </c>
      <c r="D7" s="327"/>
      <c r="E7" s="60">
        <v>99594000</v>
      </c>
      <c r="F7" s="59">
        <v>99594000</v>
      </c>
      <c r="G7" s="59">
        <v>493526</v>
      </c>
      <c r="H7" s="60">
        <v>1678615</v>
      </c>
      <c r="I7" s="60">
        <v>3978623</v>
      </c>
      <c r="J7" s="59">
        <v>6150764</v>
      </c>
      <c r="K7" s="59">
        <v>5016309</v>
      </c>
      <c r="L7" s="60">
        <v>7748277</v>
      </c>
      <c r="M7" s="60"/>
      <c r="N7" s="59">
        <v>12764586</v>
      </c>
      <c r="O7" s="59"/>
      <c r="P7" s="60"/>
      <c r="Q7" s="60"/>
      <c r="R7" s="59"/>
      <c r="S7" s="59"/>
      <c r="T7" s="60"/>
      <c r="U7" s="60"/>
      <c r="V7" s="59"/>
      <c r="W7" s="59">
        <v>18915350</v>
      </c>
      <c r="X7" s="60">
        <v>49797000</v>
      </c>
      <c r="Y7" s="59">
        <v>-30881650</v>
      </c>
      <c r="Z7" s="61">
        <v>-62.02</v>
      </c>
      <c r="AA7" s="62">
        <v>99594000</v>
      </c>
    </row>
    <row r="8" spans="1:27" ht="13.5">
      <c r="A8" s="348" t="s">
        <v>205</v>
      </c>
      <c r="B8" s="142"/>
      <c r="C8" s="60">
        <f aca="true" t="shared" si="2" ref="C8:Y8">SUM(C9:C10)</f>
        <v>4880174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5517669</v>
      </c>
      <c r="H8" s="60">
        <f t="shared" si="2"/>
        <v>2815282</v>
      </c>
      <c r="I8" s="60">
        <f t="shared" si="2"/>
        <v>1075682</v>
      </c>
      <c r="J8" s="59">
        <f t="shared" si="2"/>
        <v>9408633</v>
      </c>
      <c r="K8" s="59">
        <f t="shared" si="2"/>
        <v>2281831</v>
      </c>
      <c r="L8" s="60">
        <f t="shared" si="2"/>
        <v>3147911</v>
      </c>
      <c r="M8" s="60">
        <f t="shared" si="2"/>
        <v>0</v>
      </c>
      <c r="N8" s="59">
        <f t="shared" si="2"/>
        <v>5429742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14838375</v>
      </c>
      <c r="X8" s="60">
        <f t="shared" si="2"/>
        <v>0</v>
      </c>
      <c r="Y8" s="59">
        <f t="shared" si="2"/>
        <v>14838375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4880174</v>
      </c>
      <c r="D9" s="327"/>
      <c r="E9" s="60"/>
      <c r="F9" s="59"/>
      <c r="G9" s="59">
        <v>5517669</v>
      </c>
      <c r="H9" s="60">
        <v>2815282</v>
      </c>
      <c r="I9" s="60">
        <v>1075682</v>
      </c>
      <c r="J9" s="59">
        <v>9408633</v>
      </c>
      <c r="K9" s="59">
        <v>2281831</v>
      </c>
      <c r="L9" s="60">
        <v>3147911</v>
      </c>
      <c r="M9" s="60"/>
      <c r="N9" s="59">
        <v>5429742</v>
      </c>
      <c r="O9" s="59"/>
      <c r="P9" s="60"/>
      <c r="Q9" s="60"/>
      <c r="R9" s="59"/>
      <c r="S9" s="59"/>
      <c r="T9" s="60"/>
      <c r="U9" s="60"/>
      <c r="V9" s="59"/>
      <c r="W9" s="59">
        <v>14838375</v>
      </c>
      <c r="X9" s="60"/>
      <c r="Y9" s="59">
        <v>14838375</v>
      </c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170000</v>
      </c>
      <c r="D15" s="327">
        <f t="shared" si="5"/>
        <v>0</v>
      </c>
      <c r="E15" s="60">
        <f t="shared" si="5"/>
        <v>10381900</v>
      </c>
      <c r="F15" s="59">
        <f t="shared" si="5"/>
        <v>10381900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5190950</v>
      </c>
      <c r="Y15" s="59">
        <f t="shared" si="5"/>
        <v>-5190950</v>
      </c>
      <c r="Z15" s="61">
        <f>+IF(X15&lt;&gt;0,+(Y15/X15)*100,0)</f>
        <v>-100</v>
      </c>
      <c r="AA15" s="62">
        <f>SUM(AA16:AA20)</f>
        <v>10381900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170000</v>
      </c>
      <c r="D20" s="327"/>
      <c r="E20" s="60">
        <v>10381900</v>
      </c>
      <c r="F20" s="59">
        <v>10381900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5190950</v>
      </c>
      <c r="Y20" s="59">
        <v>-5190950</v>
      </c>
      <c r="Z20" s="61">
        <v>-100</v>
      </c>
      <c r="AA20" s="62">
        <v>10381900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1084680</v>
      </c>
      <c r="D22" s="331">
        <f t="shared" si="6"/>
        <v>0</v>
      </c>
      <c r="E22" s="330">
        <f t="shared" si="6"/>
        <v>7100000</v>
      </c>
      <c r="F22" s="332">
        <f t="shared" si="6"/>
        <v>7100000</v>
      </c>
      <c r="G22" s="332">
        <f t="shared" si="6"/>
        <v>1495578</v>
      </c>
      <c r="H22" s="330">
        <f t="shared" si="6"/>
        <v>546647</v>
      </c>
      <c r="I22" s="330">
        <f t="shared" si="6"/>
        <v>1169917</v>
      </c>
      <c r="J22" s="332">
        <f t="shared" si="6"/>
        <v>3212142</v>
      </c>
      <c r="K22" s="332">
        <f t="shared" si="6"/>
        <v>952820</v>
      </c>
      <c r="L22" s="330">
        <f t="shared" si="6"/>
        <v>61592</v>
      </c>
      <c r="M22" s="330">
        <f t="shared" si="6"/>
        <v>0</v>
      </c>
      <c r="N22" s="332">
        <f t="shared" si="6"/>
        <v>1014412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4226554</v>
      </c>
      <c r="X22" s="330">
        <f t="shared" si="6"/>
        <v>3550000</v>
      </c>
      <c r="Y22" s="332">
        <f t="shared" si="6"/>
        <v>676554</v>
      </c>
      <c r="Z22" s="323">
        <f>+IF(X22&lt;&gt;0,+(Y22/X22)*100,0)</f>
        <v>19.057859154929577</v>
      </c>
      <c r="AA22" s="337">
        <f>SUM(AA23:AA32)</f>
        <v>7100000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143386</v>
      </c>
      <c r="D24" s="327"/>
      <c r="E24" s="60"/>
      <c r="F24" s="59"/>
      <c r="G24" s="59"/>
      <c r="H24" s="60">
        <v>526847</v>
      </c>
      <c r="I24" s="60">
        <v>281282</v>
      </c>
      <c r="J24" s="59">
        <v>808129</v>
      </c>
      <c r="K24" s="59"/>
      <c r="L24" s="60">
        <v>61592</v>
      </c>
      <c r="M24" s="60"/>
      <c r="N24" s="59">
        <v>61592</v>
      </c>
      <c r="O24" s="59"/>
      <c r="P24" s="60"/>
      <c r="Q24" s="60"/>
      <c r="R24" s="59"/>
      <c r="S24" s="59"/>
      <c r="T24" s="60"/>
      <c r="U24" s="60"/>
      <c r="V24" s="59"/>
      <c r="W24" s="59">
        <v>869721</v>
      </c>
      <c r="X24" s="60"/>
      <c r="Y24" s="59">
        <v>869721</v>
      </c>
      <c r="Z24" s="61"/>
      <c r="AA24" s="62"/>
    </row>
    <row r="25" spans="1:27" ht="13.5">
      <c r="A25" s="348" t="s">
        <v>238</v>
      </c>
      <c r="B25" s="142"/>
      <c r="C25" s="60">
        <v>941294</v>
      </c>
      <c r="D25" s="327"/>
      <c r="E25" s="60"/>
      <c r="F25" s="59"/>
      <c r="G25" s="59">
        <v>1495578</v>
      </c>
      <c r="H25" s="60">
        <v>19800</v>
      </c>
      <c r="I25" s="60">
        <v>888635</v>
      </c>
      <c r="J25" s="59">
        <v>2404013</v>
      </c>
      <c r="K25" s="59">
        <v>952820</v>
      </c>
      <c r="L25" s="60"/>
      <c r="M25" s="60"/>
      <c r="N25" s="59">
        <v>952820</v>
      </c>
      <c r="O25" s="59"/>
      <c r="P25" s="60"/>
      <c r="Q25" s="60"/>
      <c r="R25" s="59"/>
      <c r="S25" s="59"/>
      <c r="T25" s="60"/>
      <c r="U25" s="60"/>
      <c r="V25" s="59"/>
      <c r="W25" s="59">
        <v>3356833</v>
      </c>
      <c r="X25" s="60"/>
      <c r="Y25" s="59">
        <v>3356833</v>
      </c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7100000</v>
      </c>
      <c r="F32" s="59">
        <v>7100000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3550000</v>
      </c>
      <c r="Y32" s="59">
        <v>-3550000</v>
      </c>
      <c r="Z32" s="61">
        <v>-100</v>
      </c>
      <c r="AA32" s="62">
        <v>7100000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2416667</v>
      </c>
      <c r="H37" s="330">
        <f t="shared" si="8"/>
        <v>0</v>
      </c>
      <c r="I37" s="330">
        <f t="shared" si="8"/>
        <v>0</v>
      </c>
      <c r="J37" s="332">
        <f t="shared" si="8"/>
        <v>2416667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2416667</v>
      </c>
      <c r="X37" s="330">
        <f t="shared" si="8"/>
        <v>0</v>
      </c>
      <c r="Y37" s="332">
        <f t="shared" si="8"/>
        <v>2416667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>
        <v>2416667</v>
      </c>
      <c r="H38" s="60"/>
      <c r="I38" s="60"/>
      <c r="J38" s="59">
        <v>2416667</v>
      </c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>
        <v>2416667</v>
      </c>
      <c r="X38" s="60"/>
      <c r="Y38" s="59">
        <v>2416667</v>
      </c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1574486</v>
      </c>
      <c r="D40" s="331">
        <f t="shared" si="9"/>
        <v>0</v>
      </c>
      <c r="E40" s="330">
        <f t="shared" si="9"/>
        <v>2900000</v>
      </c>
      <c r="F40" s="332">
        <f t="shared" si="9"/>
        <v>2900000</v>
      </c>
      <c r="G40" s="332">
        <f t="shared" si="9"/>
        <v>670185</v>
      </c>
      <c r="H40" s="330">
        <f t="shared" si="9"/>
        <v>617469</v>
      </c>
      <c r="I40" s="330">
        <f t="shared" si="9"/>
        <v>470630</v>
      </c>
      <c r="J40" s="332">
        <f t="shared" si="9"/>
        <v>1758284</v>
      </c>
      <c r="K40" s="332">
        <f t="shared" si="9"/>
        <v>1329456</v>
      </c>
      <c r="L40" s="330">
        <f t="shared" si="9"/>
        <v>5600</v>
      </c>
      <c r="M40" s="330">
        <f t="shared" si="9"/>
        <v>0</v>
      </c>
      <c r="N40" s="332">
        <f t="shared" si="9"/>
        <v>1335056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3093340</v>
      </c>
      <c r="X40" s="330">
        <f t="shared" si="9"/>
        <v>1450000</v>
      </c>
      <c r="Y40" s="332">
        <f t="shared" si="9"/>
        <v>1643340</v>
      </c>
      <c r="Z40" s="323">
        <f>+IF(X40&lt;&gt;0,+(Y40/X40)*100,0)</f>
        <v>113.33379310344827</v>
      </c>
      <c r="AA40" s="337">
        <f>SUM(AA41:AA49)</f>
        <v>2900000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>
        <v>886790</v>
      </c>
      <c r="L41" s="349"/>
      <c r="M41" s="349"/>
      <c r="N41" s="351">
        <v>886790</v>
      </c>
      <c r="O41" s="351"/>
      <c r="P41" s="349"/>
      <c r="Q41" s="349"/>
      <c r="R41" s="351"/>
      <c r="S41" s="351"/>
      <c r="T41" s="349"/>
      <c r="U41" s="349"/>
      <c r="V41" s="351"/>
      <c r="W41" s="351">
        <v>886790</v>
      </c>
      <c r="X41" s="349"/>
      <c r="Y41" s="351">
        <v>886790</v>
      </c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>
        <v>143589</v>
      </c>
      <c r="H43" s="305"/>
      <c r="I43" s="305"/>
      <c r="J43" s="357">
        <v>143589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>
        <v>143589</v>
      </c>
      <c r="X43" s="305"/>
      <c r="Y43" s="357">
        <v>143589</v>
      </c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>
        <v>52500</v>
      </c>
      <c r="I44" s="54"/>
      <c r="J44" s="53">
        <v>52500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52500</v>
      </c>
      <c r="X44" s="54"/>
      <c r="Y44" s="53">
        <v>52500</v>
      </c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1574486</v>
      </c>
      <c r="D49" s="355"/>
      <c r="E49" s="54">
        <v>2900000</v>
      </c>
      <c r="F49" s="53">
        <v>2900000</v>
      </c>
      <c r="G49" s="53">
        <v>526596</v>
      </c>
      <c r="H49" s="54">
        <v>564969</v>
      </c>
      <c r="I49" s="54">
        <v>470630</v>
      </c>
      <c r="J49" s="53">
        <v>1562195</v>
      </c>
      <c r="K49" s="53">
        <v>442666</v>
      </c>
      <c r="L49" s="54">
        <v>5600</v>
      </c>
      <c r="M49" s="54"/>
      <c r="N49" s="53">
        <v>448266</v>
      </c>
      <c r="O49" s="53"/>
      <c r="P49" s="54"/>
      <c r="Q49" s="54"/>
      <c r="R49" s="53"/>
      <c r="S49" s="53"/>
      <c r="T49" s="54"/>
      <c r="U49" s="54"/>
      <c r="V49" s="53"/>
      <c r="W49" s="53">
        <v>2010461</v>
      </c>
      <c r="X49" s="54">
        <v>1450000</v>
      </c>
      <c r="Y49" s="53">
        <v>560461</v>
      </c>
      <c r="Z49" s="94">
        <v>38.65</v>
      </c>
      <c r="AA49" s="95">
        <v>2900000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20042877</v>
      </c>
      <c r="D60" s="333">
        <f t="shared" si="14"/>
        <v>0</v>
      </c>
      <c r="E60" s="219">
        <f t="shared" si="14"/>
        <v>119975900</v>
      </c>
      <c r="F60" s="264">
        <f t="shared" si="14"/>
        <v>119975900</v>
      </c>
      <c r="G60" s="264">
        <f t="shared" si="14"/>
        <v>10593625</v>
      </c>
      <c r="H60" s="219">
        <f t="shared" si="14"/>
        <v>5658013</v>
      </c>
      <c r="I60" s="219">
        <f t="shared" si="14"/>
        <v>6694852</v>
      </c>
      <c r="J60" s="264">
        <f t="shared" si="14"/>
        <v>22946490</v>
      </c>
      <c r="K60" s="264">
        <f t="shared" si="14"/>
        <v>9580416</v>
      </c>
      <c r="L60" s="219">
        <f t="shared" si="14"/>
        <v>10963380</v>
      </c>
      <c r="M60" s="219">
        <f t="shared" si="14"/>
        <v>0</v>
      </c>
      <c r="N60" s="264">
        <f t="shared" si="14"/>
        <v>20543796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43490286</v>
      </c>
      <c r="X60" s="219">
        <f t="shared" si="14"/>
        <v>59987950</v>
      </c>
      <c r="Y60" s="264">
        <f t="shared" si="14"/>
        <v>-16497664</v>
      </c>
      <c r="Z60" s="324">
        <f>+IF(X60&lt;&gt;0,+(Y60/X60)*100,0)</f>
        <v>-27.501629910673724</v>
      </c>
      <c r="AA60" s="232">
        <f>+AA57+AA54+AA51+AA40+AA37+AA34+AA22+AA5</f>
        <v>119975900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2015-02-02T10:43:40Z</dcterms:created>
  <dcterms:modified xsi:type="dcterms:W3CDTF">2015-02-02T10:45:38Z</dcterms:modified>
  <cp:category/>
  <cp:version/>
  <cp:contentType/>
  <cp:contentStatus/>
</cp:coreProperties>
</file>