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<sst xmlns="http://schemas.openxmlformats.org/spreadsheetml/2006/main" count="855" uniqueCount="302">
  <si>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Eastern Cape: Port St Johns(EC154) - Table C1 Schedule Quarterly Budget Statement Summary for 2nd Quarter ended 31 December 2014 (Figures Finalised as at 2015/01/31)</t>
  </si>
  <si>
    <t>Description</t>
  </si>
  <si>
    <t>2013/14</t>
  </si>
  <si>
    <t>2014/15</t>
  </si>
  <si>
    <t>Budget year 2014/15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</si>
  <si>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</si>
  <si>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</si>
  <si>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</si>
  <si>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</si>
  <si>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</si>
  <si>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</si>
  <si>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</si>
  <si>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</si>
  <si>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</si>
  <si>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</si>
  <si>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</si>
  <si>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</si>
  <si>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</si>
  <si>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</si>
  <si>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</si>
  <si>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</si>
  <si>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</si>
  <si>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</si>
  <si>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</si>
  <si>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</si>
  <si>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</si>
  <si>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</si>
  <si>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</si>
  <si>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</si>
  <si>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</si>
  <si>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</si>
  <si>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</si>
  <si>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</si>
  <si>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</si>
  <si>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</si>
  <si>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</si>
  <si>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</si>
  <si>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</si>
  <si>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</si>
  <si>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</si>
  <si>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</si>
  <si>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</si>
  <si>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</si>
  <si>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</si>
  <si>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</si>
  <si>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</si>
  <si>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</si>
  <si>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</si>
  <si>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</si>
  <si>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</si>
  <si>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</si>
  <si>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</si>
  <si>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</si>
  <si>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</si>
  <si>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</si>
  <si>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</si>
  <si>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</si>
  <si>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</si>
  <si>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</si>
  <si>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</si>
  <si>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</si>
  <si>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</si>
  <si>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</si>
  <si>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</si>
  <si>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</si>
  <si>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</si>
  <si>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</si>
  <si>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</si>
  <si>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</si>
  <si>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</si>
  <si>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Eastern Cape: Port St Johns(EC154) - Table C2 Quarterly Budget Statement - Financial Performance (standard classification) for 2nd Quarter ended 31 December 2014 (Figures Finalised as at 2015/01/31)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</si>
  <si>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</si>
  <si>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</si>
  <si>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</si>
  <si>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</si>
  <si>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</si>
  <si>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</si>
  <si>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</si>
  <si>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</si>
  <si>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</si>
  <si>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</si>
  <si>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</si>
  <si>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</si>
  <si>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</si>
  <si>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</si>
  <si>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</si>
  <si>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</si>
  <si>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</si>
  <si>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</si>
  <si>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</si>
  <si>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</si>
  <si>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</si>
  <si>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</si>
  <si>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</si>
  <si>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</si>
  <si>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</si>
  <si>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</si>
  <si>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</si>
  <si>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</si>
  <si>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</si>
  <si>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Eastern Cape: Port St Johns(EC154) - Table C4 Quarterly Budget Statement - Financial Performance (revenue and expenditure) for 2nd Quarter ended 31 December 2014 (Figures Finalised as at 2015/01/31)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</si>
  <si>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</si>
  <si>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</si>
  <si>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</si>
  <si>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</si>
  <si>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</si>
  <si>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</si>
  <si>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</si>
  <si>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</si>
  <si>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</si>
  <si>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</si>
  <si>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</si>
  <si>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</si>
  <si>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</si>
  <si>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</si>
  <si>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</si>
  <si>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</si>
  <si>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</si>
  <si>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</si>
  <si>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</si>
  <si>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</si>
  <si>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</si>
  <si>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</si>
  <si>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</si>
  <si>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</si>
  <si>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</si>
  <si>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</si>
  <si>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</si>
  <si>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</si>
  <si>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Eastern Cape: Port St Johns(EC154) - Table C5 Quarterly Budget Statement - Capital Expenditure by Standard Classification and Funding for 2nd Quarter ended 31 December 2014 (Figures Finalised as at 2015/01/31)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</si>
  <si>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</si>
  <si>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</si>
  <si>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</si>
  <si>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</si>
  <si>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</si>
  <si>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</si>
  <si>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</si>
  <si>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</si>
  <si>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</si>
  <si>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</si>
  <si>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Eastern Cape: Port St Johns(EC154) - Table C6 Quarterly Budget Statement - Financial Position for 2nd Quarter ended 31 December 2014 (Figures Finalised as at 2015/01/31)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</si>
  <si>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</si>
  <si>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</si>
  <si>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</si>
  <si>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</si>
  <si>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</si>
  <si>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</si>
  <si>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</si>
  <si>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</si>
  <si>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</si>
  <si>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</si>
  <si>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</si>
  <si>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</si>
  <si>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</si>
  <si>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</si>
  <si>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</si>
  <si>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</si>
  <si>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</si>
  <si>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</si>
  <si>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</si>
  <si>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</si>
  <si>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</si>
  <si>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</si>
  <si>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</si>
  <si>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</si>
  <si>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</si>
  <si>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</si>
  <si>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</si>
  <si>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</si>
  <si>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</si>
  <si>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</si>
  <si>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</si>
  <si>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</si>
  <si>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</si>
  <si>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Eastern Cape: Port St Johns(EC154) - Table C7 Quarterly Budget Statement - Cash Flows for 2nd Quarter ended 31 December 2014 (Figures Finalised as at 2015/01/31)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</si>
  <si>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</si>
  <si>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</si>
  <si>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</si>
  <si>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</si>
  <si>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</si>
  <si>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</si>
  <si>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</si>
  <si>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</si>
  <si>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</si>
  <si>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</si>
  <si>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</si>
  <si>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</si>
  <si>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</si>
  <si>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</si>
  <si>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</si>
  <si>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</si>
  <si>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</si>
  <si>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</si>
  <si>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</si>
  <si>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</si>
  <si>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</si>
  <si>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</si>
  <si>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</si>
  <si>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</si>
  <si>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</si>
  <si>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</si>
  <si>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Eastern Cape: Port St Johns(EC154) - Table C9 Quarterly Budget Statement - Capital Expenditure by Asset Clas for 2nd Quarter ended 31 December 2014 (Figures Finalised as at 2015/01/31)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</si>
  <si>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</si>
  <si>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</si>
  <si>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</si>
  <si>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</si>
  <si>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</si>
  <si>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</si>
  <si>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</si>
  <si>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</si>
  <si>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</si>
  <si>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</si>
  <si>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</si>
  <si>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</si>
  <si>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</si>
  <si>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</si>
  <si>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</si>
  <si>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</si>
  <si>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</si>
  <si>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</si>
  <si>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</si>
  <si>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</si>
  <si>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</si>
  <si>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</si>
  <si>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</si>
  <si>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</si>
  <si>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Eastern Cape: Port St Johns(EC154) - Table SC13a Quarterly Budget Statement - Capital Expenditure on New Assets by Asset Class for 2nd Quarter ended 31 December 2014 (Figures Finalised as at 2015/01/31)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</si>
  <si>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</si>
  <si>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</si>
  <si>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</si>
  <si>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</si>
  <si>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</si>
  <si>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</si>
  <si>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</si>
  <si>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</si>
  <si>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</si>
  <si>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</si>
  <si>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</si>
  <si>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</si>
  <si>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</si>
  <si>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</si>
  <si>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</si>
  <si>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</si>
  <si>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</si>
  <si>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</si>
  <si>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</si>
  <si>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</si>
  <si>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</si>
  <si>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</si>
  <si>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</si>
  <si>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</si>
  <si>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</si>
  <si>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</si>
  <si>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</si>
  <si>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</si>
  <si>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</si>
  <si>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</si>
  <si>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</si>
  <si>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</si>
  <si>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</si>
  <si>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</si>
  <si>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</si>
  <si>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Eastern Cape: Port St Johns(EC154) - Table SC13B Quarterly Budget Statement - Capital Expenditure on Renewal of existing assets by Asset Class for 2nd Quarter ended 31 December 2014 (Figures Finalised as at 2015/01/31)</t>
  </si>
  <si>
    <t>Capital Expenditure on Renewal of Existing Assets by Asset Class/Sub-class</t>
  </si>
  <si>
    <t>Total Capital Expenditure on Renewal of Existing Assets</t>
  </si>
  <si>
    <t>Eastern Cape: Port St Johns(EC154) - Table SC13C Quarterly Budget Statement - Repairs and Maintenance Expenditure by Asset Class for 2nd Quarter ended 31 December 2014 (Figures Finalised as at 2015/01/31)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</si>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</sst>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3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3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4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5" xfId="0" applyFont="1" applyBorder="1" applyAlignment="1" applyProtection="1">
      <alignment wrapText="1"/>
      <protection/>
    </xf>
    <xf numFmtId="0" fontId="6" fillId="0" borderId="75" xfId="0" applyNumberFormat="1" applyFont="1" applyBorder="1" applyAlignment="1" applyProtection="1">
      <alignment horizontal="center"/>
      <protection/>
    </xf>
    <xf numFmtId="175" fontId="6" fillId="0" borderId="75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5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  <xf numFmtId="0" fontId="3" fillId="0" borderId="76" xfId="0" applyFont="1" applyFill="1" applyBorder="1" applyAlignment="1" applyProtection="1">
      <alignment horizontal="left"/>
      <protection/>
    </xf>
    <xf numFmtId="0" fontId="0" fillId="0" borderId="76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6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6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68" t="s">
        <v>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  <c r="N1" s="369"/>
      <c r="O1" s="369"/>
      <c r="P1" s="369"/>
      <c r="Q1" s="369"/>
      <c r="R1" s="369"/>
      <c r="S1" s="369"/>
      <c r="T1" s="369"/>
      <c r="U1" s="369"/>
      <c r="V1" s="369"/>
      <c r="W1" s="369"/>
      <c r="X1" s="369"/>
      <c r="Y1" s="369"/>
      <c r="Z1" s="369"/>
    </row>
    <row r="2" spans="1:26" ht="24.75" customHeight="1">
      <c r="A2" s="43" t="s">
        <v>1</v>
      </c>
      <c r="B2" s="44" t="s">
        <v>2</v>
      </c>
      <c r="C2" s="44" t="s">
        <v>3</v>
      </c>
      <c r="D2" s="370" t="s">
        <v>4</v>
      </c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  <c r="Z2" s="372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6628698</v>
      </c>
      <c r="C5" s="19">
        <v>0</v>
      </c>
      <c r="D5" s="59">
        <v>4758800</v>
      </c>
      <c r="E5" s="60">
        <v>4758800</v>
      </c>
      <c r="F5" s="60">
        <v>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5494330</v>
      </c>
      <c r="X5" s="60">
        <v>-5494330</v>
      </c>
      <c r="Y5" s="61">
        <v>-100</v>
      </c>
      <c r="Z5" s="62">
        <v>4758800</v>
      </c>
    </row>
    <row r="6" spans="1:26" ht="13.5">
      <c r="A6" s="58" t="s">
        <v>32</v>
      </c>
      <c r="B6" s="19">
        <v>709229</v>
      </c>
      <c r="C6" s="19">
        <v>0</v>
      </c>
      <c r="D6" s="59">
        <v>523764</v>
      </c>
      <c r="E6" s="60">
        <v>523764</v>
      </c>
      <c r="F6" s="60">
        <v>993</v>
      </c>
      <c r="G6" s="60">
        <v>65233</v>
      </c>
      <c r="H6" s="60">
        <v>63565</v>
      </c>
      <c r="I6" s="60">
        <v>129791</v>
      </c>
      <c r="J6" s="60">
        <v>59020</v>
      </c>
      <c r="K6" s="60">
        <v>0</v>
      </c>
      <c r="L6" s="60">
        <v>0</v>
      </c>
      <c r="M6" s="60">
        <v>59020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188811</v>
      </c>
      <c r="W6" s="60">
        <v>305496</v>
      </c>
      <c r="X6" s="60">
        <v>-116685</v>
      </c>
      <c r="Y6" s="61">
        <v>-38.2</v>
      </c>
      <c r="Z6" s="62">
        <v>523764</v>
      </c>
    </row>
    <row r="7" spans="1:26" ht="13.5">
      <c r="A7" s="58" t="s">
        <v>33</v>
      </c>
      <c r="B7" s="19">
        <v>862416</v>
      </c>
      <c r="C7" s="19">
        <v>0</v>
      </c>
      <c r="D7" s="59">
        <v>0</v>
      </c>
      <c r="E7" s="60">
        <v>0</v>
      </c>
      <c r="F7" s="60">
        <v>28</v>
      </c>
      <c r="G7" s="60">
        <v>14</v>
      </c>
      <c r="H7" s="60">
        <v>153</v>
      </c>
      <c r="I7" s="60">
        <v>195</v>
      </c>
      <c r="J7" s="60">
        <v>71</v>
      </c>
      <c r="K7" s="60">
        <v>0</v>
      </c>
      <c r="L7" s="60">
        <v>0</v>
      </c>
      <c r="M7" s="60">
        <v>71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266</v>
      </c>
      <c r="W7" s="60"/>
      <c r="X7" s="60">
        <v>266</v>
      </c>
      <c r="Y7" s="61">
        <v>0</v>
      </c>
      <c r="Z7" s="62">
        <v>0</v>
      </c>
    </row>
    <row r="8" spans="1:26" ht="13.5">
      <c r="A8" s="58" t="s">
        <v>34</v>
      </c>
      <c r="B8" s="19">
        <v>88267899</v>
      </c>
      <c r="C8" s="19">
        <v>0</v>
      </c>
      <c r="D8" s="59">
        <v>100018000</v>
      </c>
      <c r="E8" s="60">
        <v>100018000</v>
      </c>
      <c r="F8" s="60">
        <v>36167000</v>
      </c>
      <c r="G8" s="60">
        <v>35623313</v>
      </c>
      <c r="H8" s="60">
        <v>0</v>
      </c>
      <c r="I8" s="60">
        <v>71790313</v>
      </c>
      <c r="J8" s="60">
        <v>1050000</v>
      </c>
      <c r="K8" s="60">
        <v>0</v>
      </c>
      <c r="L8" s="60">
        <v>0</v>
      </c>
      <c r="M8" s="60">
        <v>1050000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72840313</v>
      </c>
      <c r="W8" s="60">
        <v>65896000</v>
      </c>
      <c r="X8" s="60">
        <v>6944313</v>
      </c>
      <c r="Y8" s="61">
        <v>10.54</v>
      </c>
      <c r="Z8" s="62">
        <v>100018000</v>
      </c>
    </row>
    <row r="9" spans="1:26" ht="13.5">
      <c r="A9" s="58" t="s">
        <v>35</v>
      </c>
      <c r="B9" s="19">
        <v>2768878</v>
      </c>
      <c r="C9" s="19">
        <v>0</v>
      </c>
      <c r="D9" s="59">
        <v>3457600</v>
      </c>
      <c r="E9" s="60">
        <v>3457600</v>
      </c>
      <c r="F9" s="60">
        <v>10789</v>
      </c>
      <c r="G9" s="60">
        <v>217141</v>
      </c>
      <c r="H9" s="60">
        <v>201723</v>
      </c>
      <c r="I9" s="60">
        <v>429653</v>
      </c>
      <c r="J9" s="60">
        <v>237739</v>
      </c>
      <c r="K9" s="60">
        <v>0</v>
      </c>
      <c r="L9" s="60">
        <v>0</v>
      </c>
      <c r="M9" s="60">
        <v>237739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667392</v>
      </c>
      <c r="W9" s="60">
        <v>368994</v>
      </c>
      <c r="X9" s="60">
        <v>298398</v>
      </c>
      <c r="Y9" s="61">
        <v>80.87</v>
      </c>
      <c r="Z9" s="62">
        <v>3457600</v>
      </c>
    </row>
    <row r="10" spans="1:26" ht="25.5">
      <c r="A10" s="63" t="s">
        <v>277</v>
      </c>
      <c r="B10" s="64">
        <f>SUM(B5:B9)</f>
        <v>99237120</v>
      </c>
      <c r="C10" s="64">
        <f>SUM(C5:C9)</f>
        <v>0</v>
      </c>
      <c r="D10" s="65">
        <f aca="true" t="shared" si="0" ref="D10:Z10">SUM(D5:D9)</f>
        <v>108758164</v>
      </c>
      <c r="E10" s="66">
        <f t="shared" si="0"/>
        <v>108758164</v>
      </c>
      <c r="F10" s="66">
        <f t="shared" si="0"/>
        <v>36178810</v>
      </c>
      <c r="G10" s="66">
        <f t="shared" si="0"/>
        <v>35905701</v>
      </c>
      <c r="H10" s="66">
        <f t="shared" si="0"/>
        <v>265441</v>
      </c>
      <c r="I10" s="66">
        <f t="shared" si="0"/>
        <v>72349952</v>
      </c>
      <c r="J10" s="66">
        <f t="shared" si="0"/>
        <v>1346830</v>
      </c>
      <c r="K10" s="66">
        <f t="shared" si="0"/>
        <v>0</v>
      </c>
      <c r="L10" s="66">
        <f t="shared" si="0"/>
        <v>0</v>
      </c>
      <c r="M10" s="66">
        <f t="shared" si="0"/>
        <v>1346830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73696782</v>
      </c>
      <c r="W10" s="66">
        <f t="shared" si="0"/>
        <v>72064820</v>
      </c>
      <c r="X10" s="66">
        <f t="shared" si="0"/>
        <v>1631962</v>
      </c>
      <c r="Y10" s="67">
        <f>+IF(W10&lt;&gt;0,(X10/W10)*100,0)</f>
        <v>2.264575142212247</v>
      </c>
      <c r="Z10" s="68">
        <f t="shared" si="0"/>
        <v>108758164</v>
      </c>
    </row>
    <row r="11" spans="1:26" ht="13.5">
      <c r="A11" s="58" t="s">
        <v>37</v>
      </c>
      <c r="B11" s="19">
        <v>36474860</v>
      </c>
      <c r="C11" s="19">
        <v>0</v>
      </c>
      <c r="D11" s="59">
        <v>49483599</v>
      </c>
      <c r="E11" s="60">
        <v>49483599</v>
      </c>
      <c r="F11" s="60">
        <v>0</v>
      </c>
      <c r="G11" s="60">
        <v>2593573</v>
      </c>
      <c r="H11" s="60">
        <v>3709887</v>
      </c>
      <c r="I11" s="60">
        <v>6303460</v>
      </c>
      <c r="J11" s="60">
        <v>3835810</v>
      </c>
      <c r="K11" s="60">
        <v>0</v>
      </c>
      <c r="L11" s="60">
        <v>0</v>
      </c>
      <c r="M11" s="60">
        <v>3835810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10139270</v>
      </c>
      <c r="W11" s="60">
        <v>24417000</v>
      </c>
      <c r="X11" s="60">
        <v>-14277730</v>
      </c>
      <c r="Y11" s="61">
        <v>-58.47</v>
      </c>
      <c r="Z11" s="62">
        <v>49483599</v>
      </c>
    </row>
    <row r="12" spans="1:26" ht="13.5">
      <c r="A12" s="58" t="s">
        <v>38</v>
      </c>
      <c r="B12" s="19">
        <v>7859267</v>
      </c>
      <c r="C12" s="19">
        <v>0</v>
      </c>
      <c r="D12" s="59">
        <v>10252907</v>
      </c>
      <c r="E12" s="60">
        <v>10252907</v>
      </c>
      <c r="F12" s="60">
        <v>0</v>
      </c>
      <c r="G12" s="60">
        <v>565902</v>
      </c>
      <c r="H12" s="60">
        <v>674984</v>
      </c>
      <c r="I12" s="60">
        <v>1240886</v>
      </c>
      <c r="J12" s="60">
        <v>1000974</v>
      </c>
      <c r="K12" s="60">
        <v>0</v>
      </c>
      <c r="L12" s="60">
        <v>0</v>
      </c>
      <c r="M12" s="60">
        <v>1000974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2241860</v>
      </c>
      <c r="W12" s="60">
        <v>6841500</v>
      </c>
      <c r="X12" s="60">
        <v>-4599640</v>
      </c>
      <c r="Y12" s="61">
        <v>-67.23</v>
      </c>
      <c r="Z12" s="62">
        <v>10252907</v>
      </c>
    </row>
    <row r="13" spans="1:26" ht="13.5">
      <c r="A13" s="58" t="s">
        <v>278</v>
      </c>
      <c r="B13" s="19">
        <v>28994220</v>
      </c>
      <c r="C13" s="19">
        <v>0</v>
      </c>
      <c r="D13" s="59">
        <v>10583760</v>
      </c>
      <c r="E13" s="60">
        <v>10583760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5292000</v>
      </c>
      <c r="X13" s="60">
        <v>-5292000</v>
      </c>
      <c r="Y13" s="61">
        <v>-100</v>
      </c>
      <c r="Z13" s="62">
        <v>10583760</v>
      </c>
    </row>
    <row r="14" spans="1:26" ht="13.5">
      <c r="A14" s="58" t="s">
        <v>40</v>
      </c>
      <c r="B14" s="19">
        <v>128</v>
      </c>
      <c r="C14" s="19">
        <v>0</v>
      </c>
      <c r="D14" s="59">
        <v>329160</v>
      </c>
      <c r="E14" s="60">
        <v>329160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164496</v>
      </c>
      <c r="X14" s="60">
        <v>-164496</v>
      </c>
      <c r="Y14" s="61">
        <v>-100</v>
      </c>
      <c r="Z14" s="62">
        <v>329160</v>
      </c>
    </row>
    <row r="15" spans="1:26" ht="13.5">
      <c r="A15" s="58" t="s">
        <v>41</v>
      </c>
      <c r="B15" s="19">
        <v>32350955</v>
      </c>
      <c r="C15" s="19">
        <v>0</v>
      </c>
      <c r="D15" s="59">
        <v>0</v>
      </c>
      <c r="E15" s="60">
        <v>0</v>
      </c>
      <c r="F15" s="60">
        <v>0</v>
      </c>
      <c r="G15" s="60">
        <v>0</v>
      </c>
      <c r="H15" s="60">
        <v>1588</v>
      </c>
      <c r="I15" s="60">
        <v>1588</v>
      </c>
      <c r="J15" s="60">
        <v>22985</v>
      </c>
      <c r="K15" s="60">
        <v>0</v>
      </c>
      <c r="L15" s="60">
        <v>0</v>
      </c>
      <c r="M15" s="60">
        <v>22985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24573</v>
      </c>
      <c r="W15" s="60"/>
      <c r="X15" s="60">
        <v>24573</v>
      </c>
      <c r="Y15" s="61">
        <v>0</v>
      </c>
      <c r="Z15" s="62">
        <v>0</v>
      </c>
    </row>
    <row r="16" spans="1:26" ht="13.5">
      <c r="A16" s="69" t="s">
        <v>42</v>
      </c>
      <c r="B16" s="19">
        <v>3800000</v>
      </c>
      <c r="C16" s="19">
        <v>0</v>
      </c>
      <c r="D16" s="59">
        <v>3500000</v>
      </c>
      <c r="E16" s="60">
        <v>3500000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3500000</v>
      </c>
    </row>
    <row r="17" spans="1:26" ht="13.5">
      <c r="A17" s="58" t="s">
        <v>43</v>
      </c>
      <c r="B17" s="19">
        <v>7110529</v>
      </c>
      <c r="C17" s="19">
        <v>0</v>
      </c>
      <c r="D17" s="59">
        <v>111373013</v>
      </c>
      <c r="E17" s="60">
        <v>111373013</v>
      </c>
      <c r="F17" s="60">
        <v>0</v>
      </c>
      <c r="G17" s="60">
        <v>3462038</v>
      </c>
      <c r="H17" s="60">
        <v>4621830</v>
      </c>
      <c r="I17" s="60">
        <v>8083868</v>
      </c>
      <c r="J17" s="60">
        <v>5795606</v>
      </c>
      <c r="K17" s="60">
        <v>0</v>
      </c>
      <c r="L17" s="60">
        <v>0</v>
      </c>
      <c r="M17" s="60">
        <v>5795606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13879474</v>
      </c>
      <c r="W17" s="60">
        <v>40282998</v>
      </c>
      <c r="X17" s="60">
        <v>-26403524</v>
      </c>
      <c r="Y17" s="61">
        <v>-65.55</v>
      </c>
      <c r="Z17" s="62">
        <v>111373013</v>
      </c>
    </row>
    <row r="18" spans="1:26" ht="13.5">
      <c r="A18" s="70" t="s">
        <v>44</v>
      </c>
      <c r="B18" s="71">
        <f>SUM(B11:B17)</f>
        <v>116589959</v>
      </c>
      <c r="C18" s="71">
        <f>SUM(C11:C17)</f>
        <v>0</v>
      </c>
      <c r="D18" s="72">
        <f aca="true" t="shared" si="1" ref="D18:Z18">SUM(D11:D17)</f>
        <v>185522439</v>
      </c>
      <c r="E18" s="73">
        <f t="shared" si="1"/>
        <v>185522439</v>
      </c>
      <c r="F18" s="73">
        <f t="shared" si="1"/>
        <v>0</v>
      </c>
      <c r="G18" s="73">
        <f t="shared" si="1"/>
        <v>6621513</v>
      </c>
      <c r="H18" s="73">
        <f t="shared" si="1"/>
        <v>9008289</v>
      </c>
      <c r="I18" s="73">
        <f t="shared" si="1"/>
        <v>15629802</v>
      </c>
      <c r="J18" s="73">
        <f t="shared" si="1"/>
        <v>10655375</v>
      </c>
      <c r="K18" s="73">
        <f t="shared" si="1"/>
        <v>0</v>
      </c>
      <c r="L18" s="73">
        <f t="shared" si="1"/>
        <v>0</v>
      </c>
      <c r="M18" s="73">
        <f t="shared" si="1"/>
        <v>10655375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26285177</v>
      </c>
      <c r="W18" s="73">
        <f t="shared" si="1"/>
        <v>76997994</v>
      </c>
      <c r="X18" s="73">
        <f t="shared" si="1"/>
        <v>-50712817</v>
      </c>
      <c r="Y18" s="67">
        <f>+IF(W18&lt;&gt;0,(X18/W18)*100,0)</f>
        <v>-65.86251714557655</v>
      </c>
      <c r="Z18" s="74">
        <f t="shared" si="1"/>
        <v>185522439</v>
      </c>
    </row>
    <row r="19" spans="1:26" ht="13.5">
      <c r="A19" s="70" t="s">
        <v>45</v>
      </c>
      <c r="B19" s="75">
        <f>+B10-B18</f>
        <v>-17352839</v>
      </c>
      <c r="C19" s="75">
        <f>+C10-C18</f>
        <v>0</v>
      </c>
      <c r="D19" s="76">
        <f aca="true" t="shared" si="2" ref="D19:Z19">+D10-D18</f>
        <v>-76764275</v>
      </c>
      <c r="E19" s="77">
        <f t="shared" si="2"/>
        <v>-76764275</v>
      </c>
      <c r="F19" s="77">
        <f t="shared" si="2"/>
        <v>36178810</v>
      </c>
      <c r="G19" s="77">
        <f t="shared" si="2"/>
        <v>29284188</v>
      </c>
      <c r="H19" s="77">
        <f t="shared" si="2"/>
        <v>-8742848</v>
      </c>
      <c r="I19" s="77">
        <f t="shared" si="2"/>
        <v>56720150</v>
      </c>
      <c r="J19" s="77">
        <f t="shared" si="2"/>
        <v>-9308545</v>
      </c>
      <c r="K19" s="77">
        <f t="shared" si="2"/>
        <v>0</v>
      </c>
      <c r="L19" s="77">
        <f t="shared" si="2"/>
        <v>0</v>
      </c>
      <c r="M19" s="77">
        <f t="shared" si="2"/>
        <v>-9308545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47411605</v>
      </c>
      <c r="W19" s="77">
        <f>IF(E10=E18,0,W10-W18)</f>
        <v>-4933174</v>
      </c>
      <c r="X19" s="77">
        <f t="shared" si="2"/>
        <v>52344779</v>
      </c>
      <c r="Y19" s="78">
        <f>+IF(W19&lt;&gt;0,(X19/W19)*100,0)</f>
        <v>-1061.0770874897175</v>
      </c>
      <c r="Z19" s="79">
        <f t="shared" si="2"/>
        <v>-76764275</v>
      </c>
    </row>
    <row r="20" spans="1:26" ht="13.5">
      <c r="A20" s="58" t="s">
        <v>46</v>
      </c>
      <c r="B20" s="19">
        <v>32477196</v>
      </c>
      <c r="C20" s="19">
        <v>0</v>
      </c>
      <c r="D20" s="59">
        <v>31998000</v>
      </c>
      <c r="E20" s="60">
        <v>31998000</v>
      </c>
      <c r="F20" s="60">
        <v>10718000</v>
      </c>
      <c r="G20" s="60">
        <v>12612000</v>
      </c>
      <c r="H20" s="60">
        <v>0</v>
      </c>
      <c r="I20" s="60">
        <v>23330000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23330000</v>
      </c>
      <c r="W20" s="60">
        <v>21732000</v>
      </c>
      <c r="X20" s="60">
        <v>1598000</v>
      </c>
      <c r="Y20" s="61">
        <v>7.35</v>
      </c>
      <c r="Z20" s="62">
        <v>31998000</v>
      </c>
    </row>
    <row r="21" spans="1:26" ht="13.5">
      <c r="A21" s="58" t="s">
        <v>279</v>
      </c>
      <c r="B21" s="80">
        <v>0</v>
      </c>
      <c r="C21" s="80">
        <v>0</v>
      </c>
      <c r="D21" s="81">
        <v>1300000</v>
      </c>
      <c r="E21" s="82">
        <v>1300000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1300000</v>
      </c>
    </row>
    <row r="22" spans="1:26" ht="25.5">
      <c r="A22" s="85" t="s">
        <v>280</v>
      </c>
      <c r="B22" s="86">
        <f>SUM(B19:B21)</f>
        <v>15124357</v>
      </c>
      <c r="C22" s="86">
        <f>SUM(C19:C21)</f>
        <v>0</v>
      </c>
      <c r="D22" s="87">
        <f aca="true" t="shared" si="3" ref="D22:Z22">SUM(D19:D21)</f>
        <v>-43466275</v>
      </c>
      <c r="E22" s="88">
        <f t="shared" si="3"/>
        <v>-43466275</v>
      </c>
      <c r="F22" s="88">
        <f t="shared" si="3"/>
        <v>46896810</v>
      </c>
      <c r="G22" s="88">
        <f t="shared" si="3"/>
        <v>41896188</v>
      </c>
      <c r="H22" s="88">
        <f t="shared" si="3"/>
        <v>-8742848</v>
      </c>
      <c r="I22" s="88">
        <f t="shared" si="3"/>
        <v>80050150</v>
      </c>
      <c r="J22" s="88">
        <f t="shared" si="3"/>
        <v>-9308545</v>
      </c>
      <c r="K22" s="88">
        <f t="shared" si="3"/>
        <v>0</v>
      </c>
      <c r="L22" s="88">
        <f t="shared" si="3"/>
        <v>0</v>
      </c>
      <c r="M22" s="88">
        <f t="shared" si="3"/>
        <v>-9308545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70741605</v>
      </c>
      <c r="W22" s="88">
        <f t="shared" si="3"/>
        <v>16798826</v>
      </c>
      <c r="X22" s="88">
        <f t="shared" si="3"/>
        <v>53942779</v>
      </c>
      <c r="Y22" s="89">
        <f>+IF(W22&lt;&gt;0,(X22/W22)*100,0)</f>
        <v>321.11040973934723</v>
      </c>
      <c r="Z22" s="90">
        <f t="shared" si="3"/>
        <v>-43466275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15124357</v>
      </c>
      <c r="C24" s="75">
        <f>SUM(C22:C23)</f>
        <v>0</v>
      </c>
      <c r="D24" s="76">
        <f aca="true" t="shared" si="4" ref="D24:Z24">SUM(D22:D23)</f>
        <v>-43466275</v>
      </c>
      <c r="E24" s="77">
        <f t="shared" si="4"/>
        <v>-43466275</v>
      </c>
      <c r="F24" s="77">
        <f t="shared" si="4"/>
        <v>46896810</v>
      </c>
      <c r="G24" s="77">
        <f t="shared" si="4"/>
        <v>41896188</v>
      </c>
      <c r="H24" s="77">
        <f t="shared" si="4"/>
        <v>-8742848</v>
      </c>
      <c r="I24" s="77">
        <f t="shared" si="4"/>
        <v>80050150</v>
      </c>
      <c r="J24" s="77">
        <f t="shared" si="4"/>
        <v>-9308545</v>
      </c>
      <c r="K24" s="77">
        <f t="shared" si="4"/>
        <v>0</v>
      </c>
      <c r="L24" s="77">
        <f t="shared" si="4"/>
        <v>0</v>
      </c>
      <c r="M24" s="77">
        <f t="shared" si="4"/>
        <v>-9308545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70741605</v>
      </c>
      <c r="W24" s="77">
        <f t="shared" si="4"/>
        <v>16798826</v>
      </c>
      <c r="X24" s="77">
        <f t="shared" si="4"/>
        <v>53942779</v>
      </c>
      <c r="Y24" s="78">
        <f>+IF(W24&lt;&gt;0,(X24/W24)*100,0)</f>
        <v>321.11040973934723</v>
      </c>
      <c r="Z24" s="79">
        <f t="shared" si="4"/>
        <v>-43466275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33298000</v>
      </c>
      <c r="E27" s="100">
        <v>33298000</v>
      </c>
      <c r="F27" s="100">
        <v>0</v>
      </c>
      <c r="G27" s="100">
        <v>0</v>
      </c>
      <c r="H27" s="100">
        <v>1378956</v>
      </c>
      <c r="I27" s="100">
        <v>1378956</v>
      </c>
      <c r="J27" s="100">
        <v>2858408</v>
      </c>
      <c r="K27" s="100">
        <v>0</v>
      </c>
      <c r="L27" s="100">
        <v>0</v>
      </c>
      <c r="M27" s="100">
        <v>2858408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4237364</v>
      </c>
      <c r="W27" s="100">
        <v>16649000</v>
      </c>
      <c r="X27" s="100">
        <v>-12411636</v>
      </c>
      <c r="Y27" s="101">
        <v>-74.55</v>
      </c>
      <c r="Z27" s="102">
        <v>33298000</v>
      </c>
    </row>
    <row r="28" spans="1:26" ht="13.5">
      <c r="A28" s="103" t="s">
        <v>46</v>
      </c>
      <c r="B28" s="19">
        <v>0</v>
      </c>
      <c r="C28" s="19">
        <v>0</v>
      </c>
      <c r="D28" s="59">
        <v>31998000</v>
      </c>
      <c r="E28" s="60">
        <v>31998000</v>
      </c>
      <c r="F28" s="60">
        <v>0</v>
      </c>
      <c r="G28" s="60">
        <v>0</v>
      </c>
      <c r="H28" s="60">
        <v>1378956</v>
      </c>
      <c r="I28" s="60">
        <v>1378956</v>
      </c>
      <c r="J28" s="60">
        <v>2858408</v>
      </c>
      <c r="K28" s="60">
        <v>0</v>
      </c>
      <c r="L28" s="60">
        <v>0</v>
      </c>
      <c r="M28" s="60">
        <v>2858408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4237364</v>
      </c>
      <c r="W28" s="60">
        <v>15999000</v>
      </c>
      <c r="X28" s="60">
        <v>-11761636</v>
      </c>
      <c r="Y28" s="61">
        <v>-73.51</v>
      </c>
      <c r="Z28" s="62">
        <v>31998000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/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1300000</v>
      </c>
      <c r="E31" s="60">
        <v>1300000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650000</v>
      </c>
      <c r="X31" s="60">
        <v>-650000</v>
      </c>
      <c r="Y31" s="61">
        <v>-100</v>
      </c>
      <c r="Z31" s="62">
        <v>1300000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33298000</v>
      </c>
      <c r="E32" s="100">
        <f t="shared" si="5"/>
        <v>33298000</v>
      </c>
      <c r="F32" s="100">
        <f t="shared" si="5"/>
        <v>0</v>
      </c>
      <c r="G32" s="100">
        <f t="shared" si="5"/>
        <v>0</v>
      </c>
      <c r="H32" s="100">
        <f t="shared" si="5"/>
        <v>1378956</v>
      </c>
      <c r="I32" s="100">
        <f t="shared" si="5"/>
        <v>1378956</v>
      </c>
      <c r="J32" s="100">
        <f t="shared" si="5"/>
        <v>2858408</v>
      </c>
      <c r="K32" s="100">
        <f t="shared" si="5"/>
        <v>0</v>
      </c>
      <c r="L32" s="100">
        <f t="shared" si="5"/>
        <v>0</v>
      </c>
      <c r="M32" s="100">
        <f t="shared" si="5"/>
        <v>2858408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4237364</v>
      </c>
      <c r="W32" s="100">
        <f t="shared" si="5"/>
        <v>16649000</v>
      </c>
      <c r="X32" s="100">
        <f t="shared" si="5"/>
        <v>-12411636</v>
      </c>
      <c r="Y32" s="101">
        <f>+IF(W32&lt;&gt;0,(X32/W32)*100,0)</f>
        <v>-74.54883776803412</v>
      </c>
      <c r="Z32" s="102">
        <f t="shared" si="5"/>
        <v>33298000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23792461</v>
      </c>
      <c r="C35" s="19">
        <v>0</v>
      </c>
      <c r="D35" s="59">
        <v>57518033</v>
      </c>
      <c r="E35" s="60">
        <v>57518033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28759017</v>
      </c>
      <c r="X35" s="60">
        <v>-28759017</v>
      </c>
      <c r="Y35" s="61">
        <v>-100</v>
      </c>
      <c r="Z35" s="62">
        <v>57518033</v>
      </c>
    </row>
    <row r="36" spans="1:26" ht="13.5">
      <c r="A36" s="58" t="s">
        <v>57</v>
      </c>
      <c r="B36" s="19">
        <v>380206709</v>
      </c>
      <c r="C36" s="19">
        <v>0</v>
      </c>
      <c r="D36" s="59">
        <v>406744972</v>
      </c>
      <c r="E36" s="60">
        <v>406744972</v>
      </c>
      <c r="F36" s="60">
        <v>0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0</v>
      </c>
      <c r="W36" s="60">
        <v>203372486</v>
      </c>
      <c r="X36" s="60">
        <v>-203372486</v>
      </c>
      <c r="Y36" s="61">
        <v>-100</v>
      </c>
      <c r="Z36" s="62">
        <v>406744972</v>
      </c>
    </row>
    <row r="37" spans="1:26" ht="13.5">
      <c r="A37" s="58" t="s">
        <v>58</v>
      </c>
      <c r="B37" s="19">
        <v>37191811</v>
      </c>
      <c r="C37" s="19">
        <v>0</v>
      </c>
      <c r="D37" s="59">
        <v>26820986</v>
      </c>
      <c r="E37" s="60">
        <v>26820986</v>
      </c>
      <c r="F37" s="60">
        <v>0</v>
      </c>
      <c r="G37" s="60">
        <v>0</v>
      </c>
      <c r="H37" s="60">
        <v>0</v>
      </c>
      <c r="I37" s="60">
        <v>0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0</v>
      </c>
      <c r="W37" s="60">
        <v>13410493</v>
      </c>
      <c r="X37" s="60">
        <v>-13410493</v>
      </c>
      <c r="Y37" s="61">
        <v>-100</v>
      </c>
      <c r="Z37" s="62">
        <v>26820986</v>
      </c>
    </row>
    <row r="38" spans="1:26" ht="13.5">
      <c r="A38" s="58" t="s">
        <v>59</v>
      </c>
      <c r="B38" s="19">
        <v>9648733</v>
      </c>
      <c r="C38" s="19">
        <v>0</v>
      </c>
      <c r="D38" s="59">
        <v>816775</v>
      </c>
      <c r="E38" s="60">
        <v>816775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0</v>
      </c>
      <c r="W38" s="60">
        <v>408388</v>
      </c>
      <c r="X38" s="60">
        <v>-408388</v>
      </c>
      <c r="Y38" s="61">
        <v>-100</v>
      </c>
      <c r="Z38" s="62">
        <v>816775</v>
      </c>
    </row>
    <row r="39" spans="1:26" ht="13.5">
      <c r="A39" s="58" t="s">
        <v>60</v>
      </c>
      <c r="B39" s="19">
        <v>357158626</v>
      </c>
      <c r="C39" s="19">
        <v>0</v>
      </c>
      <c r="D39" s="59">
        <v>436625244</v>
      </c>
      <c r="E39" s="60">
        <v>436625244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218312622</v>
      </c>
      <c r="X39" s="60">
        <v>-218312622</v>
      </c>
      <c r="Y39" s="61">
        <v>-100</v>
      </c>
      <c r="Z39" s="62">
        <v>436625244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38505658</v>
      </c>
      <c r="C42" s="19">
        <v>0</v>
      </c>
      <c r="D42" s="59">
        <v>5886492</v>
      </c>
      <c r="E42" s="60">
        <v>5886492</v>
      </c>
      <c r="F42" s="60">
        <v>47014374</v>
      </c>
      <c r="G42" s="60">
        <v>-7259644</v>
      </c>
      <c r="H42" s="60">
        <v>-9880870</v>
      </c>
      <c r="I42" s="60">
        <v>29873860</v>
      </c>
      <c r="J42" s="60">
        <v>-10554960</v>
      </c>
      <c r="K42" s="60">
        <v>22167388</v>
      </c>
      <c r="L42" s="60">
        <v>0</v>
      </c>
      <c r="M42" s="60">
        <v>11612428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41486288</v>
      </c>
      <c r="W42" s="60">
        <v>2943246</v>
      </c>
      <c r="X42" s="60">
        <v>38543042</v>
      </c>
      <c r="Y42" s="61">
        <v>1309.54</v>
      </c>
      <c r="Z42" s="62">
        <v>5886492</v>
      </c>
    </row>
    <row r="43" spans="1:26" ht="13.5">
      <c r="A43" s="58" t="s">
        <v>63</v>
      </c>
      <c r="B43" s="19">
        <v>-56229009</v>
      </c>
      <c r="C43" s="19">
        <v>0</v>
      </c>
      <c r="D43" s="59">
        <v>-31998000</v>
      </c>
      <c r="E43" s="60">
        <v>-31998000</v>
      </c>
      <c r="F43" s="60">
        <v>1523</v>
      </c>
      <c r="G43" s="60">
        <v>-27054128</v>
      </c>
      <c r="H43" s="60">
        <v>-1882968</v>
      </c>
      <c r="I43" s="60">
        <v>-28935573</v>
      </c>
      <c r="J43" s="60">
        <v>6095615</v>
      </c>
      <c r="K43" s="60">
        <v>1136963</v>
      </c>
      <c r="L43" s="60">
        <v>0</v>
      </c>
      <c r="M43" s="60">
        <v>7232578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-21702995</v>
      </c>
      <c r="W43" s="60">
        <v>-15999000</v>
      </c>
      <c r="X43" s="60">
        <v>-5703995</v>
      </c>
      <c r="Y43" s="61">
        <v>35.65</v>
      </c>
      <c r="Z43" s="62">
        <v>-31998000</v>
      </c>
    </row>
    <row r="44" spans="1:26" ht="13.5">
      <c r="A44" s="58" t="s">
        <v>64</v>
      </c>
      <c r="B44" s="19">
        <v>0</v>
      </c>
      <c r="C44" s="19">
        <v>0</v>
      </c>
      <c r="D44" s="59">
        <v>0</v>
      </c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/>
      <c r="X44" s="60">
        <v>0</v>
      </c>
      <c r="Y44" s="61">
        <v>0</v>
      </c>
      <c r="Z44" s="62">
        <v>0</v>
      </c>
    </row>
    <row r="45" spans="1:26" ht="13.5">
      <c r="A45" s="70" t="s">
        <v>65</v>
      </c>
      <c r="B45" s="22">
        <v>-2815501</v>
      </c>
      <c r="C45" s="22">
        <v>0</v>
      </c>
      <c r="D45" s="99">
        <v>-7012667</v>
      </c>
      <c r="E45" s="100">
        <v>-7012667</v>
      </c>
      <c r="F45" s="100">
        <v>49975930</v>
      </c>
      <c r="G45" s="100">
        <v>15662158</v>
      </c>
      <c r="H45" s="100">
        <v>3898320</v>
      </c>
      <c r="I45" s="100">
        <v>3898320</v>
      </c>
      <c r="J45" s="100">
        <v>-561025</v>
      </c>
      <c r="K45" s="100">
        <v>22743326</v>
      </c>
      <c r="L45" s="100">
        <v>0</v>
      </c>
      <c r="M45" s="100">
        <v>22743326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22743326</v>
      </c>
      <c r="W45" s="100">
        <v>6043087</v>
      </c>
      <c r="X45" s="100">
        <v>16700239</v>
      </c>
      <c r="Y45" s="101">
        <v>276.35</v>
      </c>
      <c r="Z45" s="102">
        <v>-7012667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0</v>
      </c>
      <c r="C49" s="52">
        <v>0</v>
      </c>
      <c r="D49" s="129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0</v>
      </c>
      <c r="Y49" s="54">
        <v>0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136.621698567046</v>
      </c>
      <c r="C58" s="5">
        <f>IF(C67=0,0,+(C76/C67)*100)</f>
        <v>0</v>
      </c>
      <c r="D58" s="6">
        <f aca="true" t="shared" si="6" ref="D58:Z58">IF(D67=0,0,+(D76/D67)*100)</f>
        <v>124.19487359814794</v>
      </c>
      <c r="E58" s="7">
        <f t="shared" si="6"/>
        <v>124.19487359814794</v>
      </c>
      <c r="F58" s="7">
        <f t="shared" si="6"/>
        <v>11939.2749244713</v>
      </c>
      <c r="G58" s="7">
        <f t="shared" si="6"/>
        <v>167.12093572271704</v>
      </c>
      <c r="H58" s="7">
        <f t="shared" si="6"/>
        <v>817.487611106741</v>
      </c>
      <c r="I58" s="7">
        <f t="shared" si="6"/>
        <v>575.7032459877804</v>
      </c>
      <c r="J58" s="7">
        <f t="shared" si="6"/>
        <v>476.52151812944766</v>
      </c>
      <c r="K58" s="7">
        <f t="shared" si="6"/>
        <v>0</v>
      </c>
      <c r="L58" s="7">
        <f t="shared" si="6"/>
        <v>0</v>
      </c>
      <c r="M58" s="7">
        <f t="shared" si="6"/>
        <v>857.2822771941715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663.721393351023</v>
      </c>
      <c r="W58" s="7">
        <f t="shared" si="6"/>
        <v>59.69884702390368</v>
      </c>
      <c r="X58" s="7">
        <f t="shared" si="6"/>
        <v>0</v>
      </c>
      <c r="Y58" s="7">
        <f t="shared" si="6"/>
        <v>0</v>
      </c>
      <c r="Z58" s="8">
        <f t="shared" si="6"/>
        <v>124.19487359814794</v>
      </c>
    </row>
    <row r="59" spans="1:26" ht="13.5">
      <c r="A59" s="37" t="s">
        <v>31</v>
      </c>
      <c r="B59" s="9">
        <f aca="true" t="shared" si="7" ref="B59:Z66">IF(B68=0,0,+(B77/B68)*100)</f>
        <v>196.00871845421227</v>
      </c>
      <c r="C59" s="9">
        <f t="shared" si="7"/>
        <v>0</v>
      </c>
      <c r="D59" s="2">
        <f t="shared" si="7"/>
        <v>127.88694628898041</v>
      </c>
      <c r="E59" s="10">
        <f t="shared" si="7"/>
        <v>127.88694628898041</v>
      </c>
      <c r="F59" s="10">
        <f t="shared" si="7"/>
        <v>0</v>
      </c>
      <c r="G59" s="10">
        <f t="shared" si="7"/>
        <v>0</v>
      </c>
      <c r="H59" s="10">
        <f t="shared" si="7"/>
        <v>0</v>
      </c>
      <c r="I59" s="10">
        <f t="shared" si="7"/>
        <v>0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0</v>
      </c>
      <c r="W59" s="10">
        <f t="shared" si="7"/>
        <v>55.38331334302817</v>
      </c>
      <c r="X59" s="10">
        <f t="shared" si="7"/>
        <v>0</v>
      </c>
      <c r="Y59" s="10">
        <f t="shared" si="7"/>
        <v>0</v>
      </c>
      <c r="Z59" s="11">
        <f t="shared" si="7"/>
        <v>127.88694628898041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116.71821660137007</v>
      </c>
      <c r="E60" s="13">
        <f t="shared" si="7"/>
        <v>116.71821660137007</v>
      </c>
      <c r="F60" s="13">
        <f t="shared" si="7"/>
        <v>1170.1913393756295</v>
      </c>
      <c r="G60" s="13">
        <f t="shared" si="7"/>
        <v>33.88315729768676</v>
      </c>
      <c r="H60" s="13">
        <f t="shared" si="7"/>
        <v>33.228978211279795</v>
      </c>
      <c r="I60" s="13">
        <f t="shared" si="7"/>
        <v>42.256396822584</v>
      </c>
      <c r="J60" s="13">
        <f t="shared" si="7"/>
        <v>62.07726194510336</v>
      </c>
      <c r="K60" s="13">
        <f t="shared" si="7"/>
        <v>0</v>
      </c>
      <c r="L60" s="13">
        <f t="shared" si="7"/>
        <v>0</v>
      </c>
      <c r="M60" s="13">
        <f t="shared" si="7"/>
        <v>138.36326668925787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72.29822415007601</v>
      </c>
      <c r="W60" s="13">
        <f t="shared" si="7"/>
        <v>100.05499253672716</v>
      </c>
      <c r="X60" s="13">
        <f t="shared" si="7"/>
        <v>0</v>
      </c>
      <c r="Y60" s="13">
        <f t="shared" si="7"/>
        <v>0</v>
      </c>
      <c r="Z60" s="14">
        <f t="shared" si="7"/>
        <v>116.71821660137007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116.71821660137007</v>
      </c>
      <c r="E64" s="13">
        <f t="shared" si="7"/>
        <v>116.71821660137007</v>
      </c>
      <c r="F64" s="13">
        <f t="shared" si="7"/>
        <v>0</v>
      </c>
      <c r="G64" s="13">
        <f t="shared" si="7"/>
        <v>33.88315729768676</v>
      </c>
      <c r="H64" s="13">
        <f t="shared" si="7"/>
        <v>33.228978211279795</v>
      </c>
      <c r="I64" s="13">
        <f t="shared" si="7"/>
        <v>42.582182953151445</v>
      </c>
      <c r="J64" s="13">
        <f t="shared" si="7"/>
        <v>62.07726194510336</v>
      </c>
      <c r="K64" s="13">
        <f t="shared" si="7"/>
        <v>0</v>
      </c>
      <c r="L64" s="13">
        <f t="shared" si="7"/>
        <v>0</v>
      </c>
      <c r="M64" s="13">
        <f t="shared" si="7"/>
        <v>138.36326668925787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72.68046726085892</v>
      </c>
      <c r="W64" s="13">
        <f t="shared" si="7"/>
        <v>100.05499253672716</v>
      </c>
      <c r="X64" s="13">
        <f t="shared" si="7"/>
        <v>0</v>
      </c>
      <c r="Y64" s="13">
        <f t="shared" si="7"/>
        <v>0</v>
      </c>
      <c r="Z64" s="14">
        <f t="shared" si="7"/>
        <v>116.71821660137007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100.000708787548</v>
      </c>
      <c r="E66" s="16">
        <f t="shared" si="7"/>
        <v>100.000708787548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100.06170212765957</v>
      </c>
      <c r="X66" s="16">
        <f t="shared" si="7"/>
        <v>0</v>
      </c>
      <c r="Y66" s="16">
        <f t="shared" si="7"/>
        <v>0</v>
      </c>
      <c r="Z66" s="17">
        <f t="shared" si="7"/>
        <v>100.000708787548</v>
      </c>
    </row>
    <row r="67" spans="1:26" ht="13.5" hidden="1">
      <c r="A67" s="41" t="s">
        <v>285</v>
      </c>
      <c r="B67" s="24">
        <v>9510075</v>
      </c>
      <c r="C67" s="24"/>
      <c r="D67" s="25">
        <v>5846908</v>
      </c>
      <c r="E67" s="26">
        <v>5846908</v>
      </c>
      <c r="F67" s="26">
        <v>993</v>
      </c>
      <c r="G67" s="26">
        <v>65233</v>
      </c>
      <c r="H67" s="26">
        <v>63565</v>
      </c>
      <c r="I67" s="26">
        <v>129791</v>
      </c>
      <c r="J67" s="26">
        <v>59020</v>
      </c>
      <c r="K67" s="26"/>
      <c r="L67" s="26"/>
      <c r="M67" s="26">
        <v>59020</v>
      </c>
      <c r="N67" s="26"/>
      <c r="O67" s="26"/>
      <c r="P67" s="26"/>
      <c r="Q67" s="26"/>
      <c r="R67" s="26"/>
      <c r="S67" s="26"/>
      <c r="T67" s="26"/>
      <c r="U67" s="26"/>
      <c r="V67" s="26">
        <v>188811</v>
      </c>
      <c r="W67" s="26">
        <v>6081826</v>
      </c>
      <c r="X67" s="26"/>
      <c r="Y67" s="25"/>
      <c r="Z67" s="27">
        <v>5846908</v>
      </c>
    </row>
    <row r="68" spans="1:26" ht="13.5" hidden="1">
      <c r="A68" s="37" t="s">
        <v>31</v>
      </c>
      <c r="B68" s="19">
        <v>6628698</v>
      </c>
      <c r="C68" s="19"/>
      <c r="D68" s="20">
        <v>4758800</v>
      </c>
      <c r="E68" s="21">
        <v>4758800</v>
      </c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>
        <v>5494330</v>
      </c>
      <c r="X68" s="21"/>
      <c r="Y68" s="20"/>
      <c r="Z68" s="23">
        <v>4758800</v>
      </c>
    </row>
    <row r="69" spans="1:26" ht="13.5" hidden="1">
      <c r="A69" s="38" t="s">
        <v>32</v>
      </c>
      <c r="B69" s="19">
        <v>709229</v>
      </c>
      <c r="C69" s="19"/>
      <c r="D69" s="20">
        <v>523764</v>
      </c>
      <c r="E69" s="21">
        <v>523764</v>
      </c>
      <c r="F69" s="21">
        <v>993</v>
      </c>
      <c r="G69" s="21">
        <v>65233</v>
      </c>
      <c r="H69" s="21">
        <v>63565</v>
      </c>
      <c r="I69" s="21">
        <v>129791</v>
      </c>
      <c r="J69" s="21">
        <v>59020</v>
      </c>
      <c r="K69" s="21"/>
      <c r="L69" s="21"/>
      <c r="M69" s="21">
        <v>59020</v>
      </c>
      <c r="N69" s="21"/>
      <c r="O69" s="21"/>
      <c r="P69" s="21"/>
      <c r="Q69" s="21"/>
      <c r="R69" s="21"/>
      <c r="S69" s="21"/>
      <c r="T69" s="21"/>
      <c r="U69" s="21"/>
      <c r="V69" s="21">
        <v>188811</v>
      </c>
      <c r="W69" s="21">
        <v>305496</v>
      </c>
      <c r="X69" s="21"/>
      <c r="Y69" s="20"/>
      <c r="Z69" s="23">
        <v>523764</v>
      </c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>
        <v>709229</v>
      </c>
      <c r="C73" s="19"/>
      <c r="D73" s="20">
        <v>523764</v>
      </c>
      <c r="E73" s="21">
        <v>523764</v>
      </c>
      <c r="F73" s="21"/>
      <c r="G73" s="21">
        <v>65233</v>
      </c>
      <c r="H73" s="21">
        <v>63565</v>
      </c>
      <c r="I73" s="21">
        <v>128798</v>
      </c>
      <c r="J73" s="21">
        <v>59020</v>
      </c>
      <c r="K73" s="21"/>
      <c r="L73" s="21"/>
      <c r="M73" s="21">
        <v>59020</v>
      </c>
      <c r="N73" s="21"/>
      <c r="O73" s="21"/>
      <c r="P73" s="21"/>
      <c r="Q73" s="21"/>
      <c r="R73" s="21"/>
      <c r="S73" s="21"/>
      <c r="T73" s="21"/>
      <c r="U73" s="21"/>
      <c r="V73" s="21">
        <v>187818</v>
      </c>
      <c r="W73" s="21">
        <v>305496</v>
      </c>
      <c r="X73" s="21"/>
      <c r="Y73" s="20"/>
      <c r="Z73" s="23">
        <v>523764</v>
      </c>
    </row>
    <row r="74" spans="1:26" ht="13.5" hidden="1">
      <c r="A74" s="39" t="s">
        <v>107</v>
      </c>
      <c r="B74" s="19"/>
      <c r="C74" s="19"/>
      <c r="D74" s="20"/>
      <c r="E74" s="21"/>
      <c r="F74" s="21">
        <v>993</v>
      </c>
      <c r="G74" s="21"/>
      <c r="H74" s="21"/>
      <c r="I74" s="21">
        <v>993</v>
      </c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>
        <v>993</v>
      </c>
      <c r="W74" s="21"/>
      <c r="X74" s="21"/>
      <c r="Y74" s="20"/>
      <c r="Z74" s="23"/>
    </row>
    <row r="75" spans="1:26" ht="13.5" hidden="1">
      <c r="A75" s="40" t="s">
        <v>110</v>
      </c>
      <c r="B75" s="28">
        <v>2172148</v>
      </c>
      <c r="C75" s="28"/>
      <c r="D75" s="29">
        <v>564344</v>
      </c>
      <c r="E75" s="30">
        <v>564344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282000</v>
      </c>
      <c r="X75" s="30"/>
      <c r="Y75" s="29"/>
      <c r="Z75" s="31">
        <v>564344</v>
      </c>
    </row>
    <row r="76" spans="1:26" ht="13.5" hidden="1">
      <c r="A76" s="42" t="s">
        <v>286</v>
      </c>
      <c r="B76" s="32">
        <v>12992826</v>
      </c>
      <c r="C76" s="32"/>
      <c r="D76" s="33">
        <v>7261560</v>
      </c>
      <c r="E76" s="34">
        <v>7261560</v>
      </c>
      <c r="F76" s="34">
        <v>118557</v>
      </c>
      <c r="G76" s="34">
        <v>109018</v>
      </c>
      <c r="H76" s="34">
        <v>519636</v>
      </c>
      <c r="I76" s="34">
        <v>747211</v>
      </c>
      <c r="J76" s="34">
        <v>281243</v>
      </c>
      <c r="K76" s="34">
        <v>224725</v>
      </c>
      <c r="L76" s="34"/>
      <c r="M76" s="34">
        <v>505968</v>
      </c>
      <c r="N76" s="34"/>
      <c r="O76" s="34"/>
      <c r="P76" s="34"/>
      <c r="Q76" s="34"/>
      <c r="R76" s="34"/>
      <c r="S76" s="34"/>
      <c r="T76" s="34"/>
      <c r="U76" s="34"/>
      <c r="V76" s="34">
        <v>1253179</v>
      </c>
      <c r="W76" s="34">
        <v>3630780</v>
      </c>
      <c r="X76" s="34"/>
      <c r="Y76" s="33"/>
      <c r="Z76" s="35">
        <v>7261560</v>
      </c>
    </row>
    <row r="77" spans="1:26" ht="13.5" hidden="1">
      <c r="A77" s="37" t="s">
        <v>31</v>
      </c>
      <c r="B77" s="19">
        <v>12992826</v>
      </c>
      <c r="C77" s="19"/>
      <c r="D77" s="20">
        <v>6085884</v>
      </c>
      <c r="E77" s="21">
        <v>6085884</v>
      </c>
      <c r="F77" s="21">
        <v>106937</v>
      </c>
      <c r="G77" s="21">
        <v>86915</v>
      </c>
      <c r="H77" s="21">
        <v>498514</v>
      </c>
      <c r="I77" s="21">
        <v>692366</v>
      </c>
      <c r="J77" s="21">
        <v>244605</v>
      </c>
      <c r="K77" s="21">
        <v>179701</v>
      </c>
      <c r="L77" s="21"/>
      <c r="M77" s="21">
        <v>424306</v>
      </c>
      <c r="N77" s="21"/>
      <c r="O77" s="21"/>
      <c r="P77" s="21"/>
      <c r="Q77" s="21"/>
      <c r="R77" s="21"/>
      <c r="S77" s="21"/>
      <c r="T77" s="21"/>
      <c r="U77" s="21"/>
      <c r="V77" s="21">
        <v>1116672</v>
      </c>
      <c r="W77" s="21">
        <v>3042942</v>
      </c>
      <c r="X77" s="21"/>
      <c r="Y77" s="20"/>
      <c r="Z77" s="23">
        <v>6085884</v>
      </c>
    </row>
    <row r="78" spans="1:26" ht="13.5" hidden="1">
      <c r="A78" s="38" t="s">
        <v>32</v>
      </c>
      <c r="B78" s="19"/>
      <c r="C78" s="19"/>
      <c r="D78" s="20">
        <v>611328</v>
      </c>
      <c r="E78" s="21">
        <v>611328</v>
      </c>
      <c r="F78" s="21">
        <v>11620</v>
      </c>
      <c r="G78" s="21">
        <v>22103</v>
      </c>
      <c r="H78" s="21">
        <v>21122</v>
      </c>
      <c r="I78" s="21">
        <v>54845</v>
      </c>
      <c r="J78" s="21">
        <v>36638</v>
      </c>
      <c r="K78" s="21">
        <v>45024</v>
      </c>
      <c r="L78" s="21"/>
      <c r="M78" s="21">
        <v>81662</v>
      </c>
      <c r="N78" s="21"/>
      <c r="O78" s="21"/>
      <c r="P78" s="21"/>
      <c r="Q78" s="21"/>
      <c r="R78" s="21"/>
      <c r="S78" s="21"/>
      <c r="T78" s="21"/>
      <c r="U78" s="21"/>
      <c r="V78" s="21">
        <v>136507</v>
      </c>
      <c r="W78" s="21">
        <v>305664</v>
      </c>
      <c r="X78" s="21"/>
      <c r="Y78" s="20"/>
      <c r="Z78" s="23">
        <v>611328</v>
      </c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>
        <v>611328</v>
      </c>
      <c r="E82" s="21">
        <v>611328</v>
      </c>
      <c r="F82" s="21">
        <v>11620</v>
      </c>
      <c r="G82" s="21">
        <v>22103</v>
      </c>
      <c r="H82" s="21">
        <v>21122</v>
      </c>
      <c r="I82" s="21">
        <v>54845</v>
      </c>
      <c r="J82" s="21">
        <v>36638</v>
      </c>
      <c r="K82" s="21">
        <v>45024</v>
      </c>
      <c r="L82" s="21"/>
      <c r="M82" s="21">
        <v>81662</v>
      </c>
      <c r="N82" s="21"/>
      <c r="O82" s="21"/>
      <c r="P82" s="21"/>
      <c r="Q82" s="21"/>
      <c r="R82" s="21"/>
      <c r="S82" s="21"/>
      <c r="T82" s="21"/>
      <c r="U82" s="21"/>
      <c r="V82" s="21">
        <v>136507</v>
      </c>
      <c r="W82" s="21">
        <v>305664</v>
      </c>
      <c r="X82" s="21"/>
      <c r="Y82" s="20"/>
      <c r="Z82" s="23">
        <v>611328</v>
      </c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564348</v>
      </c>
      <c r="E84" s="30">
        <v>564348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282174</v>
      </c>
      <c r="X84" s="30"/>
      <c r="Y84" s="29"/>
      <c r="Z84" s="31">
        <v>564348</v>
      </c>
    </row>
  </sheetData>
  <sheetProtection password="F954" sheet="1"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265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4618240</v>
      </c>
      <c r="F5" s="345">
        <f t="shared" si="0"/>
        <v>4618240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2309120</v>
      </c>
      <c r="Y5" s="345">
        <f t="shared" si="0"/>
        <v>-2309120</v>
      </c>
      <c r="Z5" s="346">
        <f>+IF(X5&lt;&gt;0,+(Y5/X5)*100,0)</f>
        <v>-100</v>
      </c>
      <c r="AA5" s="347">
        <f>+AA6+AA8+AA11+AA13+AA15</f>
        <v>4618240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4018240</v>
      </c>
      <c r="F6" s="59">
        <f t="shared" si="1"/>
        <v>4018240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2009120</v>
      </c>
      <c r="Y6" s="59">
        <f t="shared" si="1"/>
        <v>-2009120</v>
      </c>
      <c r="Z6" s="61">
        <f>+IF(X6&lt;&gt;0,+(Y6/X6)*100,0)</f>
        <v>-100</v>
      </c>
      <c r="AA6" s="62">
        <f t="shared" si="1"/>
        <v>4018240</v>
      </c>
    </row>
    <row r="7" spans="1:27" ht="13.5">
      <c r="A7" s="291" t="s">
        <v>228</v>
      </c>
      <c r="B7" s="142"/>
      <c r="C7" s="60"/>
      <c r="D7" s="327"/>
      <c r="E7" s="60">
        <v>4018240</v>
      </c>
      <c r="F7" s="59">
        <v>4018240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2009120</v>
      </c>
      <c r="Y7" s="59">
        <v>-2009120</v>
      </c>
      <c r="Z7" s="61">
        <v>-100</v>
      </c>
      <c r="AA7" s="62">
        <v>4018240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600000</v>
      </c>
      <c r="F8" s="59">
        <f t="shared" si="2"/>
        <v>600000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300000</v>
      </c>
      <c r="Y8" s="59">
        <f t="shared" si="2"/>
        <v>-300000</v>
      </c>
      <c r="Z8" s="61">
        <f>+IF(X8&lt;&gt;0,+(Y8/X8)*100,0)</f>
        <v>-100</v>
      </c>
      <c r="AA8" s="62">
        <f>SUM(AA9:AA10)</f>
        <v>600000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>
        <v>600000</v>
      </c>
      <c r="F10" s="59">
        <v>600000</v>
      </c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>
        <v>300000</v>
      </c>
      <c r="Y10" s="59">
        <v>-300000</v>
      </c>
      <c r="Z10" s="61">
        <v>-100</v>
      </c>
      <c r="AA10" s="62">
        <v>600000</v>
      </c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556963</v>
      </c>
      <c r="F40" s="332">
        <f t="shared" si="9"/>
        <v>556963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278482</v>
      </c>
      <c r="Y40" s="332">
        <f t="shared" si="9"/>
        <v>-278482</v>
      </c>
      <c r="Z40" s="323">
        <f>+IF(X40&lt;&gt;0,+(Y40/X40)*100,0)</f>
        <v>-100</v>
      </c>
      <c r="AA40" s="337">
        <f>SUM(AA41:AA49)</f>
        <v>556963</v>
      </c>
    </row>
    <row r="41" spans="1:27" ht="13.5">
      <c r="A41" s="348" t="s">
        <v>247</v>
      </c>
      <c r="B41" s="142"/>
      <c r="C41" s="349"/>
      <c r="D41" s="350"/>
      <c r="E41" s="349">
        <v>556963</v>
      </c>
      <c r="F41" s="351">
        <v>556963</v>
      </c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>
        <v>278482</v>
      </c>
      <c r="Y41" s="351">
        <v>-278482</v>
      </c>
      <c r="Z41" s="352">
        <v>-100</v>
      </c>
      <c r="AA41" s="353">
        <v>556963</v>
      </c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5175203</v>
      </c>
      <c r="F60" s="264">
        <f t="shared" si="14"/>
        <v>5175203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2587602</v>
      </c>
      <c r="Y60" s="264">
        <f t="shared" si="14"/>
        <v>-2587602</v>
      </c>
      <c r="Z60" s="324">
        <f>+IF(X60&lt;&gt;0,+(Y60/X60)*100,0)</f>
        <v>-100</v>
      </c>
      <c r="AA60" s="232">
        <f>+AA57+AA54+AA51+AA40+AA37+AA34+AA22+AA5</f>
        <v>5175203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70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131005087</v>
      </c>
      <c r="D5" s="153">
        <f>SUM(D6:D8)</f>
        <v>0</v>
      </c>
      <c r="E5" s="154">
        <f t="shared" si="0"/>
        <v>106293859</v>
      </c>
      <c r="F5" s="100">
        <f t="shared" si="0"/>
        <v>106293859</v>
      </c>
      <c r="G5" s="100">
        <f t="shared" si="0"/>
        <v>36174940</v>
      </c>
      <c r="H5" s="100">
        <f t="shared" si="0"/>
        <v>37294594</v>
      </c>
      <c r="I5" s="100">
        <f t="shared" si="0"/>
        <v>194690</v>
      </c>
      <c r="J5" s="100">
        <f t="shared" si="0"/>
        <v>73664224</v>
      </c>
      <c r="K5" s="100">
        <f t="shared" si="0"/>
        <v>1286910</v>
      </c>
      <c r="L5" s="100">
        <f t="shared" si="0"/>
        <v>0</v>
      </c>
      <c r="M5" s="100">
        <f t="shared" si="0"/>
        <v>0</v>
      </c>
      <c r="N5" s="100">
        <f t="shared" si="0"/>
        <v>1286910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74951134</v>
      </c>
      <c r="X5" s="100">
        <f t="shared" si="0"/>
        <v>0</v>
      </c>
      <c r="Y5" s="100">
        <f t="shared" si="0"/>
        <v>74951134</v>
      </c>
      <c r="Z5" s="137">
        <f>+IF(X5&lt;&gt;0,+(Y5/X5)*100,0)</f>
        <v>0</v>
      </c>
      <c r="AA5" s="153">
        <f>SUM(AA6:AA8)</f>
        <v>106293859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>
        <v>0</v>
      </c>
      <c r="AA6" s="155"/>
    </row>
    <row r="7" spans="1:27" ht="13.5">
      <c r="A7" s="138" t="s">
        <v>76</v>
      </c>
      <c r="B7" s="136"/>
      <c r="C7" s="157">
        <v>131005087</v>
      </c>
      <c r="D7" s="157"/>
      <c r="E7" s="158">
        <v>106288859</v>
      </c>
      <c r="F7" s="159">
        <v>106288859</v>
      </c>
      <c r="G7" s="159">
        <v>36174940</v>
      </c>
      <c r="H7" s="159">
        <v>37239529</v>
      </c>
      <c r="I7" s="159">
        <v>205725</v>
      </c>
      <c r="J7" s="159">
        <v>73620194</v>
      </c>
      <c r="K7" s="159">
        <v>1324961</v>
      </c>
      <c r="L7" s="159"/>
      <c r="M7" s="159"/>
      <c r="N7" s="159">
        <v>1324961</v>
      </c>
      <c r="O7" s="159"/>
      <c r="P7" s="159"/>
      <c r="Q7" s="159"/>
      <c r="R7" s="159"/>
      <c r="S7" s="159"/>
      <c r="T7" s="159"/>
      <c r="U7" s="159"/>
      <c r="V7" s="159"/>
      <c r="W7" s="159">
        <v>74945155</v>
      </c>
      <c r="X7" s="159"/>
      <c r="Y7" s="159">
        <v>74945155</v>
      </c>
      <c r="Z7" s="141">
        <v>0</v>
      </c>
      <c r="AA7" s="157">
        <v>106288859</v>
      </c>
    </row>
    <row r="8" spans="1:27" ht="13.5">
      <c r="A8" s="138" t="s">
        <v>77</v>
      </c>
      <c r="B8" s="136"/>
      <c r="C8" s="155"/>
      <c r="D8" s="155"/>
      <c r="E8" s="156">
        <v>5000</v>
      </c>
      <c r="F8" s="60">
        <v>5000</v>
      </c>
      <c r="G8" s="60"/>
      <c r="H8" s="60">
        <v>55065</v>
      </c>
      <c r="I8" s="60">
        <v>-11035</v>
      </c>
      <c r="J8" s="60">
        <v>44030</v>
      </c>
      <c r="K8" s="60">
        <v>-38051</v>
      </c>
      <c r="L8" s="60"/>
      <c r="M8" s="60"/>
      <c r="N8" s="60">
        <v>-38051</v>
      </c>
      <c r="O8" s="60"/>
      <c r="P8" s="60"/>
      <c r="Q8" s="60"/>
      <c r="R8" s="60"/>
      <c r="S8" s="60"/>
      <c r="T8" s="60"/>
      <c r="U8" s="60"/>
      <c r="V8" s="60"/>
      <c r="W8" s="60">
        <v>5979</v>
      </c>
      <c r="X8" s="60"/>
      <c r="Y8" s="60">
        <v>5979</v>
      </c>
      <c r="Z8" s="140">
        <v>0</v>
      </c>
      <c r="AA8" s="155">
        <v>5000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1271341</v>
      </c>
      <c r="F9" s="100">
        <f t="shared" si="1"/>
        <v>1271341</v>
      </c>
      <c r="G9" s="100">
        <f t="shared" si="1"/>
        <v>3870</v>
      </c>
      <c r="H9" s="100">
        <f t="shared" si="1"/>
        <v>1800</v>
      </c>
      <c r="I9" s="100">
        <f t="shared" si="1"/>
        <v>7186</v>
      </c>
      <c r="J9" s="100">
        <f t="shared" si="1"/>
        <v>12856</v>
      </c>
      <c r="K9" s="100">
        <f t="shared" si="1"/>
        <v>900</v>
      </c>
      <c r="L9" s="100">
        <f t="shared" si="1"/>
        <v>0</v>
      </c>
      <c r="M9" s="100">
        <f t="shared" si="1"/>
        <v>0</v>
      </c>
      <c r="N9" s="100">
        <f t="shared" si="1"/>
        <v>900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13756</v>
      </c>
      <c r="X9" s="100">
        <f t="shared" si="1"/>
        <v>0</v>
      </c>
      <c r="Y9" s="100">
        <f t="shared" si="1"/>
        <v>13756</v>
      </c>
      <c r="Z9" s="137">
        <f>+IF(X9&lt;&gt;0,+(Y9/X9)*100,0)</f>
        <v>0</v>
      </c>
      <c r="AA9" s="153">
        <f>SUM(AA10:AA14)</f>
        <v>1271341</v>
      </c>
    </row>
    <row r="10" spans="1:27" ht="13.5">
      <c r="A10" s="138" t="s">
        <v>79</v>
      </c>
      <c r="B10" s="136"/>
      <c r="C10" s="155"/>
      <c r="D10" s="155"/>
      <c r="E10" s="156">
        <v>1271341</v>
      </c>
      <c r="F10" s="60">
        <v>1271341</v>
      </c>
      <c r="G10" s="60">
        <v>3870</v>
      </c>
      <c r="H10" s="60">
        <v>1800</v>
      </c>
      <c r="I10" s="60">
        <v>7186</v>
      </c>
      <c r="J10" s="60">
        <v>12856</v>
      </c>
      <c r="K10" s="60">
        <v>900</v>
      </c>
      <c r="L10" s="60"/>
      <c r="M10" s="60"/>
      <c r="N10" s="60">
        <v>900</v>
      </c>
      <c r="O10" s="60"/>
      <c r="P10" s="60"/>
      <c r="Q10" s="60"/>
      <c r="R10" s="60"/>
      <c r="S10" s="60"/>
      <c r="T10" s="60"/>
      <c r="U10" s="60"/>
      <c r="V10" s="60"/>
      <c r="W10" s="60">
        <v>13756</v>
      </c>
      <c r="X10" s="60"/>
      <c r="Y10" s="60">
        <v>13756</v>
      </c>
      <c r="Z10" s="140">
        <v>0</v>
      </c>
      <c r="AA10" s="155">
        <v>1271341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33967200</v>
      </c>
      <c r="F15" s="100">
        <f t="shared" si="2"/>
        <v>33967200</v>
      </c>
      <c r="G15" s="100">
        <f t="shared" si="2"/>
        <v>10718000</v>
      </c>
      <c r="H15" s="100">
        <f t="shared" si="2"/>
        <v>11156074</v>
      </c>
      <c r="I15" s="100">
        <f t="shared" si="2"/>
        <v>0</v>
      </c>
      <c r="J15" s="100">
        <f t="shared" si="2"/>
        <v>21874074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21874074</v>
      </c>
      <c r="X15" s="100">
        <f t="shared" si="2"/>
        <v>0</v>
      </c>
      <c r="Y15" s="100">
        <f t="shared" si="2"/>
        <v>21874074</v>
      </c>
      <c r="Z15" s="137">
        <f>+IF(X15&lt;&gt;0,+(Y15/X15)*100,0)</f>
        <v>0</v>
      </c>
      <c r="AA15" s="153">
        <f>SUM(AA16:AA18)</f>
        <v>33967200</v>
      </c>
    </row>
    <row r="16" spans="1:27" ht="13.5">
      <c r="A16" s="138" t="s">
        <v>85</v>
      </c>
      <c r="B16" s="136"/>
      <c r="C16" s="155"/>
      <c r="D16" s="155"/>
      <c r="E16" s="156">
        <v>600200</v>
      </c>
      <c r="F16" s="60">
        <v>600200</v>
      </c>
      <c r="G16" s="60"/>
      <c r="H16" s="60">
        <v>-1455926</v>
      </c>
      <c r="I16" s="60"/>
      <c r="J16" s="60">
        <v>-1455926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-1455926</v>
      </c>
      <c r="X16" s="60"/>
      <c r="Y16" s="60">
        <v>-1455926</v>
      </c>
      <c r="Z16" s="140">
        <v>0</v>
      </c>
      <c r="AA16" s="155">
        <v>600200</v>
      </c>
    </row>
    <row r="17" spans="1:27" ht="13.5">
      <c r="A17" s="138" t="s">
        <v>86</v>
      </c>
      <c r="B17" s="136"/>
      <c r="C17" s="155"/>
      <c r="D17" s="155"/>
      <c r="E17" s="156">
        <v>33367000</v>
      </c>
      <c r="F17" s="60">
        <v>33367000</v>
      </c>
      <c r="G17" s="60">
        <v>10718000</v>
      </c>
      <c r="H17" s="60">
        <v>12612000</v>
      </c>
      <c r="I17" s="60"/>
      <c r="J17" s="60">
        <v>23330000</v>
      </c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>
        <v>23330000</v>
      </c>
      <c r="X17" s="60"/>
      <c r="Y17" s="60">
        <v>23330000</v>
      </c>
      <c r="Z17" s="140">
        <v>0</v>
      </c>
      <c r="AA17" s="155">
        <v>33367000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709229</v>
      </c>
      <c r="D19" s="153">
        <f>SUM(D20:D23)</f>
        <v>0</v>
      </c>
      <c r="E19" s="154">
        <f t="shared" si="3"/>
        <v>523764</v>
      </c>
      <c r="F19" s="100">
        <f t="shared" si="3"/>
        <v>523764</v>
      </c>
      <c r="G19" s="100">
        <f t="shared" si="3"/>
        <v>0</v>
      </c>
      <c r="H19" s="100">
        <f t="shared" si="3"/>
        <v>65233</v>
      </c>
      <c r="I19" s="100">
        <f t="shared" si="3"/>
        <v>63565</v>
      </c>
      <c r="J19" s="100">
        <f t="shared" si="3"/>
        <v>128798</v>
      </c>
      <c r="K19" s="100">
        <f t="shared" si="3"/>
        <v>59020</v>
      </c>
      <c r="L19" s="100">
        <f t="shared" si="3"/>
        <v>0</v>
      </c>
      <c r="M19" s="100">
        <f t="shared" si="3"/>
        <v>0</v>
      </c>
      <c r="N19" s="100">
        <f t="shared" si="3"/>
        <v>59020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187818</v>
      </c>
      <c r="X19" s="100">
        <f t="shared" si="3"/>
        <v>0</v>
      </c>
      <c r="Y19" s="100">
        <f t="shared" si="3"/>
        <v>187818</v>
      </c>
      <c r="Z19" s="137">
        <f>+IF(X19&lt;&gt;0,+(Y19/X19)*100,0)</f>
        <v>0</v>
      </c>
      <c r="AA19" s="153">
        <f>SUM(AA20:AA23)</f>
        <v>523764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>
        <v>709229</v>
      </c>
      <c r="D23" s="155"/>
      <c r="E23" s="156">
        <v>523764</v>
      </c>
      <c r="F23" s="60">
        <v>523764</v>
      </c>
      <c r="G23" s="60"/>
      <c r="H23" s="60">
        <v>65233</v>
      </c>
      <c r="I23" s="60">
        <v>63565</v>
      </c>
      <c r="J23" s="60">
        <v>128798</v>
      </c>
      <c r="K23" s="60">
        <v>59020</v>
      </c>
      <c r="L23" s="60"/>
      <c r="M23" s="60"/>
      <c r="N23" s="60">
        <v>59020</v>
      </c>
      <c r="O23" s="60"/>
      <c r="P23" s="60"/>
      <c r="Q23" s="60"/>
      <c r="R23" s="60"/>
      <c r="S23" s="60"/>
      <c r="T23" s="60"/>
      <c r="U23" s="60"/>
      <c r="V23" s="60"/>
      <c r="W23" s="60">
        <v>187818</v>
      </c>
      <c r="X23" s="60"/>
      <c r="Y23" s="60">
        <v>187818</v>
      </c>
      <c r="Z23" s="140">
        <v>0</v>
      </c>
      <c r="AA23" s="155">
        <v>523764</v>
      </c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131714316</v>
      </c>
      <c r="D25" s="168">
        <f>+D5+D9+D15+D19+D24</f>
        <v>0</v>
      </c>
      <c r="E25" s="169">
        <f t="shared" si="4"/>
        <v>142056164</v>
      </c>
      <c r="F25" s="73">
        <f t="shared" si="4"/>
        <v>142056164</v>
      </c>
      <c r="G25" s="73">
        <f t="shared" si="4"/>
        <v>46896810</v>
      </c>
      <c r="H25" s="73">
        <f t="shared" si="4"/>
        <v>48517701</v>
      </c>
      <c r="I25" s="73">
        <f t="shared" si="4"/>
        <v>265441</v>
      </c>
      <c r="J25" s="73">
        <f t="shared" si="4"/>
        <v>95679952</v>
      </c>
      <c r="K25" s="73">
        <f t="shared" si="4"/>
        <v>1346830</v>
      </c>
      <c r="L25" s="73">
        <f t="shared" si="4"/>
        <v>0</v>
      </c>
      <c r="M25" s="73">
        <f t="shared" si="4"/>
        <v>0</v>
      </c>
      <c r="N25" s="73">
        <f t="shared" si="4"/>
        <v>1346830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97026782</v>
      </c>
      <c r="X25" s="73">
        <f t="shared" si="4"/>
        <v>0</v>
      </c>
      <c r="Y25" s="73">
        <f t="shared" si="4"/>
        <v>97026782</v>
      </c>
      <c r="Z25" s="170">
        <f>+IF(X25&lt;&gt;0,+(Y25/X25)*100,0)</f>
        <v>0</v>
      </c>
      <c r="AA25" s="168">
        <f>+AA5+AA9+AA15+AA19+AA24</f>
        <v>142056164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116589959</v>
      </c>
      <c r="D28" s="153">
        <f>SUM(D29:D31)</f>
        <v>0</v>
      </c>
      <c r="E28" s="154">
        <f t="shared" si="5"/>
        <v>128678894</v>
      </c>
      <c r="F28" s="100">
        <f t="shared" si="5"/>
        <v>128678894</v>
      </c>
      <c r="G28" s="100">
        <f t="shared" si="5"/>
        <v>0</v>
      </c>
      <c r="H28" s="100">
        <f t="shared" si="5"/>
        <v>3454520</v>
      </c>
      <c r="I28" s="100">
        <f t="shared" si="5"/>
        <v>4580435</v>
      </c>
      <c r="J28" s="100">
        <f t="shared" si="5"/>
        <v>8034955</v>
      </c>
      <c r="K28" s="100">
        <f t="shared" si="5"/>
        <v>4519081</v>
      </c>
      <c r="L28" s="100">
        <f t="shared" si="5"/>
        <v>0</v>
      </c>
      <c r="M28" s="100">
        <f t="shared" si="5"/>
        <v>0</v>
      </c>
      <c r="N28" s="100">
        <f t="shared" si="5"/>
        <v>4519081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12554036</v>
      </c>
      <c r="X28" s="100">
        <f t="shared" si="5"/>
        <v>0</v>
      </c>
      <c r="Y28" s="100">
        <f t="shared" si="5"/>
        <v>12554036</v>
      </c>
      <c r="Z28" s="137">
        <f>+IF(X28&lt;&gt;0,+(Y28/X28)*100,0)</f>
        <v>0</v>
      </c>
      <c r="AA28" s="153">
        <f>SUM(AA29:AA31)</f>
        <v>128678894</v>
      </c>
    </row>
    <row r="29" spans="1:27" ht="13.5">
      <c r="A29" s="138" t="s">
        <v>75</v>
      </c>
      <c r="B29" s="136"/>
      <c r="C29" s="155">
        <v>7859267</v>
      </c>
      <c r="D29" s="155"/>
      <c r="E29" s="156">
        <v>45012678</v>
      </c>
      <c r="F29" s="60">
        <v>45012678</v>
      </c>
      <c r="G29" s="60"/>
      <c r="H29" s="60">
        <v>1337852</v>
      </c>
      <c r="I29" s="60">
        <v>1959599</v>
      </c>
      <c r="J29" s="60">
        <v>3297451</v>
      </c>
      <c r="K29" s="60">
        <v>2253002</v>
      </c>
      <c r="L29" s="60"/>
      <c r="M29" s="60"/>
      <c r="N29" s="60">
        <v>2253002</v>
      </c>
      <c r="O29" s="60"/>
      <c r="P29" s="60"/>
      <c r="Q29" s="60"/>
      <c r="R29" s="60"/>
      <c r="S29" s="60"/>
      <c r="T29" s="60"/>
      <c r="U29" s="60"/>
      <c r="V29" s="60"/>
      <c r="W29" s="60">
        <v>5550453</v>
      </c>
      <c r="X29" s="60"/>
      <c r="Y29" s="60">
        <v>5550453</v>
      </c>
      <c r="Z29" s="140">
        <v>0</v>
      </c>
      <c r="AA29" s="155">
        <v>45012678</v>
      </c>
    </row>
    <row r="30" spans="1:27" ht="13.5">
      <c r="A30" s="138" t="s">
        <v>76</v>
      </c>
      <c r="B30" s="136"/>
      <c r="C30" s="157">
        <v>72255832</v>
      </c>
      <c r="D30" s="157"/>
      <c r="E30" s="158">
        <v>58891510</v>
      </c>
      <c r="F30" s="159">
        <v>58891510</v>
      </c>
      <c r="G30" s="159"/>
      <c r="H30" s="159">
        <v>969328</v>
      </c>
      <c r="I30" s="159">
        <v>1606425</v>
      </c>
      <c r="J30" s="159">
        <v>2575753</v>
      </c>
      <c r="K30" s="159">
        <v>621972</v>
      </c>
      <c r="L30" s="159"/>
      <c r="M30" s="159"/>
      <c r="N30" s="159">
        <v>621972</v>
      </c>
      <c r="O30" s="159"/>
      <c r="P30" s="159"/>
      <c r="Q30" s="159"/>
      <c r="R30" s="159"/>
      <c r="S30" s="159"/>
      <c r="T30" s="159"/>
      <c r="U30" s="159"/>
      <c r="V30" s="159"/>
      <c r="W30" s="159">
        <v>3197725</v>
      </c>
      <c r="X30" s="159"/>
      <c r="Y30" s="159">
        <v>3197725</v>
      </c>
      <c r="Z30" s="141">
        <v>0</v>
      </c>
      <c r="AA30" s="157">
        <v>58891510</v>
      </c>
    </row>
    <row r="31" spans="1:27" ht="13.5">
      <c r="A31" s="138" t="s">
        <v>77</v>
      </c>
      <c r="B31" s="136"/>
      <c r="C31" s="155">
        <v>36474860</v>
      </c>
      <c r="D31" s="155"/>
      <c r="E31" s="156">
        <v>24774706</v>
      </c>
      <c r="F31" s="60">
        <v>24774706</v>
      </c>
      <c r="G31" s="60"/>
      <c r="H31" s="60">
        <v>1147340</v>
      </c>
      <c r="I31" s="60">
        <v>1014411</v>
      </c>
      <c r="J31" s="60">
        <v>2161751</v>
      </c>
      <c r="K31" s="60">
        <v>1644107</v>
      </c>
      <c r="L31" s="60"/>
      <c r="M31" s="60"/>
      <c r="N31" s="60">
        <v>1644107</v>
      </c>
      <c r="O31" s="60"/>
      <c r="P31" s="60"/>
      <c r="Q31" s="60"/>
      <c r="R31" s="60"/>
      <c r="S31" s="60"/>
      <c r="T31" s="60"/>
      <c r="U31" s="60"/>
      <c r="V31" s="60"/>
      <c r="W31" s="60">
        <v>3805858</v>
      </c>
      <c r="X31" s="60"/>
      <c r="Y31" s="60">
        <v>3805858</v>
      </c>
      <c r="Z31" s="140">
        <v>0</v>
      </c>
      <c r="AA31" s="155">
        <v>24774706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22904242</v>
      </c>
      <c r="F32" s="100">
        <f t="shared" si="6"/>
        <v>22904242</v>
      </c>
      <c r="G32" s="100">
        <f t="shared" si="6"/>
        <v>0</v>
      </c>
      <c r="H32" s="100">
        <f t="shared" si="6"/>
        <v>700885</v>
      </c>
      <c r="I32" s="100">
        <f t="shared" si="6"/>
        <v>1192573</v>
      </c>
      <c r="J32" s="100">
        <f t="shared" si="6"/>
        <v>1893458</v>
      </c>
      <c r="K32" s="100">
        <f t="shared" si="6"/>
        <v>1652088</v>
      </c>
      <c r="L32" s="100">
        <f t="shared" si="6"/>
        <v>0</v>
      </c>
      <c r="M32" s="100">
        <f t="shared" si="6"/>
        <v>0</v>
      </c>
      <c r="N32" s="100">
        <f t="shared" si="6"/>
        <v>1652088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3545546</v>
      </c>
      <c r="X32" s="100">
        <f t="shared" si="6"/>
        <v>0</v>
      </c>
      <c r="Y32" s="100">
        <f t="shared" si="6"/>
        <v>3545546</v>
      </c>
      <c r="Z32" s="137">
        <f>+IF(X32&lt;&gt;0,+(Y32/X32)*100,0)</f>
        <v>0</v>
      </c>
      <c r="AA32" s="153">
        <f>SUM(AA33:AA37)</f>
        <v>22904242</v>
      </c>
    </row>
    <row r="33" spans="1:27" ht="13.5">
      <c r="A33" s="138" t="s">
        <v>79</v>
      </c>
      <c r="B33" s="136"/>
      <c r="C33" s="155"/>
      <c r="D33" s="155"/>
      <c r="E33" s="156">
        <v>22904242</v>
      </c>
      <c r="F33" s="60">
        <v>22904242</v>
      </c>
      <c r="G33" s="60"/>
      <c r="H33" s="60">
        <v>695061</v>
      </c>
      <c r="I33" s="60">
        <v>1170723</v>
      </c>
      <c r="J33" s="60">
        <v>1865784</v>
      </c>
      <c r="K33" s="60">
        <v>1220277</v>
      </c>
      <c r="L33" s="60"/>
      <c r="M33" s="60"/>
      <c r="N33" s="60">
        <v>1220277</v>
      </c>
      <c r="O33" s="60"/>
      <c r="P33" s="60"/>
      <c r="Q33" s="60"/>
      <c r="R33" s="60"/>
      <c r="S33" s="60"/>
      <c r="T33" s="60"/>
      <c r="U33" s="60"/>
      <c r="V33" s="60"/>
      <c r="W33" s="60">
        <v>3086061</v>
      </c>
      <c r="X33" s="60"/>
      <c r="Y33" s="60">
        <v>3086061</v>
      </c>
      <c r="Z33" s="140">
        <v>0</v>
      </c>
      <c r="AA33" s="155">
        <v>22904242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>
        <v>5824</v>
      </c>
      <c r="I35" s="60">
        <v>21850</v>
      </c>
      <c r="J35" s="60">
        <v>27674</v>
      </c>
      <c r="K35" s="60">
        <v>431811</v>
      </c>
      <c r="L35" s="60"/>
      <c r="M35" s="60"/>
      <c r="N35" s="60">
        <v>431811</v>
      </c>
      <c r="O35" s="60"/>
      <c r="P35" s="60"/>
      <c r="Q35" s="60"/>
      <c r="R35" s="60"/>
      <c r="S35" s="60"/>
      <c r="T35" s="60"/>
      <c r="U35" s="60"/>
      <c r="V35" s="60"/>
      <c r="W35" s="60">
        <v>459485</v>
      </c>
      <c r="X35" s="60"/>
      <c r="Y35" s="60">
        <v>459485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33939303</v>
      </c>
      <c r="F38" s="100">
        <f t="shared" si="7"/>
        <v>33939303</v>
      </c>
      <c r="G38" s="100">
        <f t="shared" si="7"/>
        <v>0</v>
      </c>
      <c r="H38" s="100">
        <f t="shared" si="7"/>
        <v>2466108</v>
      </c>
      <c r="I38" s="100">
        <f t="shared" si="7"/>
        <v>3235281</v>
      </c>
      <c r="J38" s="100">
        <f t="shared" si="7"/>
        <v>5701389</v>
      </c>
      <c r="K38" s="100">
        <f t="shared" si="7"/>
        <v>4353966</v>
      </c>
      <c r="L38" s="100">
        <f t="shared" si="7"/>
        <v>0</v>
      </c>
      <c r="M38" s="100">
        <f t="shared" si="7"/>
        <v>0</v>
      </c>
      <c r="N38" s="100">
        <f t="shared" si="7"/>
        <v>4353966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10055355</v>
      </c>
      <c r="X38" s="100">
        <f t="shared" si="7"/>
        <v>0</v>
      </c>
      <c r="Y38" s="100">
        <f t="shared" si="7"/>
        <v>10055355</v>
      </c>
      <c r="Z38" s="137">
        <f>+IF(X38&lt;&gt;0,+(Y38/X38)*100,0)</f>
        <v>0</v>
      </c>
      <c r="AA38" s="153">
        <f>SUM(AA39:AA41)</f>
        <v>33939303</v>
      </c>
    </row>
    <row r="39" spans="1:27" ht="13.5">
      <c r="A39" s="138" t="s">
        <v>85</v>
      </c>
      <c r="B39" s="136"/>
      <c r="C39" s="155"/>
      <c r="D39" s="155"/>
      <c r="E39" s="156">
        <v>10719419</v>
      </c>
      <c r="F39" s="60">
        <v>10719419</v>
      </c>
      <c r="G39" s="60"/>
      <c r="H39" s="60">
        <v>1806651</v>
      </c>
      <c r="I39" s="60">
        <v>841114</v>
      </c>
      <c r="J39" s="60">
        <v>2647765</v>
      </c>
      <c r="K39" s="60">
        <v>751673</v>
      </c>
      <c r="L39" s="60"/>
      <c r="M39" s="60"/>
      <c r="N39" s="60">
        <v>751673</v>
      </c>
      <c r="O39" s="60"/>
      <c r="P39" s="60"/>
      <c r="Q39" s="60"/>
      <c r="R39" s="60"/>
      <c r="S39" s="60"/>
      <c r="T39" s="60"/>
      <c r="U39" s="60"/>
      <c r="V39" s="60"/>
      <c r="W39" s="60">
        <v>3399438</v>
      </c>
      <c r="X39" s="60"/>
      <c r="Y39" s="60">
        <v>3399438</v>
      </c>
      <c r="Z39" s="140">
        <v>0</v>
      </c>
      <c r="AA39" s="155">
        <v>10719419</v>
      </c>
    </row>
    <row r="40" spans="1:27" ht="13.5">
      <c r="A40" s="138" t="s">
        <v>86</v>
      </c>
      <c r="B40" s="136"/>
      <c r="C40" s="155"/>
      <c r="D40" s="155"/>
      <c r="E40" s="156">
        <v>23219884</v>
      </c>
      <c r="F40" s="60">
        <v>23219884</v>
      </c>
      <c r="G40" s="60"/>
      <c r="H40" s="60">
        <v>659457</v>
      </c>
      <c r="I40" s="60">
        <v>2394167</v>
      </c>
      <c r="J40" s="60">
        <v>3053624</v>
      </c>
      <c r="K40" s="60">
        <v>3602293</v>
      </c>
      <c r="L40" s="60"/>
      <c r="M40" s="60"/>
      <c r="N40" s="60">
        <v>3602293</v>
      </c>
      <c r="O40" s="60"/>
      <c r="P40" s="60"/>
      <c r="Q40" s="60"/>
      <c r="R40" s="60"/>
      <c r="S40" s="60"/>
      <c r="T40" s="60"/>
      <c r="U40" s="60"/>
      <c r="V40" s="60"/>
      <c r="W40" s="60">
        <v>6655917</v>
      </c>
      <c r="X40" s="60"/>
      <c r="Y40" s="60">
        <v>6655917</v>
      </c>
      <c r="Z40" s="140">
        <v>0</v>
      </c>
      <c r="AA40" s="155">
        <v>23219884</v>
      </c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107352</v>
      </c>
      <c r="L42" s="100">
        <f t="shared" si="8"/>
        <v>0</v>
      </c>
      <c r="M42" s="100">
        <f t="shared" si="8"/>
        <v>0</v>
      </c>
      <c r="N42" s="100">
        <f t="shared" si="8"/>
        <v>107352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107352</v>
      </c>
      <c r="X42" s="100">
        <f t="shared" si="8"/>
        <v>0</v>
      </c>
      <c r="Y42" s="100">
        <f t="shared" si="8"/>
        <v>107352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>
        <v>67140</v>
      </c>
      <c r="L45" s="159"/>
      <c r="M45" s="159"/>
      <c r="N45" s="159">
        <v>67140</v>
      </c>
      <c r="O45" s="159"/>
      <c r="P45" s="159"/>
      <c r="Q45" s="159"/>
      <c r="R45" s="159"/>
      <c r="S45" s="159"/>
      <c r="T45" s="159"/>
      <c r="U45" s="159"/>
      <c r="V45" s="159"/>
      <c r="W45" s="159">
        <v>67140</v>
      </c>
      <c r="X45" s="159"/>
      <c r="Y45" s="159">
        <v>67140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>
        <v>40212</v>
      </c>
      <c r="L46" s="60"/>
      <c r="M46" s="60"/>
      <c r="N46" s="60">
        <v>40212</v>
      </c>
      <c r="O46" s="60"/>
      <c r="P46" s="60"/>
      <c r="Q46" s="60"/>
      <c r="R46" s="60"/>
      <c r="S46" s="60"/>
      <c r="T46" s="60"/>
      <c r="U46" s="60"/>
      <c r="V46" s="60"/>
      <c r="W46" s="60">
        <v>40212</v>
      </c>
      <c r="X46" s="60"/>
      <c r="Y46" s="60">
        <v>40212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>
        <v>22888</v>
      </c>
      <c r="L47" s="100"/>
      <c r="M47" s="100"/>
      <c r="N47" s="100">
        <v>22888</v>
      </c>
      <c r="O47" s="100"/>
      <c r="P47" s="100"/>
      <c r="Q47" s="100"/>
      <c r="R47" s="100"/>
      <c r="S47" s="100"/>
      <c r="T47" s="100"/>
      <c r="U47" s="100"/>
      <c r="V47" s="100"/>
      <c r="W47" s="100">
        <v>22888</v>
      </c>
      <c r="X47" s="100"/>
      <c r="Y47" s="100">
        <v>22888</v>
      </c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116589959</v>
      </c>
      <c r="D48" s="168">
        <f>+D28+D32+D38+D42+D47</f>
        <v>0</v>
      </c>
      <c r="E48" s="169">
        <f t="shared" si="9"/>
        <v>185522439</v>
      </c>
      <c r="F48" s="73">
        <f t="shared" si="9"/>
        <v>185522439</v>
      </c>
      <c r="G48" s="73">
        <f t="shared" si="9"/>
        <v>0</v>
      </c>
      <c r="H48" s="73">
        <f t="shared" si="9"/>
        <v>6621513</v>
      </c>
      <c r="I48" s="73">
        <f t="shared" si="9"/>
        <v>9008289</v>
      </c>
      <c r="J48" s="73">
        <f t="shared" si="9"/>
        <v>15629802</v>
      </c>
      <c r="K48" s="73">
        <f t="shared" si="9"/>
        <v>10655375</v>
      </c>
      <c r="L48" s="73">
        <f t="shared" si="9"/>
        <v>0</v>
      </c>
      <c r="M48" s="73">
        <f t="shared" si="9"/>
        <v>0</v>
      </c>
      <c r="N48" s="73">
        <f t="shared" si="9"/>
        <v>10655375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26285177</v>
      </c>
      <c r="X48" s="73">
        <f t="shared" si="9"/>
        <v>0</v>
      </c>
      <c r="Y48" s="73">
        <f t="shared" si="9"/>
        <v>26285177</v>
      </c>
      <c r="Z48" s="170">
        <f>+IF(X48&lt;&gt;0,+(Y48/X48)*100,0)</f>
        <v>0</v>
      </c>
      <c r="AA48" s="168">
        <f>+AA28+AA32+AA38+AA42+AA47</f>
        <v>185522439</v>
      </c>
    </row>
    <row r="49" spans="1:27" ht="13.5">
      <c r="A49" s="148" t="s">
        <v>49</v>
      </c>
      <c r="B49" s="149"/>
      <c r="C49" s="171">
        <f aca="true" t="shared" si="10" ref="C49:Y49">+C25-C48</f>
        <v>15124357</v>
      </c>
      <c r="D49" s="171">
        <f>+D25-D48</f>
        <v>0</v>
      </c>
      <c r="E49" s="172">
        <f t="shared" si="10"/>
        <v>-43466275</v>
      </c>
      <c r="F49" s="173">
        <f t="shared" si="10"/>
        <v>-43466275</v>
      </c>
      <c r="G49" s="173">
        <f t="shared" si="10"/>
        <v>46896810</v>
      </c>
      <c r="H49" s="173">
        <f t="shared" si="10"/>
        <v>41896188</v>
      </c>
      <c r="I49" s="173">
        <f t="shared" si="10"/>
        <v>-8742848</v>
      </c>
      <c r="J49" s="173">
        <f t="shared" si="10"/>
        <v>80050150</v>
      </c>
      <c r="K49" s="173">
        <f t="shared" si="10"/>
        <v>-9308545</v>
      </c>
      <c r="L49" s="173">
        <f t="shared" si="10"/>
        <v>0</v>
      </c>
      <c r="M49" s="173">
        <f t="shared" si="10"/>
        <v>0</v>
      </c>
      <c r="N49" s="173">
        <f t="shared" si="10"/>
        <v>-9308545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70741605</v>
      </c>
      <c r="X49" s="173">
        <f>IF(F25=F48,0,X25-X48)</f>
        <v>0</v>
      </c>
      <c r="Y49" s="173">
        <f t="shared" si="10"/>
        <v>70741605</v>
      </c>
      <c r="Z49" s="174">
        <f>+IF(X49&lt;&gt;0,+(Y49/X49)*100,0)</f>
        <v>0</v>
      </c>
      <c r="AA49" s="171">
        <f>+AA25-AA48</f>
        <v>-43466275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100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6628698</v>
      </c>
      <c r="D5" s="155">
        <v>0</v>
      </c>
      <c r="E5" s="156">
        <v>4758800</v>
      </c>
      <c r="F5" s="60">
        <v>4758800</v>
      </c>
      <c r="G5" s="60">
        <v>0</v>
      </c>
      <c r="H5" s="60">
        <v>0</v>
      </c>
      <c r="I5" s="60">
        <v>0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0</v>
      </c>
      <c r="X5" s="60">
        <v>5494330</v>
      </c>
      <c r="Y5" s="60">
        <v>-5494330</v>
      </c>
      <c r="Z5" s="140">
        <v>-100</v>
      </c>
      <c r="AA5" s="155">
        <v>4758800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/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/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/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709229</v>
      </c>
      <c r="D10" s="155">
        <v>0</v>
      </c>
      <c r="E10" s="156">
        <v>523764</v>
      </c>
      <c r="F10" s="54">
        <v>523764</v>
      </c>
      <c r="G10" s="54">
        <v>0</v>
      </c>
      <c r="H10" s="54">
        <v>65233</v>
      </c>
      <c r="I10" s="54">
        <v>63565</v>
      </c>
      <c r="J10" s="54">
        <v>128798</v>
      </c>
      <c r="K10" s="54">
        <v>59020</v>
      </c>
      <c r="L10" s="54">
        <v>0</v>
      </c>
      <c r="M10" s="54">
        <v>0</v>
      </c>
      <c r="N10" s="54">
        <v>59020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187818</v>
      </c>
      <c r="X10" s="54">
        <v>305496</v>
      </c>
      <c r="Y10" s="54">
        <v>-117678</v>
      </c>
      <c r="Z10" s="184">
        <v>-38.52</v>
      </c>
      <c r="AA10" s="130">
        <v>523764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993</v>
      </c>
      <c r="H11" s="60">
        <v>0</v>
      </c>
      <c r="I11" s="60">
        <v>0</v>
      </c>
      <c r="J11" s="60">
        <v>993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993</v>
      </c>
      <c r="X11" s="60"/>
      <c r="Y11" s="60">
        <v>993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60637</v>
      </c>
      <c r="D12" s="155">
        <v>0</v>
      </c>
      <c r="E12" s="156">
        <v>90616</v>
      </c>
      <c r="F12" s="60">
        <v>90616</v>
      </c>
      <c r="G12" s="60">
        <v>7298</v>
      </c>
      <c r="H12" s="60">
        <v>21125</v>
      </c>
      <c r="I12" s="60">
        <v>-8463</v>
      </c>
      <c r="J12" s="60">
        <v>19960</v>
      </c>
      <c r="K12" s="60">
        <v>-32529</v>
      </c>
      <c r="L12" s="60">
        <v>0</v>
      </c>
      <c r="M12" s="60">
        <v>0</v>
      </c>
      <c r="N12" s="60">
        <v>-32529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-12569</v>
      </c>
      <c r="X12" s="60">
        <v>45498</v>
      </c>
      <c r="Y12" s="60">
        <v>-58067</v>
      </c>
      <c r="Z12" s="140">
        <v>-127.63</v>
      </c>
      <c r="AA12" s="155">
        <v>90616</v>
      </c>
    </row>
    <row r="13" spans="1:27" ht="13.5">
      <c r="A13" s="181" t="s">
        <v>109</v>
      </c>
      <c r="B13" s="185"/>
      <c r="C13" s="155">
        <v>862416</v>
      </c>
      <c r="D13" s="155">
        <v>0</v>
      </c>
      <c r="E13" s="156">
        <v>0</v>
      </c>
      <c r="F13" s="60">
        <v>0</v>
      </c>
      <c r="G13" s="60">
        <v>28</v>
      </c>
      <c r="H13" s="60">
        <v>14</v>
      </c>
      <c r="I13" s="60">
        <v>153</v>
      </c>
      <c r="J13" s="60">
        <v>195</v>
      </c>
      <c r="K13" s="60">
        <v>71</v>
      </c>
      <c r="L13" s="60">
        <v>0</v>
      </c>
      <c r="M13" s="60">
        <v>0</v>
      </c>
      <c r="N13" s="60">
        <v>71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266</v>
      </c>
      <c r="X13" s="60"/>
      <c r="Y13" s="60">
        <v>266</v>
      </c>
      <c r="Z13" s="140">
        <v>0</v>
      </c>
      <c r="AA13" s="155">
        <v>0</v>
      </c>
    </row>
    <row r="14" spans="1:27" ht="13.5">
      <c r="A14" s="181" t="s">
        <v>110</v>
      </c>
      <c r="B14" s="185"/>
      <c r="C14" s="155">
        <v>2172148</v>
      </c>
      <c r="D14" s="155">
        <v>0</v>
      </c>
      <c r="E14" s="156">
        <v>564344</v>
      </c>
      <c r="F14" s="60">
        <v>564344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282000</v>
      </c>
      <c r="Y14" s="60">
        <v>-282000</v>
      </c>
      <c r="Z14" s="140">
        <v>-100</v>
      </c>
      <c r="AA14" s="155">
        <v>564344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296600</v>
      </c>
      <c r="D16" s="155">
        <v>0</v>
      </c>
      <c r="E16" s="156">
        <v>48106</v>
      </c>
      <c r="F16" s="60">
        <v>48106</v>
      </c>
      <c r="G16" s="60">
        <v>900</v>
      </c>
      <c r="H16" s="60">
        <v>1800</v>
      </c>
      <c r="I16" s="60">
        <v>900</v>
      </c>
      <c r="J16" s="60">
        <v>3600</v>
      </c>
      <c r="K16" s="60">
        <v>900</v>
      </c>
      <c r="L16" s="60">
        <v>0</v>
      </c>
      <c r="M16" s="60">
        <v>0</v>
      </c>
      <c r="N16" s="60">
        <v>900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4500</v>
      </c>
      <c r="X16" s="60">
        <v>21498</v>
      </c>
      <c r="Y16" s="60">
        <v>-16998</v>
      </c>
      <c r="Z16" s="140">
        <v>-79.07</v>
      </c>
      <c r="AA16" s="155">
        <v>48106</v>
      </c>
    </row>
    <row r="17" spans="1:27" ht="13.5">
      <c r="A17" s="181" t="s">
        <v>113</v>
      </c>
      <c r="B17" s="185"/>
      <c r="C17" s="155">
        <v>18706</v>
      </c>
      <c r="D17" s="155">
        <v>0</v>
      </c>
      <c r="E17" s="156">
        <v>998268</v>
      </c>
      <c r="F17" s="60">
        <v>998268</v>
      </c>
      <c r="G17" s="60">
        <v>0</v>
      </c>
      <c r="H17" s="60">
        <v>192837</v>
      </c>
      <c r="I17" s="60">
        <v>196961</v>
      </c>
      <c r="J17" s="60">
        <v>389798</v>
      </c>
      <c r="K17" s="60">
        <v>263749</v>
      </c>
      <c r="L17" s="60">
        <v>0</v>
      </c>
      <c r="M17" s="60">
        <v>0</v>
      </c>
      <c r="N17" s="60">
        <v>263749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653547</v>
      </c>
      <c r="X17" s="60">
        <v>19998</v>
      </c>
      <c r="Y17" s="60">
        <v>633549</v>
      </c>
      <c r="Z17" s="140">
        <v>3168.06</v>
      </c>
      <c r="AA17" s="155">
        <v>998268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88267899</v>
      </c>
      <c r="D19" s="155">
        <v>0</v>
      </c>
      <c r="E19" s="156">
        <v>100018000</v>
      </c>
      <c r="F19" s="60">
        <v>100018000</v>
      </c>
      <c r="G19" s="60">
        <v>36167000</v>
      </c>
      <c r="H19" s="60">
        <v>35623313</v>
      </c>
      <c r="I19" s="60">
        <v>0</v>
      </c>
      <c r="J19" s="60">
        <v>71790313</v>
      </c>
      <c r="K19" s="60">
        <v>1050000</v>
      </c>
      <c r="L19" s="60">
        <v>0</v>
      </c>
      <c r="M19" s="60">
        <v>0</v>
      </c>
      <c r="N19" s="60">
        <v>1050000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72840313</v>
      </c>
      <c r="X19" s="60">
        <v>65896000</v>
      </c>
      <c r="Y19" s="60">
        <v>6944313</v>
      </c>
      <c r="Z19" s="140">
        <v>10.54</v>
      </c>
      <c r="AA19" s="155">
        <v>100018000</v>
      </c>
    </row>
    <row r="20" spans="1:27" ht="13.5">
      <c r="A20" s="181" t="s">
        <v>35</v>
      </c>
      <c r="B20" s="185"/>
      <c r="C20" s="155">
        <v>220787</v>
      </c>
      <c r="D20" s="155">
        <v>0</v>
      </c>
      <c r="E20" s="156">
        <v>1756266</v>
      </c>
      <c r="F20" s="54">
        <v>1756266</v>
      </c>
      <c r="G20" s="54">
        <v>2591</v>
      </c>
      <c r="H20" s="54">
        <v>1379</v>
      </c>
      <c r="I20" s="54">
        <v>12325</v>
      </c>
      <c r="J20" s="54">
        <v>16295</v>
      </c>
      <c r="K20" s="54">
        <v>5619</v>
      </c>
      <c r="L20" s="54">
        <v>0</v>
      </c>
      <c r="M20" s="54">
        <v>0</v>
      </c>
      <c r="N20" s="54">
        <v>5619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21914</v>
      </c>
      <c r="X20" s="54"/>
      <c r="Y20" s="54">
        <v>21914</v>
      </c>
      <c r="Z20" s="184">
        <v>0</v>
      </c>
      <c r="AA20" s="130">
        <v>1756266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99237120</v>
      </c>
      <c r="D22" s="188">
        <f>SUM(D5:D21)</f>
        <v>0</v>
      </c>
      <c r="E22" s="189">
        <f t="shared" si="0"/>
        <v>108758164</v>
      </c>
      <c r="F22" s="190">
        <f t="shared" si="0"/>
        <v>108758164</v>
      </c>
      <c r="G22" s="190">
        <f t="shared" si="0"/>
        <v>36178810</v>
      </c>
      <c r="H22" s="190">
        <f t="shared" si="0"/>
        <v>35905701</v>
      </c>
      <c r="I22" s="190">
        <f t="shared" si="0"/>
        <v>265441</v>
      </c>
      <c r="J22" s="190">
        <f t="shared" si="0"/>
        <v>72349952</v>
      </c>
      <c r="K22" s="190">
        <f t="shared" si="0"/>
        <v>1346830</v>
      </c>
      <c r="L22" s="190">
        <f t="shared" si="0"/>
        <v>0</v>
      </c>
      <c r="M22" s="190">
        <f t="shared" si="0"/>
        <v>0</v>
      </c>
      <c r="N22" s="190">
        <f t="shared" si="0"/>
        <v>1346830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73696782</v>
      </c>
      <c r="X22" s="190">
        <f t="shared" si="0"/>
        <v>72064820</v>
      </c>
      <c r="Y22" s="190">
        <f t="shared" si="0"/>
        <v>1631962</v>
      </c>
      <c r="Z22" s="191">
        <f>+IF(X22&lt;&gt;0,+(Y22/X22)*100,0)</f>
        <v>2.264575142212247</v>
      </c>
      <c r="AA22" s="188">
        <f>SUM(AA5:AA21)</f>
        <v>108758164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36474860</v>
      </c>
      <c r="D25" s="155">
        <v>0</v>
      </c>
      <c r="E25" s="156">
        <v>49483599</v>
      </c>
      <c r="F25" s="60">
        <v>49483599</v>
      </c>
      <c r="G25" s="60">
        <v>0</v>
      </c>
      <c r="H25" s="60">
        <v>2593573</v>
      </c>
      <c r="I25" s="60">
        <v>3709887</v>
      </c>
      <c r="J25" s="60">
        <v>6303460</v>
      </c>
      <c r="K25" s="60">
        <v>3835810</v>
      </c>
      <c r="L25" s="60">
        <v>0</v>
      </c>
      <c r="M25" s="60">
        <v>0</v>
      </c>
      <c r="N25" s="60">
        <v>3835810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10139270</v>
      </c>
      <c r="X25" s="60">
        <v>24417000</v>
      </c>
      <c r="Y25" s="60">
        <v>-14277730</v>
      </c>
      <c r="Z25" s="140">
        <v>-58.47</v>
      </c>
      <c r="AA25" s="155">
        <v>49483599</v>
      </c>
    </row>
    <row r="26" spans="1:27" ht="13.5">
      <c r="A26" s="183" t="s">
        <v>38</v>
      </c>
      <c r="B26" s="182"/>
      <c r="C26" s="155">
        <v>7859267</v>
      </c>
      <c r="D26" s="155">
        <v>0</v>
      </c>
      <c r="E26" s="156">
        <v>10252907</v>
      </c>
      <c r="F26" s="60">
        <v>10252907</v>
      </c>
      <c r="G26" s="60">
        <v>0</v>
      </c>
      <c r="H26" s="60">
        <v>565902</v>
      </c>
      <c r="I26" s="60">
        <v>674984</v>
      </c>
      <c r="J26" s="60">
        <v>1240886</v>
      </c>
      <c r="K26" s="60">
        <v>1000974</v>
      </c>
      <c r="L26" s="60">
        <v>0</v>
      </c>
      <c r="M26" s="60">
        <v>0</v>
      </c>
      <c r="N26" s="60">
        <v>1000974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2241860</v>
      </c>
      <c r="X26" s="60">
        <v>6841500</v>
      </c>
      <c r="Y26" s="60">
        <v>-4599640</v>
      </c>
      <c r="Z26" s="140">
        <v>-67.23</v>
      </c>
      <c r="AA26" s="155">
        <v>10252907</v>
      </c>
    </row>
    <row r="27" spans="1:27" ht="13.5">
      <c r="A27" s="183" t="s">
        <v>118</v>
      </c>
      <c r="B27" s="182"/>
      <c r="C27" s="155">
        <v>4997881</v>
      </c>
      <c r="D27" s="155">
        <v>0</v>
      </c>
      <c r="E27" s="156">
        <v>32308320</v>
      </c>
      <c r="F27" s="60">
        <v>32308320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16153998</v>
      </c>
      <c r="Y27" s="60">
        <v>-16153998</v>
      </c>
      <c r="Z27" s="140">
        <v>-100</v>
      </c>
      <c r="AA27" s="155">
        <v>32308320</v>
      </c>
    </row>
    <row r="28" spans="1:27" ht="13.5">
      <c r="A28" s="183" t="s">
        <v>39</v>
      </c>
      <c r="B28" s="182"/>
      <c r="C28" s="155">
        <v>28994220</v>
      </c>
      <c r="D28" s="155">
        <v>0</v>
      </c>
      <c r="E28" s="156">
        <v>10583760</v>
      </c>
      <c r="F28" s="60">
        <v>10583760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5292000</v>
      </c>
      <c r="Y28" s="60">
        <v>-5292000</v>
      </c>
      <c r="Z28" s="140">
        <v>-100</v>
      </c>
      <c r="AA28" s="155">
        <v>10583760</v>
      </c>
    </row>
    <row r="29" spans="1:27" ht="13.5">
      <c r="A29" s="183" t="s">
        <v>40</v>
      </c>
      <c r="B29" s="182"/>
      <c r="C29" s="155">
        <v>128</v>
      </c>
      <c r="D29" s="155">
        <v>0</v>
      </c>
      <c r="E29" s="156">
        <v>329160</v>
      </c>
      <c r="F29" s="60">
        <v>329160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164496</v>
      </c>
      <c r="Y29" s="60">
        <v>-164496</v>
      </c>
      <c r="Z29" s="140">
        <v>-100</v>
      </c>
      <c r="AA29" s="155">
        <v>329160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/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32350955</v>
      </c>
      <c r="D31" s="155">
        <v>0</v>
      </c>
      <c r="E31" s="156">
        <v>0</v>
      </c>
      <c r="F31" s="60">
        <v>0</v>
      </c>
      <c r="G31" s="60">
        <v>0</v>
      </c>
      <c r="H31" s="60">
        <v>0</v>
      </c>
      <c r="I31" s="60">
        <v>1588</v>
      </c>
      <c r="J31" s="60">
        <v>1588</v>
      </c>
      <c r="K31" s="60">
        <v>22985</v>
      </c>
      <c r="L31" s="60">
        <v>0</v>
      </c>
      <c r="M31" s="60">
        <v>0</v>
      </c>
      <c r="N31" s="60">
        <v>22985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24573</v>
      </c>
      <c r="X31" s="60"/>
      <c r="Y31" s="60">
        <v>24573</v>
      </c>
      <c r="Z31" s="140">
        <v>0</v>
      </c>
      <c r="AA31" s="155">
        <v>0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341653</v>
      </c>
      <c r="F32" s="60">
        <v>341653</v>
      </c>
      <c r="G32" s="60">
        <v>0</v>
      </c>
      <c r="H32" s="60">
        <v>0</v>
      </c>
      <c r="I32" s="60">
        <v>0</v>
      </c>
      <c r="J32" s="60">
        <v>0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0</v>
      </c>
      <c r="X32" s="60"/>
      <c r="Y32" s="60">
        <v>0</v>
      </c>
      <c r="Z32" s="140">
        <v>0</v>
      </c>
      <c r="AA32" s="155">
        <v>341653</v>
      </c>
    </row>
    <row r="33" spans="1:27" ht="13.5">
      <c r="A33" s="183" t="s">
        <v>42</v>
      </c>
      <c r="B33" s="182"/>
      <c r="C33" s="155">
        <v>3800000</v>
      </c>
      <c r="D33" s="155">
        <v>0</v>
      </c>
      <c r="E33" s="156">
        <v>3500000</v>
      </c>
      <c r="F33" s="60">
        <v>3500000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3500000</v>
      </c>
    </row>
    <row r="34" spans="1:27" ht="13.5">
      <c r="A34" s="183" t="s">
        <v>43</v>
      </c>
      <c r="B34" s="182"/>
      <c r="C34" s="155">
        <v>2112648</v>
      </c>
      <c r="D34" s="155">
        <v>0</v>
      </c>
      <c r="E34" s="156">
        <v>78723040</v>
      </c>
      <c r="F34" s="60">
        <v>78723040</v>
      </c>
      <c r="G34" s="60">
        <v>0</v>
      </c>
      <c r="H34" s="60">
        <v>3462038</v>
      </c>
      <c r="I34" s="60">
        <v>4621830</v>
      </c>
      <c r="J34" s="60">
        <v>8083868</v>
      </c>
      <c r="K34" s="60">
        <v>5795606</v>
      </c>
      <c r="L34" s="60">
        <v>0</v>
      </c>
      <c r="M34" s="60">
        <v>0</v>
      </c>
      <c r="N34" s="60">
        <v>5795606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13879474</v>
      </c>
      <c r="X34" s="60">
        <v>24129000</v>
      </c>
      <c r="Y34" s="60">
        <v>-10249526</v>
      </c>
      <c r="Z34" s="140">
        <v>-42.48</v>
      </c>
      <c r="AA34" s="155">
        <v>78723040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116589959</v>
      </c>
      <c r="D36" s="188">
        <f>SUM(D25:D35)</f>
        <v>0</v>
      </c>
      <c r="E36" s="189">
        <f t="shared" si="1"/>
        <v>185522439</v>
      </c>
      <c r="F36" s="190">
        <f t="shared" si="1"/>
        <v>185522439</v>
      </c>
      <c r="G36" s="190">
        <f t="shared" si="1"/>
        <v>0</v>
      </c>
      <c r="H36" s="190">
        <f t="shared" si="1"/>
        <v>6621513</v>
      </c>
      <c r="I36" s="190">
        <f t="shared" si="1"/>
        <v>9008289</v>
      </c>
      <c r="J36" s="190">
        <f t="shared" si="1"/>
        <v>15629802</v>
      </c>
      <c r="K36" s="190">
        <f t="shared" si="1"/>
        <v>10655375</v>
      </c>
      <c r="L36" s="190">
        <f t="shared" si="1"/>
        <v>0</v>
      </c>
      <c r="M36" s="190">
        <f t="shared" si="1"/>
        <v>0</v>
      </c>
      <c r="N36" s="190">
        <f t="shared" si="1"/>
        <v>10655375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26285177</v>
      </c>
      <c r="X36" s="190">
        <f t="shared" si="1"/>
        <v>76997994</v>
      </c>
      <c r="Y36" s="190">
        <f t="shared" si="1"/>
        <v>-50712817</v>
      </c>
      <c r="Z36" s="191">
        <f>+IF(X36&lt;&gt;0,+(Y36/X36)*100,0)</f>
        <v>-65.86251714557655</v>
      </c>
      <c r="AA36" s="188">
        <f>SUM(AA25:AA35)</f>
        <v>185522439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-17352839</v>
      </c>
      <c r="D38" s="199">
        <f>+D22-D36</f>
        <v>0</v>
      </c>
      <c r="E38" s="200">
        <f t="shared" si="2"/>
        <v>-76764275</v>
      </c>
      <c r="F38" s="106">
        <f t="shared" si="2"/>
        <v>-76764275</v>
      </c>
      <c r="G38" s="106">
        <f t="shared" si="2"/>
        <v>36178810</v>
      </c>
      <c r="H38" s="106">
        <f t="shared" si="2"/>
        <v>29284188</v>
      </c>
      <c r="I38" s="106">
        <f t="shared" si="2"/>
        <v>-8742848</v>
      </c>
      <c r="J38" s="106">
        <f t="shared" si="2"/>
        <v>56720150</v>
      </c>
      <c r="K38" s="106">
        <f t="shared" si="2"/>
        <v>-9308545</v>
      </c>
      <c r="L38" s="106">
        <f t="shared" si="2"/>
        <v>0</v>
      </c>
      <c r="M38" s="106">
        <f t="shared" si="2"/>
        <v>0</v>
      </c>
      <c r="N38" s="106">
        <f t="shared" si="2"/>
        <v>-9308545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47411605</v>
      </c>
      <c r="X38" s="106">
        <f>IF(F22=F36,0,X22-X36)</f>
        <v>-4933174</v>
      </c>
      <c r="Y38" s="106">
        <f t="shared" si="2"/>
        <v>52344779</v>
      </c>
      <c r="Z38" s="201">
        <f>+IF(X38&lt;&gt;0,+(Y38/X38)*100,0)</f>
        <v>-1061.0770874897175</v>
      </c>
      <c r="AA38" s="199">
        <f>+AA22-AA36</f>
        <v>-76764275</v>
      </c>
    </row>
    <row r="39" spans="1:27" ht="13.5">
      <c r="A39" s="181" t="s">
        <v>46</v>
      </c>
      <c r="B39" s="185"/>
      <c r="C39" s="155">
        <v>32477196</v>
      </c>
      <c r="D39" s="155">
        <v>0</v>
      </c>
      <c r="E39" s="156">
        <v>31998000</v>
      </c>
      <c r="F39" s="60">
        <v>31998000</v>
      </c>
      <c r="G39" s="60">
        <v>10718000</v>
      </c>
      <c r="H39" s="60">
        <v>12612000</v>
      </c>
      <c r="I39" s="60">
        <v>0</v>
      </c>
      <c r="J39" s="60">
        <v>23330000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23330000</v>
      </c>
      <c r="X39" s="60">
        <v>21732000</v>
      </c>
      <c r="Y39" s="60">
        <v>1598000</v>
      </c>
      <c r="Z39" s="140">
        <v>7.35</v>
      </c>
      <c r="AA39" s="155">
        <v>31998000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1300000</v>
      </c>
      <c r="F41" s="60">
        <v>1300000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1300000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15124357</v>
      </c>
      <c r="D42" s="206">
        <f>SUM(D38:D41)</f>
        <v>0</v>
      </c>
      <c r="E42" s="207">
        <f t="shared" si="3"/>
        <v>-43466275</v>
      </c>
      <c r="F42" s="88">
        <f t="shared" si="3"/>
        <v>-43466275</v>
      </c>
      <c r="G42" s="88">
        <f t="shared" si="3"/>
        <v>46896810</v>
      </c>
      <c r="H42" s="88">
        <f t="shared" si="3"/>
        <v>41896188</v>
      </c>
      <c r="I42" s="88">
        <f t="shared" si="3"/>
        <v>-8742848</v>
      </c>
      <c r="J42" s="88">
        <f t="shared" si="3"/>
        <v>80050150</v>
      </c>
      <c r="K42" s="88">
        <f t="shared" si="3"/>
        <v>-9308545</v>
      </c>
      <c r="L42" s="88">
        <f t="shared" si="3"/>
        <v>0</v>
      </c>
      <c r="M42" s="88">
        <f t="shared" si="3"/>
        <v>0</v>
      </c>
      <c r="N42" s="88">
        <f t="shared" si="3"/>
        <v>-9308545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70741605</v>
      </c>
      <c r="X42" s="88">
        <f t="shared" si="3"/>
        <v>16798826</v>
      </c>
      <c r="Y42" s="88">
        <f t="shared" si="3"/>
        <v>53942779</v>
      </c>
      <c r="Z42" s="208">
        <f>+IF(X42&lt;&gt;0,+(Y42/X42)*100,0)</f>
        <v>321.11040973934723</v>
      </c>
      <c r="AA42" s="206">
        <f>SUM(AA38:AA41)</f>
        <v>-43466275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15124357</v>
      </c>
      <c r="D44" s="210">
        <f>+D42-D43</f>
        <v>0</v>
      </c>
      <c r="E44" s="211">
        <f t="shared" si="4"/>
        <v>-43466275</v>
      </c>
      <c r="F44" s="77">
        <f t="shared" si="4"/>
        <v>-43466275</v>
      </c>
      <c r="G44" s="77">
        <f t="shared" si="4"/>
        <v>46896810</v>
      </c>
      <c r="H44" s="77">
        <f t="shared" si="4"/>
        <v>41896188</v>
      </c>
      <c r="I44" s="77">
        <f t="shared" si="4"/>
        <v>-8742848</v>
      </c>
      <c r="J44" s="77">
        <f t="shared" si="4"/>
        <v>80050150</v>
      </c>
      <c r="K44" s="77">
        <f t="shared" si="4"/>
        <v>-9308545</v>
      </c>
      <c r="L44" s="77">
        <f t="shared" si="4"/>
        <v>0</v>
      </c>
      <c r="M44" s="77">
        <f t="shared" si="4"/>
        <v>0</v>
      </c>
      <c r="N44" s="77">
        <f t="shared" si="4"/>
        <v>-9308545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70741605</v>
      </c>
      <c r="X44" s="77">
        <f t="shared" si="4"/>
        <v>16798826</v>
      </c>
      <c r="Y44" s="77">
        <f t="shared" si="4"/>
        <v>53942779</v>
      </c>
      <c r="Z44" s="212">
        <f>+IF(X44&lt;&gt;0,+(Y44/X44)*100,0)</f>
        <v>321.11040973934723</v>
      </c>
      <c r="AA44" s="210">
        <f>+AA42-AA43</f>
        <v>-43466275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15124357</v>
      </c>
      <c r="D46" s="206">
        <f>SUM(D44:D45)</f>
        <v>0</v>
      </c>
      <c r="E46" s="207">
        <f t="shared" si="5"/>
        <v>-43466275</v>
      </c>
      <c r="F46" s="88">
        <f t="shared" si="5"/>
        <v>-43466275</v>
      </c>
      <c r="G46" s="88">
        <f t="shared" si="5"/>
        <v>46896810</v>
      </c>
      <c r="H46" s="88">
        <f t="shared" si="5"/>
        <v>41896188</v>
      </c>
      <c r="I46" s="88">
        <f t="shared" si="5"/>
        <v>-8742848</v>
      </c>
      <c r="J46" s="88">
        <f t="shared" si="5"/>
        <v>80050150</v>
      </c>
      <c r="K46" s="88">
        <f t="shared" si="5"/>
        <v>-9308545</v>
      </c>
      <c r="L46" s="88">
        <f t="shared" si="5"/>
        <v>0</v>
      </c>
      <c r="M46" s="88">
        <f t="shared" si="5"/>
        <v>0</v>
      </c>
      <c r="N46" s="88">
        <f t="shared" si="5"/>
        <v>-9308545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70741605</v>
      </c>
      <c r="X46" s="88">
        <f t="shared" si="5"/>
        <v>16798826</v>
      </c>
      <c r="Y46" s="88">
        <f t="shared" si="5"/>
        <v>53942779</v>
      </c>
      <c r="Z46" s="208">
        <f>+IF(X46&lt;&gt;0,+(Y46/X46)*100,0)</f>
        <v>321.11040973934723</v>
      </c>
      <c r="AA46" s="206">
        <f>SUM(AA44:AA45)</f>
        <v>-43466275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15124357</v>
      </c>
      <c r="D48" s="217">
        <f>SUM(D46:D47)</f>
        <v>0</v>
      </c>
      <c r="E48" s="218">
        <f t="shared" si="6"/>
        <v>-43466275</v>
      </c>
      <c r="F48" s="219">
        <f t="shared" si="6"/>
        <v>-43466275</v>
      </c>
      <c r="G48" s="219">
        <f t="shared" si="6"/>
        <v>46896810</v>
      </c>
      <c r="H48" s="220">
        <f t="shared" si="6"/>
        <v>41896188</v>
      </c>
      <c r="I48" s="220">
        <f t="shared" si="6"/>
        <v>-8742848</v>
      </c>
      <c r="J48" s="220">
        <f t="shared" si="6"/>
        <v>80050150</v>
      </c>
      <c r="K48" s="220">
        <f t="shared" si="6"/>
        <v>-9308545</v>
      </c>
      <c r="L48" s="220">
        <f t="shared" si="6"/>
        <v>0</v>
      </c>
      <c r="M48" s="219">
        <f t="shared" si="6"/>
        <v>0</v>
      </c>
      <c r="N48" s="219">
        <f t="shared" si="6"/>
        <v>-9308545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70741605</v>
      </c>
      <c r="X48" s="220">
        <f t="shared" si="6"/>
        <v>16798826</v>
      </c>
      <c r="Y48" s="220">
        <f t="shared" si="6"/>
        <v>53942779</v>
      </c>
      <c r="Z48" s="221">
        <f>+IF(X48&lt;&gt;0,+(Y48/X48)*100,0)</f>
        <v>321.11040973934723</v>
      </c>
      <c r="AA48" s="222">
        <f>SUM(AA46:AA47)</f>
        <v>-43466275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129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0</v>
      </c>
      <c r="F5" s="100">
        <f t="shared" si="0"/>
        <v>0</v>
      </c>
      <c r="G5" s="100">
        <f t="shared" si="0"/>
        <v>0</v>
      </c>
      <c r="H5" s="100">
        <f t="shared" si="0"/>
        <v>0</v>
      </c>
      <c r="I5" s="100">
        <f t="shared" si="0"/>
        <v>0</v>
      </c>
      <c r="J5" s="100">
        <f t="shared" si="0"/>
        <v>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0</v>
      </c>
      <c r="X5" s="100">
        <f t="shared" si="0"/>
        <v>0</v>
      </c>
      <c r="Y5" s="100">
        <f t="shared" si="0"/>
        <v>0</v>
      </c>
      <c r="Z5" s="137">
        <f>+IF(X5&lt;&gt;0,+(Y5/X5)*100,0)</f>
        <v>0</v>
      </c>
      <c r="AA5" s="153">
        <f>SUM(AA6:AA8)</f>
        <v>0</v>
      </c>
    </row>
    <row r="6" spans="1:27" ht="13.5">
      <c r="A6" s="138" t="s">
        <v>75</v>
      </c>
      <c r="B6" s="136"/>
      <c r="C6" s="155"/>
      <c r="D6" s="155"/>
      <c r="E6" s="156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140"/>
      <c r="AA6" s="62"/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33298000</v>
      </c>
      <c r="F15" s="100">
        <f t="shared" si="2"/>
        <v>33298000</v>
      </c>
      <c r="G15" s="100">
        <f t="shared" si="2"/>
        <v>0</v>
      </c>
      <c r="H15" s="100">
        <f t="shared" si="2"/>
        <v>0</v>
      </c>
      <c r="I15" s="100">
        <f t="shared" si="2"/>
        <v>1378956</v>
      </c>
      <c r="J15" s="100">
        <f t="shared" si="2"/>
        <v>1378956</v>
      </c>
      <c r="K15" s="100">
        <f t="shared" si="2"/>
        <v>2858408</v>
      </c>
      <c r="L15" s="100">
        <f t="shared" si="2"/>
        <v>0</v>
      </c>
      <c r="M15" s="100">
        <f t="shared" si="2"/>
        <v>0</v>
      </c>
      <c r="N15" s="100">
        <f t="shared" si="2"/>
        <v>2858408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4237364</v>
      </c>
      <c r="X15" s="100">
        <f t="shared" si="2"/>
        <v>21732000</v>
      </c>
      <c r="Y15" s="100">
        <f t="shared" si="2"/>
        <v>-17494636</v>
      </c>
      <c r="Z15" s="137">
        <f>+IF(X15&lt;&gt;0,+(Y15/X15)*100,0)</f>
        <v>-80.50173016749494</v>
      </c>
      <c r="AA15" s="102">
        <f>SUM(AA16:AA18)</f>
        <v>33298000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>
        <v>1378956</v>
      </c>
      <c r="J16" s="60">
        <v>1378956</v>
      </c>
      <c r="K16" s="60">
        <v>2858408</v>
      </c>
      <c r="L16" s="60"/>
      <c r="M16" s="60"/>
      <c r="N16" s="60">
        <v>2858408</v>
      </c>
      <c r="O16" s="60"/>
      <c r="P16" s="60"/>
      <c r="Q16" s="60"/>
      <c r="R16" s="60"/>
      <c r="S16" s="60"/>
      <c r="T16" s="60"/>
      <c r="U16" s="60"/>
      <c r="V16" s="60"/>
      <c r="W16" s="60">
        <v>4237364</v>
      </c>
      <c r="X16" s="60"/>
      <c r="Y16" s="60">
        <v>4237364</v>
      </c>
      <c r="Z16" s="140"/>
      <c r="AA16" s="62"/>
    </row>
    <row r="17" spans="1:27" ht="13.5">
      <c r="A17" s="138" t="s">
        <v>86</v>
      </c>
      <c r="B17" s="136"/>
      <c r="C17" s="155"/>
      <c r="D17" s="155"/>
      <c r="E17" s="156">
        <v>33298000</v>
      </c>
      <c r="F17" s="60">
        <v>33298000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21732000</v>
      </c>
      <c r="Y17" s="60">
        <v>-21732000</v>
      </c>
      <c r="Z17" s="140">
        <v>-100</v>
      </c>
      <c r="AA17" s="62">
        <v>33298000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33298000</v>
      </c>
      <c r="F25" s="219">
        <f t="shared" si="4"/>
        <v>33298000</v>
      </c>
      <c r="G25" s="219">
        <f t="shared" si="4"/>
        <v>0</v>
      </c>
      <c r="H25" s="219">
        <f t="shared" si="4"/>
        <v>0</v>
      </c>
      <c r="I25" s="219">
        <f t="shared" si="4"/>
        <v>1378956</v>
      </c>
      <c r="J25" s="219">
        <f t="shared" si="4"/>
        <v>1378956</v>
      </c>
      <c r="K25" s="219">
        <f t="shared" si="4"/>
        <v>2858408</v>
      </c>
      <c r="L25" s="219">
        <f t="shared" si="4"/>
        <v>0</v>
      </c>
      <c r="M25" s="219">
        <f t="shared" si="4"/>
        <v>0</v>
      </c>
      <c r="N25" s="219">
        <f t="shared" si="4"/>
        <v>2858408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4237364</v>
      </c>
      <c r="X25" s="219">
        <f t="shared" si="4"/>
        <v>21732000</v>
      </c>
      <c r="Y25" s="219">
        <f t="shared" si="4"/>
        <v>-17494636</v>
      </c>
      <c r="Z25" s="231">
        <f>+IF(X25&lt;&gt;0,+(Y25/X25)*100,0)</f>
        <v>-80.50173016749494</v>
      </c>
      <c r="AA25" s="232">
        <f>+AA5+AA9+AA15+AA19+AA24</f>
        <v>33298000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31998000</v>
      </c>
      <c r="F28" s="60">
        <v>31998000</v>
      </c>
      <c r="G28" s="60"/>
      <c r="H28" s="60"/>
      <c r="I28" s="60">
        <v>1378956</v>
      </c>
      <c r="J28" s="60">
        <v>1378956</v>
      </c>
      <c r="K28" s="60">
        <v>2858408</v>
      </c>
      <c r="L28" s="60"/>
      <c r="M28" s="60"/>
      <c r="N28" s="60">
        <v>2858408</v>
      </c>
      <c r="O28" s="60"/>
      <c r="P28" s="60"/>
      <c r="Q28" s="60"/>
      <c r="R28" s="60"/>
      <c r="S28" s="60"/>
      <c r="T28" s="60"/>
      <c r="U28" s="60"/>
      <c r="V28" s="60"/>
      <c r="W28" s="60">
        <v>4237364</v>
      </c>
      <c r="X28" s="60"/>
      <c r="Y28" s="60">
        <v>4237364</v>
      </c>
      <c r="Z28" s="140"/>
      <c r="AA28" s="155">
        <v>31998000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31998000</v>
      </c>
      <c r="F32" s="77">
        <f t="shared" si="5"/>
        <v>31998000</v>
      </c>
      <c r="G32" s="77">
        <f t="shared" si="5"/>
        <v>0</v>
      </c>
      <c r="H32" s="77">
        <f t="shared" si="5"/>
        <v>0</v>
      </c>
      <c r="I32" s="77">
        <f t="shared" si="5"/>
        <v>1378956</v>
      </c>
      <c r="J32" s="77">
        <f t="shared" si="5"/>
        <v>1378956</v>
      </c>
      <c r="K32" s="77">
        <f t="shared" si="5"/>
        <v>2858408</v>
      </c>
      <c r="L32" s="77">
        <f t="shared" si="5"/>
        <v>0</v>
      </c>
      <c r="M32" s="77">
        <f t="shared" si="5"/>
        <v>0</v>
      </c>
      <c r="N32" s="77">
        <f t="shared" si="5"/>
        <v>2858408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4237364</v>
      </c>
      <c r="X32" s="77">
        <f t="shared" si="5"/>
        <v>0</v>
      </c>
      <c r="Y32" s="77">
        <f t="shared" si="5"/>
        <v>4237364</v>
      </c>
      <c r="Z32" s="212">
        <f>+IF(X32&lt;&gt;0,+(Y32/X32)*100,0)</f>
        <v>0</v>
      </c>
      <c r="AA32" s="79">
        <f>SUM(AA28:AA31)</f>
        <v>31998000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1300000</v>
      </c>
      <c r="F35" s="60">
        <v>1300000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>
        <v>1300000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33298000</v>
      </c>
      <c r="F36" s="220">
        <f t="shared" si="6"/>
        <v>33298000</v>
      </c>
      <c r="G36" s="220">
        <f t="shared" si="6"/>
        <v>0</v>
      </c>
      <c r="H36" s="220">
        <f t="shared" si="6"/>
        <v>0</v>
      </c>
      <c r="I36" s="220">
        <f t="shared" si="6"/>
        <v>1378956</v>
      </c>
      <c r="J36" s="220">
        <f t="shared" si="6"/>
        <v>1378956</v>
      </c>
      <c r="K36" s="220">
        <f t="shared" si="6"/>
        <v>2858408</v>
      </c>
      <c r="L36" s="220">
        <f t="shared" si="6"/>
        <v>0</v>
      </c>
      <c r="M36" s="220">
        <f t="shared" si="6"/>
        <v>0</v>
      </c>
      <c r="N36" s="220">
        <f t="shared" si="6"/>
        <v>2858408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4237364</v>
      </c>
      <c r="X36" s="220">
        <f t="shared" si="6"/>
        <v>0</v>
      </c>
      <c r="Y36" s="220">
        <f t="shared" si="6"/>
        <v>4237364</v>
      </c>
      <c r="Z36" s="221">
        <f>+IF(X36&lt;&gt;0,+(Y36/X36)*100,0)</f>
        <v>0</v>
      </c>
      <c r="AA36" s="239">
        <f>SUM(AA32:AA35)</f>
        <v>33298000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140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7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14666833</v>
      </c>
      <c r="D6" s="155"/>
      <c r="E6" s="59">
        <v>41448296</v>
      </c>
      <c r="F6" s="60">
        <v>41448296</v>
      </c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20724148</v>
      </c>
      <c r="Y6" s="60">
        <v>-20724148</v>
      </c>
      <c r="Z6" s="140">
        <v>-100</v>
      </c>
      <c r="AA6" s="62">
        <v>41448296</v>
      </c>
    </row>
    <row r="7" spans="1:27" ht="13.5">
      <c r="A7" s="249" t="s">
        <v>144</v>
      </c>
      <c r="B7" s="182"/>
      <c r="C7" s="155"/>
      <c r="D7" s="155"/>
      <c r="E7" s="59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62"/>
    </row>
    <row r="8" spans="1:27" ht="13.5">
      <c r="A8" s="249" t="s">
        <v>145</v>
      </c>
      <c r="B8" s="182"/>
      <c r="C8" s="155">
        <v>3974123</v>
      </c>
      <c r="D8" s="155"/>
      <c r="E8" s="59">
        <v>62128</v>
      </c>
      <c r="F8" s="60">
        <v>62128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31064</v>
      </c>
      <c r="Y8" s="60">
        <v>-31064</v>
      </c>
      <c r="Z8" s="140">
        <v>-100</v>
      </c>
      <c r="AA8" s="62">
        <v>62128</v>
      </c>
    </row>
    <row r="9" spans="1:27" ht="13.5">
      <c r="A9" s="249" t="s">
        <v>146</v>
      </c>
      <c r="B9" s="182"/>
      <c r="C9" s="155">
        <v>4556130</v>
      </c>
      <c r="D9" s="155"/>
      <c r="E9" s="59">
        <v>8647642</v>
      </c>
      <c r="F9" s="60">
        <v>8647642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4323821</v>
      </c>
      <c r="Y9" s="60">
        <v>-4323821</v>
      </c>
      <c r="Z9" s="140">
        <v>-100</v>
      </c>
      <c r="AA9" s="62">
        <v>8647642</v>
      </c>
    </row>
    <row r="10" spans="1:27" ht="13.5">
      <c r="A10" s="249" t="s">
        <v>147</v>
      </c>
      <c r="B10" s="182"/>
      <c r="C10" s="155"/>
      <c r="D10" s="155"/>
      <c r="E10" s="59">
        <v>6967975</v>
      </c>
      <c r="F10" s="60">
        <v>6967975</v>
      </c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>
        <v>3483988</v>
      </c>
      <c r="Y10" s="159">
        <v>-3483988</v>
      </c>
      <c r="Z10" s="141">
        <v>-100</v>
      </c>
      <c r="AA10" s="225">
        <v>6967975</v>
      </c>
    </row>
    <row r="11" spans="1:27" ht="13.5">
      <c r="A11" s="249" t="s">
        <v>148</v>
      </c>
      <c r="B11" s="182"/>
      <c r="C11" s="155">
        <v>595375</v>
      </c>
      <c r="D11" s="155"/>
      <c r="E11" s="59">
        <v>391992</v>
      </c>
      <c r="F11" s="60">
        <v>391992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195996</v>
      </c>
      <c r="Y11" s="60">
        <v>-195996</v>
      </c>
      <c r="Z11" s="140">
        <v>-100</v>
      </c>
      <c r="AA11" s="62">
        <v>391992</v>
      </c>
    </row>
    <row r="12" spans="1:27" ht="13.5">
      <c r="A12" s="250" t="s">
        <v>56</v>
      </c>
      <c r="B12" s="251"/>
      <c r="C12" s="168">
        <f aca="true" t="shared" si="0" ref="C12:Y12">SUM(C6:C11)</f>
        <v>23792461</v>
      </c>
      <c r="D12" s="168">
        <f>SUM(D6:D11)</f>
        <v>0</v>
      </c>
      <c r="E12" s="72">
        <f t="shared" si="0"/>
        <v>57518033</v>
      </c>
      <c r="F12" s="73">
        <f t="shared" si="0"/>
        <v>57518033</v>
      </c>
      <c r="G12" s="73">
        <f t="shared" si="0"/>
        <v>0</v>
      </c>
      <c r="H12" s="73">
        <f t="shared" si="0"/>
        <v>0</v>
      </c>
      <c r="I12" s="73">
        <f t="shared" si="0"/>
        <v>0</v>
      </c>
      <c r="J12" s="73">
        <f t="shared" si="0"/>
        <v>0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0</v>
      </c>
      <c r="X12" s="73">
        <f t="shared" si="0"/>
        <v>28759017</v>
      </c>
      <c r="Y12" s="73">
        <f t="shared" si="0"/>
        <v>-28759017</v>
      </c>
      <c r="Z12" s="170">
        <f>+IF(X12&lt;&gt;0,+(Y12/X12)*100,0)</f>
        <v>-100</v>
      </c>
      <c r="AA12" s="74">
        <f>SUM(AA6:AA11)</f>
        <v>57518033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13742543</v>
      </c>
      <c r="D17" s="155"/>
      <c r="E17" s="59">
        <v>14512125</v>
      </c>
      <c r="F17" s="60">
        <v>14512125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7256063</v>
      </c>
      <c r="Y17" s="60">
        <v>-7256063</v>
      </c>
      <c r="Z17" s="140">
        <v>-100</v>
      </c>
      <c r="AA17" s="62">
        <v>14512125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366464166</v>
      </c>
      <c r="D19" s="155"/>
      <c r="E19" s="59">
        <v>392232847</v>
      </c>
      <c r="F19" s="60">
        <v>392232847</v>
      </c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>
        <v>196116424</v>
      </c>
      <c r="Y19" s="60">
        <v>-196116424</v>
      </c>
      <c r="Z19" s="140">
        <v>-100</v>
      </c>
      <c r="AA19" s="62">
        <v>392232847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380206709</v>
      </c>
      <c r="D24" s="168">
        <f>SUM(D15:D23)</f>
        <v>0</v>
      </c>
      <c r="E24" s="76">
        <f t="shared" si="1"/>
        <v>406744972</v>
      </c>
      <c r="F24" s="77">
        <f t="shared" si="1"/>
        <v>406744972</v>
      </c>
      <c r="G24" s="77">
        <f t="shared" si="1"/>
        <v>0</v>
      </c>
      <c r="H24" s="77">
        <f t="shared" si="1"/>
        <v>0</v>
      </c>
      <c r="I24" s="77">
        <f t="shared" si="1"/>
        <v>0</v>
      </c>
      <c r="J24" s="77">
        <f t="shared" si="1"/>
        <v>0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0</v>
      </c>
      <c r="X24" s="77">
        <f t="shared" si="1"/>
        <v>203372487</v>
      </c>
      <c r="Y24" s="77">
        <f t="shared" si="1"/>
        <v>-203372487</v>
      </c>
      <c r="Z24" s="212">
        <f>+IF(X24&lt;&gt;0,+(Y24/X24)*100,0)</f>
        <v>-100</v>
      </c>
      <c r="AA24" s="79">
        <f>SUM(AA15:AA23)</f>
        <v>406744972</v>
      </c>
    </row>
    <row r="25" spans="1:27" ht="13.5">
      <c r="A25" s="250" t="s">
        <v>159</v>
      </c>
      <c r="B25" s="251"/>
      <c r="C25" s="168">
        <f aca="true" t="shared" si="2" ref="C25:Y25">+C12+C24</f>
        <v>403999170</v>
      </c>
      <c r="D25" s="168">
        <f>+D12+D24</f>
        <v>0</v>
      </c>
      <c r="E25" s="72">
        <f t="shared" si="2"/>
        <v>464263005</v>
      </c>
      <c r="F25" s="73">
        <f t="shared" si="2"/>
        <v>464263005</v>
      </c>
      <c r="G25" s="73">
        <f t="shared" si="2"/>
        <v>0</v>
      </c>
      <c r="H25" s="73">
        <f t="shared" si="2"/>
        <v>0</v>
      </c>
      <c r="I25" s="73">
        <f t="shared" si="2"/>
        <v>0</v>
      </c>
      <c r="J25" s="73">
        <f t="shared" si="2"/>
        <v>0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0</v>
      </c>
      <c r="X25" s="73">
        <f t="shared" si="2"/>
        <v>232131504</v>
      </c>
      <c r="Y25" s="73">
        <f t="shared" si="2"/>
        <v>-232131504</v>
      </c>
      <c r="Z25" s="170">
        <f>+IF(X25&lt;&gt;0,+(Y25/X25)*100,0)</f>
        <v>-100</v>
      </c>
      <c r="AA25" s="74">
        <f>+AA12+AA24</f>
        <v>464263005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163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37191811</v>
      </c>
      <c r="D32" s="155"/>
      <c r="E32" s="59">
        <v>26820986</v>
      </c>
      <c r="F32" s="60">
        <v>26820986</v>
      </c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>
        <v>13410493</v>
      </c>
      <c r="Y32" s="60">
        <v>-13410493</v>
      </c>
      <c r="Z32" s="140">
        <v>-100</v>
      </c>
      <c r="AA32" s="62">
        <v>26820986</v>
      </c>
    </row>
    <row r="33" spans="1:27" ht="13.5">
      <c r="A33" s="249" t="s">
        <v>165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58</v>
      </c>
      <c r="B34" s="251"/>
      <c r="C34" s="168">
        <f aca="true" t="shared" si="3" ref="C34:Y34">SUM(C29:C33)</f>
        <v>37191811</v>
      </c>
      <c r="D34" s="168">
        <f>SUM(D29:D33)</f>
        <v>0</v>
      </c>
      <c r="E34" s="72">
        <f t="shared" si="3"/>
        <v>26820986</v>
      </c>
      <c r="F34" s="73">
        <f t="shared" si="3"/>
        <v>26820986</v>
      </c>
      <c r="G34" s="73">
        <f t="shared" si="3"/>
        <v>0</v>
      </c>
      <c r="H34" s="73">
        <f t="shared" si="3"/>
        <v>0</v>
      </c>
      <c r="I34" s="73">
        <f t="shared" si="3"/>
        <v>0</v>
      </c>
      <c r="J34" s="73">
        <f t="shared" si="3"/>
        <v>0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0</v>
      </c>
      <c r="X34" s="73">
        <f t="shared" si="3"/>
        <v>13410493</v>
      </c>
      <c r="Y34" s="73">
        <f t="shared" si="3"/>
        <v>-13410493</v>
      </c>
      <c r="Z34" s="170">
        <f>+IF(X34&lt;&gt;0,+(Y34/X34)*100,0)</f>
        <v>-100</v>
      </c>
      <c r="AA34" s="74">
        <f>SUM(AA29:AA33)</f>
        <v>26820986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8741167</v>
      </c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3.5">
      <c r="A38" s="249" t="s">
        <v>165</v>
      </c>
      <c r="B38" s="182"/>
      <c r="C38" s="155">
        <v>907566</v>
      </c>
      <c r="D38" s="155"/>
      <c r="E38" s="59">
        <v>816775</v>
      </c>
      <c r="F38" s="60">
        <v>816775</v>
      </c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>
        <v>408388</v>
      </c>
      <c r="Y38" s="60">
        <v>-408388</v>
      </c>
      <c r="Z38" s="140">
        <v>-100</v>
      </c>
      <c r="AA38" s="62">
        <v>816775</v>
      </c>
    </row>
    <row r="39" spans="1:27" ht="13.5">
      <c r="A39" s="250" t="s">
        <v>59</v>
      </c>
      <c r="B39" s="253"/>
      <c r="C39" s="168">
        <f aca="true" t="shared" si="4" ref="C39:Y39">SUM(C37:C38)</f>
        <v>9648733</v>
      </c>
      <c r="D39" s="168">
        <f>SUM(D37:D38)</f>
        <v>0</v>
      </c>
      <c r="E39" s="76">
        <f t="shared" si="4"/>
        <v>816775</v>
      </c>
      <c r="F39" s="77">
        <f t="shared" si="4"/>
        <v>816775</v>
      </c>
      <c r="G39" s="77">
        <f t="shared" si="4"/>
        <v>0</v>
      </c>
      <c r="H39" s="77">
        <f t="shared" si="4"/>
        <v>0</v>
      </c>
      <c r="I39" s="77">
        <f t="shared" si="4"/>
        <v>0</v>
      </c>
      <c r="J39" s="77">
        <f t="shared" si="4"/>
        <v>0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0</v>
      </c>
      <c r="X39" s="77">
        <f t="shared" si="4"/>
        <v>408388</v>
      </c>
      <c r="Y39" s="77">
        <f t="shared" si="4"/>
        <v>-408388</v>
      </c>
      <c r="Z39" s="212">
        <f>+IF(X39&lt;&gt;0,+(Y39/X39)*100,0)</f>
        <v>-100</v>
      </c>
      <c r="AA39" s="79">
        <f>SUM(AA37:AA38)</f>
        <v>816775</v>
      </c>
    </row>
    <row r="40" spans="1:27" ht="13.5">
      <c r="A40" s="250" t="s">
        <v>167</v>
      </c>
      <c r="B40" s="251"/>
      <c r="C40" s="168">
        <f aca="true" t="shared" si="5" ref="C40:Y40">+C34+C39</f>
        <v>46840544</v>
      </c>
      <c r="D40" s="168">
        <f>+D34+D39</f>
        <v>0</v>
      </c>
      <c r="E40" s="72">
        <f t="shared" si="5"/>
        <v>27637761</v>
      </c>
      <c r="F40" s="73">
        <f t="shared" si="5"/>
        <v>27637761</v>
      </c>
      <c r="G40" s="73">
        <f t="shared" si="5"/>
        <v>0</v>
      </c>
      <c r="H40" s="73">
        <f t="shared" si="5"/>
        <v>0</v>
      </c>
      <c r="I40" s="73">
        <f t="shared" si="5"/>
        <v>0</v>
      </c>
      <c r="J40" s="73">
        <f t="shared" si="5"/>
        <v>0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0</v>
      </c>
      <c r="X40" s="73">
        <f t="shared" si="5"/>
        <v>13818881</v>
      </c>
      <c r="Y40" s="73">
        <f t="shared" si="5"/>
        <v>-13818881</v>
      </c>
      <c r="Z40" s="170">
        <f>+IF(X40&lt;&gt;0,+(Y40/X40)*100,0)</f>
        <v>-100</v>
      </c>
      <c r="AA40" s="74">
        <f>+AA34+AA39</f>
        <v>27637761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357158626</v>
      </c>
      <c r="D42" s="257">
        <f>+D25-D40</f>
        <v>0</v>
      </c>
      <c r="E42" s="258">
        <f t="shared" si="6"/>
        <v>436625244</v>
      </c>
      <c r="F42" s="259">
        <f t="shared" si="6"/>
        <v>436625244</v>
      </c>
      <c r="G42" s="259">
        <f t="shared" si="6"/>
        <v>0</v>
      </c>
      <c r="H42" s="259">
        <f t="shared" si="6"/>
        <v>0</v>
      </c>
      <c r="I42" s="259">
        <f t="shared" si="6"/>
        <v>0</v>
      </c>
      <c r="J42" s="259">
        <f t="shared" si="6"/>
        <v>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0</v>
      </c>
      <c r="X42" s="259">
        <f t="shared" si="6"/>
        <v>218312623</v>
      </c>
      <c r="Y42" s="259">
        <f t="shared" si="6"/>
        <v>-218312623</v>
      </c>
      <c r="Z42" s="260">
        <f>+IF(X42&lt;&gt;0,+(Y42/X42)*100,0)</f>
        <v>-100</v>
      </c>
      <c r="AA42" s="261">
        <f>+AA25-AA40</f>
        <v>436625244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357158626</v>
      </c>
      <c r="D45" s="155"/>
      <c r="E45" s="59">
        <v>436625244</v>
      </c>
      <c r="F45" s="60">
        <v>436625244</v>
      </c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>
        <v>218312622</v>
      </c>
      <c r="Y45" s="60">
        <v>-218312622</v>
      </c>
      <c r="Z45" s="139">
        <v>-100</v>
      </c>
      <c r="AA45" s="62">
        <v>436625244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357158626</v>
      </c>
      <c r="D48" s="217">
        <f>SUM(D45:D47)</f>
        <v>0</v>
      </c>
      <c r="E48" s="264">
        <f t="shared" si="7"/>
        <v>436625244</v>
      </c>
      <c r="F48" s="219">
        <f t="shared" si="7"/>
        <v>436625244</v>
      </c>
      <c r="G48" s="219">
        <f t="shared" si="7"/>
        <v>0</v>
      </c>
      <c r="H48" s="219">
        <f t="shared" si="7"/>
        <v>0</v>
      </c>
      <c r="I48" s="219">
        <f t="shared" si="7"/>
        <v>0</v>
      </c>
      <c r="J48" s="219">
        <f t="shared" si="7"/>
        <v>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0</v>
      </c>
      <c r="X48" s="219">
        <f t="shared" si="7"/>
        <v>218312622</v>
      </c>
      <c r="Y48" s="219">
        <f t="shared" si="7"/>
        <v>-218312622</v>
      </c>
      <c r="Z48" s="265">
        <f>+IF(X48&lt;&gt;0,+(Y48/X48)*100,0)</f>
        <v>-100</v>
      </c>
      <c r="AA48" s="232">
        <f>SUM(AA45:AA47)</f>
        <v>436625244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8" t="s">
        <v>174</v>
      </c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74" t="s">
        <v>4</v>
      </c>
      <c r="F2" s="375"/>
      <c r="G2" s="375"/>
      <c r="H2" s="375"/>
      <c r="I2" s="375"/>
      <c r="J2" s="375"/>
      <c r="K2" s="375"/>
      <c r="L2" s="375"/>
      <c r="M2" s="375"/>
      <c r="N2" s="375"/>
      <c r="O2" s="375"/>
      <c r="P2" s="375"/>
      <c r="Q2" s="375"/>
      <c r="R2" s="375"/>
      <c r="S2" s="375"/>
      <c r="T2" s="375"/>
      <c r="U2" s="375"/>
      <c r="V2" s="375"/>
      <c r="W2" s="375"/>
      <c r="X2" s="375"/>
      <c r="Y2" s="375"/>
      <c r="Z2" s="375"/>
      <c r="AA2" s="376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12992826</v>
      </c>
      <c r="D6" s="155"/>
      <c r="E6" s="59">
        <v>7003008</v>
      </c>
      <c r="F6" s="60">
        <v>7003008</v>
      </c>
      <c r="G6" s="60">
        <v>129346</v>
      </c>
      <c r="H6" s="60">
        <v>120679</v>
      </c>
      <c r="I6" s="60">
        <v>559452</v>
      </c>
      <c r="J6" s="60">
        <v>809477</v>
      </c>
      <c r="K6" s="60">
        <v>338578</v>
      </c>
      <c r="L6" s="60">
        <v>265773</v>
      </c>
      <c r="M6" s="60"/>
      <c r="N6" s="60">
        <v>604351</v>
      </c>
      <c r="O6" s="60"/>
      <c r="P6" s="60"/>
      <c r="Q6" s="60"/>
      <c r="R6" s="60"/>
      <c r="S6" s="60"/>
      <c r="T6" s="60"/>
      <c r="U6" s="60"/>
      <c r="V6" s="60"/>
      <c r="W6" s="60">
        <v>1413828</v>
      </c>
      <c r="X6" s="60">
        <v>3501504</v>
      </c>
      <c r="Y6" s="60">
        <v>-2087676</v>
      </c>
      <c r="Z6" s="140">
        <v>-59.62</v>
      </c>
      <c r="AA6" s="62">
        <v>7003008</v>
      </c>
    </row>
    <row r="7" spans="1:27" ht="13.5">
      <c r="A7" s="249" t="s">
        <v>178</v>
      </c>
      <c r="B7" s="182"/>
      <c r="C7" s="155"/>
      <c r="D7" s="155"/>
      <c r="E7" s="59">
        <v>100017996</v>
      </c>
      <c r="F7" s="60">
        <v>100017996</v>
      </c>
      <c r="G7" s="60">
        <v>36167000</v>
      </c>
      <c r="H7" s="60">
        <v>1666498</v>
      </c>
      <c r="I7" s="60"/>
      <c r="J7" s="60">
        <v>37833498</v>
      </c>
      <c r="K7" s="60">
        <v>1500000</v>
      </c>
      <c r="L7" s="60">
        <v>22643000</v>
      </c>
      <c r="M7" s="60"/>
      <c r="N7" s="60">
        <v>24143000</v>
      </c>
      <c r="O7" s="60"/>
      <c r="P7" s="60"/>
      <c r="Q7" s="60"/>
      <c r="R7" s="60"/>
      <c r="S7" s="60"/>
      <c r="T7" s="60"/>
      <c r="U7" s="60"/>
      <c r="V7" s="60"/>
      <c r="W7" s="60">
        <v>61976498</v>
      </c>
      <c r="X7" s="60">
        <v>50008998</v>
      </c>
      <c r="Y7" s="60">
        <v>11967500</v>
      </c>
      <c r="Z7" s="140">
        <v>23.93</v>
      </c>
      <c r="AA7" s="62">
        <v>100017996</v>
      </c>
    </row>
    <row r="8" spans="1:27" ht="13.5">
      <c r="A8" s="249" t="s">
        <v>179</v>
      </c>
      <c r="B8" s="182"/>
      <c r="C8" s="155">
        <v>118565555</v>
      </c>
      <c r="D8" s="155"/>
      <c r="E8" s="59">
        <v>31998000</v>
      </c>
      <c r="F8" s="60">
        <v>31998000</v>
      </c>
      <c r="G8" s="60">
        <v>10718000</v>
      </c>
      <c r="H8" s="60"/>
      <c r="I8" s="60"/>
      <c r="J8" s="60">
        <v>10718000</v>
      </c>
      <c r="K8" s="60"/>
      <c r="L8" s="60">
        <v>9202000</v>
      </c>
      <c r="M8" s="60"/>
      <c r="N8" s="60">
        <v>9202000</v>
      </c>
      <c r="O8" s="60"/>
      <c r="P8" s="60"/>
      <c r="Q8" s="60"/>
      <c r="R8" s="60"/>
      <c r="S8" s="60"/>
      <c r="T8" s="60"/>
      <c r="U8" s="60"/>
      <c r="V8" s="60"/>
      <c r="W8" s="60">
        <v>19920000</v>
      </c>
      <c r="X8" s="60">
        <v>15999000</v>
      </c>
      <c r="Y8" s="60">
        <v>3921000</v>
      </c>
      <c r="Z8" s="140">
        <v>24.51</v>
      </c>
      <c r="AA8" s="62">
        <v>31998000</v>
      </c>
    </row>
    <row r="9" spans="1:27" ht="13.5">
      <c r="A9" s="249" t="s">
        <v>180</v>
      </c>
      <c r="B9" s="182"/>
      <c r="C9" s="155">
        <v>862416</v>
      </c>
      <c r="D9" s="155"/>
      <c r="E9" s="59">
        <v>564348</v>
      </c>
      <c r="F9" s="60">
        <v>564348</v>
      </c>
      <c r="G9" s="60">
        <v>28</v>
      </c>
      <c r="H9" s="60">
        <v>268</v>
      </c>
      <c r="I9" s="60">
        <v>153</v>
      </c>
      <c r="J9" s="60">
        <v>449</v>
      </c>
      <c r="K9" s="60">
        <v>71</v>
      </c>
      <c r="L9" s="60">
        <v>26</v>
      </c>
      <c r="M9" s="60"/>
      <c r="N9" s="60">
        <v>97</v>
      </c>
      <c r="O9" s="60"/>
      <c r="P9" s="60"/>
      <c r="Q9" s="60"/>
      <c r="R9" s="60"/>
      <c r="S9" s="60"/>
      <c r="T9" s="60"/>
      <c r="U9" s="60"/>
      <c r="V9" s="60"/>
      <c r="W9" s="60">
        <v>546</v>
      </c>
      <c r="X9" s="60">
        <v>282174</v>
      </c>
      <c r="Y9" s="60">
        <v>-281628</v>
      </c>
      <c r="Z9" s="140">
        <v>-99.81</v>
      </c>
      <c r="AA9" s="62">
        <v>564348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-93915011</v>
      </c>
      <c r="D12" s="155"/>
      <c r="E12" s="59">
        <v>-133367700</v>
      </c>
      <c r="F12" s="60">
        <v>-133367700</v>
      </c>
      <c r="G12" s="60"/>
      <c r="H12" s="60">
        <v>-9047089</v>
      </c>
      <c r="I12" s="60">
        <v>-10440475</v>
      </c>
      <c r="J12" s="60">
        <v>-19487564</v>
      </c>
      <c r="K12" s="60">
        <v>-12393609</v>
      </c>
      <c r="L12" s="60">
        <v>-9943411</v>
      </c>
      <c r="M12" s="60"/>
      <c r="N12" s="60">
        <v>-22337020</v>
      </c>
      <c r="O12" s="60"/>
      <c r="P12" s="60"/>
      <c r="Q12" s="60"/>
      <c r="R12" s="60"/>
      <c r="S12" s="60"/>
      <c r="T12" s="60"/>
      <c r="U12" s="60"/>
      <c r="V12" s="60"/>
      <c r="W12" s="60">
        <v>-41824584</v>
      </c>
      <c r="X12" s="60">
        <v>-66683850</v>
      </c>
      <c r="Y12" s="60">
        <v>24859266</v>
      </c>
      <c r="Z12" s="140">
        <v>-37.28</v>
      </c>
      <c r="AA12" s="62">
        <v>-133367700</v>
      </c>
    </row>
    <row r="13" spans="1:27" ht="13.5">
      <c r="A13" s="249" t="s">
        <v>40</v>
      </c>
      <c r="B13" s="182"/>
      <c r="C13" s="155">
        <v>-128</v>
      </c>
      <c r="D13" s="155"/>
      <c r="E13" s="59">
        <v>-329160</v>
      </c>
      <c r="F13" s="60">
        <v>-329160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-164580</v>
      </c>
      <c r="Y13" s="60">
        <v>164580</v>
      </c>
      <c r="Z13" s="140">
        <v>-100</v>
      </c>
      <c r="AA13" s="62">
        <v>-329160</v>
      </c>
    </row>
    <row r="14" spans="1:27" ht="13.5">
      <c r="A14" s="249" t="s">
        <v>42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50" t="s">
        <v>184</v>
      </c>
      <c r="B15" s="251"/>
      <c r="C15" s="168">
        <f aca="true" t="shared" si="0" ref="C15:Y15">SUM(C6:C14)</f>
        <v>38505658</v>
      </c>
      <c r="D15" s="168">
        <f>SUM(D6:D14)</f>
        <v>0</v>
      </c>
      <c r="E15" s="72">
        <f t="shared" si="0"/>
        <v>5886492</v>
      </c>
      <c r="F15" s="73">
        <f t="shared" si="0"/>
        <v>5886492</v>
      </c>
      <c r="G15" s="73">
        <f t="shared" si="0"/>
        <v>47014374</v>
      </c>
      <c r="H15" s="73">
        <f t="shared" si="0"/>
        <v>-7259644</v>
      </c>
      <c r="I15" s="73">
        <f t="shared" si="0"/>
        <v>-9880870</v>
      </c>
      <c r="J15" s="73">
        <f t="shared" si="0"/>
        <v>29873860</v>
      </c>
      <c r="K15" s="73">
        <f t="shared" si="0"/>
        <v>-10554960</v>
      </c>
      <c r="L15" s="73">
        <f t="shared" si="0"/>
        <v>22167388</v>
      </c>
      <c r="M15" s="73">
        <f t="shared" si="0"/>
        <v>0</v>
      </c>
      <c r="N15" s="73">
        <f t="shared" si="0"/>
        <v>11612428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41486288</v>
      </c>
      <c r="X15" s="73">
        <f t="shared" si="0"/>
        <v>2943246</v>
      </c>
      <c r="Y15" s="73">
        <f t="shared" si="0"/>
        <v>38543042</v>
      </c>
      <c r="Z15" s="170">
        <f>+IF(X15&lt;&gt;0,+(Y15/X15)*100,0)</f>
        <v>1309.54198187987</v>
      </c>
      <c r="AA15" s="74">
        <f>SUM(AA6:AA14)</f>
        <v>5886492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>
        <v>1523</v>
      </c>
      <c r="H21" s="159">
        <v>-195177</v>
      </c>
      <c r="I21" s="159">
        <v>-389224</v>
      </c>
      <c r="J21" s="60">
        <v>-582878</v>
      </c>
      <c r="K21" s="159">
        <v>-497164</v>
      </c>
      <c r="L21" s="159">
        <v>-525757</v>
      </c>
      <c r="M21" s="60"/>
      <c r="N21" s="159">
        <v>-1022921</v>
      </c>
      <c r="O21" s="159"/>
      <c r="P21" s="159"/>
      <c r="Q21" s="60"/>
      <c r="R21" s="159"/>
      <c r="S21" s="159"/>
      <c r="T21" s="60"/>
      <c r="U21" s="159"/>
      <c r="V21" s="159"/>
      <c r="W21" s="159">
        <v>-1605799</v>
      </c>
      <c r="X21" s="60"/>
      <c r="Y21" s="159">
        <v>-1605799</v>
      </c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>
        <v>-22019236</v>
      </c>
      <c r="I22" s="60">
        <v>-1493744</v>
      </c>
      <c r="J22" s="60">
        <v>-23512980</v>
      </c>
      <c r="K22" s="60">
        <v>5126989</v>
      </c>
      <c r="L22" s="60">
        <v>1662720</v>
      </c>
      <c r="M22" s="60"/>
      <c r="N22" s="60">
        <v>6789709</v>
      </c>
      <c r="O22" s="60"/>
      <c r="P22" s="60"/>
      <c r="Q22" s="60"/>
      <c r="R22" s="60"/>
      <c r="S22" s="60"/>
      <c r="T22" s="60"/>
      <c r="U22" s="60"/>
      <c r="V22" s="60"/>
      <c r="W22" s="60">
        <v>-16723271</v>
      </c>
      <c r="X22" s="60"/>
      <c r="Y22" s="60">
        <v>-16723271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-56229009</v>
      </c>
      <c r="D24" s="155"/>
      <c r="E24" s="59">
        <v>-31998000</v>
      </c>
      <c r="F24" s="60">
        <v>-31998000</v>
      </c>
      <c r="G24" s="60"/>
      <c r="H24" s="60">
        <v>-4839715</v>
      </c>
      <c r="I24" s="60"/>
      <c r="J24" s="60">
        <v>-4839715</v>
      </c>
      <c r="K24" s="60">
        <v>1465790</v>
      </c>
      <c r="L24" s="60"/>
      <c r="M24" s="60"/>
      <c r="N24" s="60">
        <v>1465790</v>
      </c>
      <c r="O24" s="60"/>
      <c r="P24" s="60"/>
      <c r="Q24" s="60"/>
      <c r="R24" s="60"/>
      <c r="S24" s="60"/>
      <c r="T24" s="60"/>
      <c r="U24" s="60"/>
      <c r="V24" s="60"/>
      <c r="W24" s="60">
        <v>-3373925</v>
      </c>
      <c r="X24" s="60">
        <v>-15999000</v>
      </c>
      <c r="Y24" s="60">
        <v>12625075</v>
      </c>
      <c r="Z24" s="140">
        <v>-78.91</v>
      </c>
      <c r="AA24" s="62">
        <v>-31998000</v>
      </c>
    </row>
    <row r="25" spans="1:27" ht="13.5">
      <c r="A25" s="250" t="s">
        <v>191</v>
      </c>
      <c r="B25" s="251"/>
      <c r="C25" s="168">
        <f aca="true" t="shared" si="1" ref="C25:Y25">SUM(C19:C24)</f>
        <v>-56229009</v>
      </c>
      <c r="D25" s="168">
        <f>SUM(D19:D24)</f>
        <v>0</v>
      </c>
      <c r="E25" s="72">
        <f t="shared" si="1"/>
        <v>-31998000</v>
      </c>
      <c r="F25" s="73">
        <f t="shared" si="1"/>
        <v>-31998000</v>
      </c>
      <c r="G25" s="73">
        <f t="shared" si="1"/>
        <v>1523</v>
      </c>
      <c r="H25" s="73">
        <f t="shared" si="1"/>
        <v>-27054128</v>
      </c>
      <c r="I25" s="73">
        <f t="shared" si="1"/>
        <v>-1882968</v>
      </c>
      <c r="J25" s="73">
        <f t="shared" si="1"/>
        <v>-28935573</v>
      </c>
      <c r="K25" s="73">
        <f t="shared" si="1"/>
        <v>6095615</v>
      </c>
      <c r="L25" s="73">
        <f t="shared" si="1"/>
        <v>1136963</v>
      </c>
      <c r="M25" s="73">
        <f t="shared" si="1"/>
        <v>0</v>
      </c>
      <c r="N25" s="73">
        <f t="shared" si="1"/>
        <v>7232578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-21702995</v>
      </c>
      <c r="X25" s="73">
        <f t="shared" si="1"/>
        <v>-15999000</v>
      </c>
      <c r="Y25" s="73">
        <f t="shared" si="1"/>
        <v>-5703995</v>
      </c>
      <c r="Z25" s="170">
        <f>+IF(X25&lt;&gt;0,+(Y25/X25)*100,0)</f>
        <v>35.652197012313266</v>
      </c>
      <c r="AA25" s="74">
        <f>SUM(AA19:AA24)</f>
        <v>-31998000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/>
      <c r="D33" s="155"/>
      <c r="E33" s="59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50" t="s">
        <v>197</v>
      </c>
      <c r="B34" s="251"/>
      <c r="C34" s="168">
        <f aca="true" t="shared" si="2" ref="C34:Y34">SUM(C29:C33)</f>
        <v>0</v>
      </c>
      <c r="D34" s="168">
        <f>SUM(D29:D33)</f>
        <v>0</v>
      </c>
      <c r="E34" s="72">
        <f t="shared" si="2"/>
        <v>0</v>
      </c>
      <c r="F34" s="73">
        <f t="shared" si="2"/>
        <v>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0</v>
      </c>
      <c r="Y34" s="73">
        <f t="shared" si="2"/>
        <v>0</v>
      </c>
      <c r="Z34" s="170">
        <f>+IF(X34&lt;&gt;0,+(Y34/X34)*100,0)</f>
        <v>0</v>
      </c>
      <c r="AA34" s="74">
        <f>SUM(AA29:AA33)</f>
        <v>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-17723351</v>
      </c>
      <c r="D36" s="153">
        <f>+D15+D25+D34</f>
        <v>0</v>
      </c>
      <c r="E36" s="99">
        <f t="shared" si="3"/>
        <v>-26111508</v>
      </c>
      <c r="F36" s="100">
        <f t="shared" si="3"/>
        <v>-26111508</v>
      </c>
      <c r="G36" s="100">
        <f t="shared" si="3"/>
        <v>47015897</v>
      </c>
      <c r="H36" s="100">
        <f t="shared" si="3"/>
        <v>-34313772</v>
      </c>
      <c r="I36" s="100">
        <f t="shared" si="3"/>
        <v>-11763838</v>
      </c>
      <c r="J36" s="100">
        <f t="shared" si="3"/>
        <v>938287</v>
      </c>
      <c r="K36" s="100">
        <f t="shared" si="3"/>
        <v>-4459345</v>
      </c>
      <c r="L36" s="100">
        <f t="shared" si="3"/>
        <v>23304351</v>
      </c>
      <c r="M36" s="100">
        <f t="shared" si="3"/>
        <v>0</v>
      </c>
      <c r="N36" s="100">
        <f t="shared" si="3"/>
        <v>18845006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19783293</v>
      </c>
      <c r="X36" s="100">
        <f t="shared" si="3"/>
        <v>-13055754</v>
      </c>
      <c r="Y36" s="100">
        <f t="shared" si="3"/>
        <v>32839047</v>
      </c>
      <c r="Z36" s="137">
        <f>+IF(X36&lt;&gt;0,+(Y36/X36)*100,0)</f>
        <v>-251.5293027120456</v>
      </c>
      <c r="AA36" s="102">
        <f>+AA15+AA25+AA34</f>
        <v>-26111508</v>
      </c>
    </row>
    <row r="37" spans="1:27" ht="13.5">
      <c r="A37" s="249" t="s">
        <v>199</v>
      </c>
      <c r="B37" s="182"/>
      <c r="C37" s="153">
        <v>14907850</v>
      </c>
      <c r="D37" s="153"/>
      <c r="E37" s="99">
        <v>19098842</v>
      </c>
      <c r="F37" s="100">
        <v>19098842</v>
      </c>
      <c r="G37" s="100">
        <v>2960033</v>
      </c>
      <c r="H37" s="100">
        <v>49975930</v>
      </c>
      <c r="I37" s="100">
        <v>15662158</v>
      </c>
      <c r="J37" s="100">
        <v>2960033</v>
      </c>
      <c r="K37" s="100">
        <v>3898320</v>
      </c>
      <c r="L37" s="100">
        <v>-561025</v>
      </c>
      <c r="M37" s="100"/>
      <c r="N37" s="100">
        <v>3898320</v>
      </c>
      <c r="O37" s="100"/>
      <c r="P37" s="100"/>
      <c r="Q37" s="100"/>
      <c r="R37" s="100"/>
      <c r="S37" s="100"/>
      <c r="T37" s="100"/>
      <c r="U37" s="100"/>
      <c r="V37" s="100"/>
      <c r="W37" s="100">
        <v>2960033</v>
      </c>
      <c r="X37" s="100">
        <v>19098842</v>
      </c>
      <c r="Y37" s="100">
        <v>-16138809</v>
      </c>
      <c r="Z37" s="137">
        <v>-84.5</v>
      </c>
      <c r="AA37" s="102">
        <v>19098842</v>
      </c>
    </row>
    <row r="38" spans="1:27" ht="13.5">
      <c r="A38" s="269" t="s">
        <v>200</v>
      </c>
      <c r="B38" s="256"/>
      <c r="C38" s="257">
        <v>-2815501</v>
      </c>
      <c r="D38" s="257"/>
      <c r="E38" s="258">
        <v>-7012667</v>
      </c>
      <c r="F38" s="259">
        <v>-7012667</v>
      </c>
      <c r="G38" s="259">
        <v>49975930</v>
      </c>
      <c r="H38" s="259">
        <v>15662158</v>
      </c>
      <c r="I38" s="259">
        <v>3898320</v>
      </c>
      <c r="J38" s="259">
        <v>3898320</v>
      </c>
      <c r="K38" s="259">
        <v>-561025</v>
      </c>
      <c r="L38" s="259">
        <v>22743326</v>
      </c>
      <c r="M38" s="259"/>
      <c r="N38" s="259">
        <v>22743326</v>
      </c>
      <c r="O38" s="259"/>
      <c r="P38" s="259"/>
      <c r="Q38" s="259"/>
      <c r="R38" s="259"/>
      <c r="S38" s="259"/>
      <c r="T38" s="259"/>
      <c r="U38" s="259"/>
      <c r="V38" s="259"/>
      <c r="W38" s="259">
        <v>22743326</v>
      </c>
      <c r="X38" s="259">
        <v>6043087</v>
      </c>
      <c r="Y38" s="259">
        <v>16700239</v>
      </c>
      <c r="Z38" s="260">
        <v>276.35</v>
      </c>
      <c r="AA38" s="261">
        <v>-7012667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73" t="s">
        <v>201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33298000</v>
      </c>
      <c r="F5" s="106">
        <f t="shared" si="0"/>
        <v>33298000</v>
      </c>
      <c r="G5" s="106">
        <f t="shared" si="0"/>
        <v>0</v>
      </c>
      <c r="H5" s="106">
        <f t="shared" si="0"/>
        <v>0</v>
      </c>
      <c r="I5" s="106">
        <f t="shared" si="0"/>
        <v>1378956</v>
      </c>
      <c r="J5" s="106">
        <f t="shared" si="0"/>
        <v>1378956</v>
      </c>
      <c r="K5" s="106">
        <f t="shared" si="0"/>
        <v>2858408</v>
      </c>
      <c r="L5" s="106">
        <f t="shared" si="0"/>
        <v>0</v>
      </c>
      <c r="M5" s="106">
        <f t="shared" si="0"/>
        <v>0</v>
      </c>
      <c r="N5" s="106">
        <f t="shared" si="0"/>
        <v>2858408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4237364</v>
      </c>
      <c r="X5" s="106">
        <f t="shared" si="0"/>
        <v>16649000</v>
      </c>
      <c r="Y5" s="106">
        <f t="shared" si="0"/>
        <v>-12411636</v>
      </c>
      <c r="Z5" s="201">
        <f>+IF(X5&lt;&gt;0,+(Y5/X5)*100,0)</f>
        <v>-74.54883776803412</v>
      </c>
      <c r="AA5" s="199">
        <f>SUM(AA11:AA18)</f>
        <v>33298000</v>
      </c>
    </row>
    <row r="6" spans="1:27" ht="13.5">
      <c r="A6" s="291" t="s">
        <v>204</v>
      </c>
      <c r="B6" s="142"/>
      <c r="C6" s="62"/>
      <c r="D6" s="156"/>
      <c r="E6" s="60">
        <v>31998000</v>
      </c>
      <c r="F6" s="60">
        <v>31998000</v>
      </c>
      <c r="G6" s="60"/>
      <c r="H6" s="60"/>
      <c r="I6" s="60">
        <v>1378956</v>
      </c>
      <c r="J6" s="60">
        <v>1378956</v>
      </c>
      <c r="K6" s="60">
        <v>2858408</v>
      </c>
      <c r="L6" s="60"/>
      <c r="M6" s="60"/>
      <c r="N6" s="60">
        <v>2858408</v>
      </c>
      <c r="O6" s="60"/>
      <c r="P6" s="60"/>
      <c r="Q6" s="60"/>
      <c r="R6" s="60"/>
      <c r="S6" s="60"/>
      <c r="T6" s="60"/>
      <c r="U6" s="60"/>
      <c r="V6" s="60"/>
      <c r="W6" s="60">
        <v>4237364</v>
      </c>
      <c r="X6" s="60">
        <v>15999000</v>
      </c>
      <c r="Y6" s="60">
        <v>-11761636</v>
      </c>
      <c r="Z6" s="140">
        <v>-73.51</v>
      </c>
      <c r="AA6" s="155">
        <v>31998000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1300000</v>
      </c>
      <c r="F10" s="60">
        <v>1300000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650000</v>
      </c>
      <c r="Y10" s="60">
        <v>-650000</v>
      </c>
      <c r="Z10" s="140">
        <v>-100</v>
      </c>
      <c r="AA10" s="155">
        <v>1300000</v>
      </c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33298000</v>
      </c>
      <c r="F11" s="295">
        <f t="shared" si="1"/>
        <v>33298000</v>
      </c>
      <c r="G11" s="295">
        <f t="shared" si="1"/>
        <v>0</v>
      </c>
      <c r="H11" s="295">
        <f t="shared" si="1"/>
        <v>0</v>
      </c>
      <c r="I11" s="295">
        <f t="shared" si="1"/>
        <v>1378956</v>
      </c>
      <c r="J11" s="295">
        <f t="shared" si="1"/>
        <v>1378956</v>
      </c>
      <c r="K11" s="295">
        <f t="shared" si="1"/>
        <v>2858408</v>
      </c>
      <c r="L11" s="295">
        <f t="shared" si="1"/>
        <v>0</v>
      </c>
      <c r="M11" s="295">
        <f t="shared" si="1"/>
        <v>0</v>
      </c>
      <c r="N11" s="295">
        <f t="shared" si="1"/>
        <v>2858408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4237364</v>
      </c>
      <c r="X11" s="295">
        <f t="shared" si="1"/>
        <v>16649000</v>
      </c>
      <c r="Y11" s="295">
        <f t="shared" si="1"/>
        <v>-12411636</v>
      </c>
      <c r="Z11" s="296">
        <f>+IF(X11&lt;&gt;0,+(Y11/X11)*100,0)</f>
        <v>-74.54883776803412</v>
      </c>
      <c r="AA11" s="297">
        <f>SUM(AA6:AA10)</f>
        <v>33298000</v>
      </c>
    </row>
    <row r="12" spans="1:27" ht="13.5">
      <c r="A12" s="298" t="s">
        <v>210</v>
      </c>
      <c r="B12" s="136"/>
      <c r="C12" s="62"/>
      <c r="D12" s="156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155"/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155"/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31998000</v>
      </c>
      <c r="F36" s="60">
        <f t="shared" si="4"/>
        <v>31998000</v>
      </c>
      <c r="G36" s="60">
        <f t="shared" si="4"/>
        <v>0</v>
      </c>
      <c r="H36" s="60">
        <f t="shared" si="4"/>
        <v>0</v>
      </c>
      <c r="I36" s="60">
        <f t="shared" si="4"/>
        <v>1378956</v>
      </c>
      <c r="J36" s="60">
        <f t="shared" si="4"/>
        <v>1378956</v>
      </c>
      <c r="K36" s="60">
        <f t="shared" si="4"/>
        <v>2858408</v>
      </c>
      <c r="L36" s="60">
        <f t="shared" si="4"/>
        <v>0</v>
      </c>
      <c r="M36" s="60">
        <f t="shared" si="4"/>
        <v>0</v>
      </c>
      <c r="N36" s="60">
        <f t="shared" si="4"/>
        <v>2858408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4237364</v>
      </c>
      <c r="X36" s="60">
        <f t="shared" si="4"/>
        <v>15999000</v>
      </c>
      <c r="Y36" s="60">
        <f t="shared" si="4"/>
        <v>-11761636</v>
      </c>
      <c r="Z36" s="140">
        <f aca="true" t="shared" si="5" ref="Z36:Z49">+IF(X36&lt;&gt;0,+(Y36/X36)*100,0)</f>
        <v>-73.51481967622976</v>
      </c>
      <c r="AA36" s="155">
        <f>AA6+AA21</f>
        <v>31998000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1300000</v>
      </c>
      <c r="F40" s="60">
        <f t="shared" si="4"/>
        <v>1300000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650000</v>
      </c>
      <c r="Y40" s="60">
        <f t="shared" si="4"/>
        <v>-650000</v>
      </c>
      <c r="Z40" s="140">
        <f t="shared" si="5"/>
        <v>-100</v>
      </c>
      <c r="AA40" s="155">
        <f>AA10+AA25</f>
        <v>1300000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33298000</v>
      </c>
      <c r="F41" s="295">
        <f t="shared" si="6"/>
        <v>33298000</v>
      </c>
      <c r="G41" s="295">
        <f t="shared" si="6"/>
        <v>0</v>
      </c>
      <c r="H41" s="295">
        <f t="shared" si="6"/>
        <v>0</v>
      </c>
      <c r="I41" s="295">
        <f t="shared" si="6"/>
        <v>1378956</v>
      </c>
      <c r="J41" s="295">
        <f t="shared" si="6"/>
        <v>1378956</v>
      </c>
      <c r="K41" s="295">
        <f t="shared" si="6"/>
        <v>2858408</v>
      </c>
      <c r="L41" s="295">
        <f t="shared" si="6"/>
        <v>0</v>
      </c>
      <c r="M41" s="295">
        <f t="shared" si="6"/>
        <v>0</v>
      </c>
      <c r="N41" s="295">
        <f t="shared" si="6"/>
        <v>2858408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4237364</v>
      </c>
      <c r="X41" s="295">
        <f t="shared" si="6"/>
        <v>16649000</v>
      </c>
      <c r="Y41" s="295">
        <f t="shared" si="6"/>
        <v>-12411636</v>
      </c>
      <c r="Z41" s="296">
        <f t="shared" si="5"/>
        <v>-74.54883776803412</v>
      </c>
      <c r="AA41" s="297">
        <f>SUM(AA36:AA40)</f>
        <v>33298000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0</v>
      </c>
      <c r="F42" s="54">
        <f t="shared" si="7"/>
        <v>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0</v>
      </c>
      <c r="Y42" s="54">
        <f t="shared" si="7"/>
        <v>0</v>
      </c>
      <c r="Z42" s="184">
        <f t="shared" si="5"/>
        <v>0</v>
      </c>
      <c r="AA42" s="130">
        <f aca="true" t="shared" si="8" ref="AA42:AA48">AA12+AA27</f>
        <v>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0</v>
      </c>
      <c r="F45" s="54">
        <f t="shared" si="7"/>
        <v>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0</v>
      </c>
      <c r="Y45" s="54">
        <f t="shared" si="7"/>
        <v>0</v>
      </c>
      <c r="Z45" s="184">
        <f t="shared" si="5"/>
        <v>0</v>
      </c>
      <c r="AA45" s="130">
        <f t="shared" si="8"/>
        <v>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33298000</v>
      </c>
      <c r="F49" s="220">
        <f t="shared" si="9"/>
        <v>33298000</v>
      </c>
      <c r="G49" s="220">
        <f t="shared" si="9"/>
        <v>0</v>
      </c>
      <c r="H49" s="220">
        <f t="shared" si="9"/>
        <v>0</v>
      </c>
      <c r="I49" s="220">
        <f t="shared" si="9"/>
        <v>1378956</v>
      </c>
      <c r="J49" s="220">
        <f t="shared" si="9"/>
        <v>1378956</v>
      </c>
      <c r="K49" s="220">
        <f t="shared" si="9"/>
        <v>2858408</v>
      </c>
      <c r="L49" s="220">
        <f t="shared" si="9"/>
        <v>0</v>
      </c>
      <c r="M49" s="220">
        <f t="shared" si="9"/>
        <v>0</v>
      </c>
      <c r="N49" s="220">
        <f t="shared" si="9"/>
        <v>2858408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4237364</v>
      </c>
      <c r="X49" s="220">
        <f t="shared" si="9"/>
        <v>16649000</v>
      </c>
      <c r="Y49" s="220">
        <f t="shared" si="9"/>
        <v>-12411636</v>
      </c>
      <c r="Z49" s="221">
        <f t="shared" si="5"/>
        <v>-74.54883776803412</v>
      </c>
      <c r="AA49" s="222">
        <f>SUM(AA41:AA48)</f>
        <v>33298000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5175203</v>
      </c>
      <c r="F51" s="54">
        <f t="shared" si="10"/>
        <v>5175203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2587602</v>
      </c>
      <c r="Y51" s="54">
        <f t="shared" si="10"/>
        <v>-2587602</v>
      </c>
      <c r="Z51" s="184">
        <f>+IF(X51&lt;&gt;0,+(Y51/X51)*100,0)</f>
        <v>-100</v>
      </c>
      <c r="AA51" s="130">
        <f>SUM(AA57:AA61)</f>
        <v>5175203</v>
      </c>
    </row>
    <row r="52" spans="1:27" ht="13.5">
      <c r="A52" s="310" t="s">
        <v>204</v>
      </c>
      <c r="B52" s="142"/>
      <c r="C52" s="62"/>
      <c r="D52" s="156"/>
      <c r="E52" s="60">
        <v>4018240</v>
      </c>
      <c r="F52" s="60">
        <v>4018240</v>
      </c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>
        <v>2009120</v>
      </c>
      <c r="Y52" s="60">
        <v>-2009120</v>
      </c>
      <c r="Z52" s="140">
        <v>-100</v>
      </c>
      <c r="AA52" s="155">
        <v>4018240</v>
      </c>
    </row>
    <row r="53" spans="1:27" ht="13.5">
      <c r="A53" s="310" t="s">
        <v>205</v>
      </c>
      <c r="B53" s="142"/>
      <c r="C53" s="62"/>
      <c r="D53" s="156"/>
      <c r="E53" s="60">
        <v>600000</v>
      </c>
      <c r="F53" s="60">
        <v>600000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300000</v>
      </c>
      <c r="Y53" s="60">
        <v>-300000</v>
      </c>
      <c r="Z53" s="140">
        <v>-100</v>
      </c>
      <c r="AA53" s="155">
        <v>600000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4618240</v>
      </c>
      <c r="F57" s="295">
        <f t="shared" si="11"/>
        <v>4618240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2309120</v>
      </c>
      <c r="Y57" s="295">
        <f t="shared" si="11"/>
        <v>-2309120</v>
      </c>
      <c r="Z57" s="296">
        <f>+IF(X57&lt;&gt;0,+(Y57/X57)*100,0)</f>
        <v>-100</v>
      </c>
      <c r="AA57" s="297">
        <f>SUM(AA52:AA56)</f>
        <v>4618240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>
        <v>556963</v>
      </c>
      <c r="F61" s="60">
        <v>556963</v>
      </c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>
        <v>278482</v>
      </c>
      <c r="Y61" s="60">
        <v>-278482</v>
      </c>
      <c r="Z61" s="140">
        <v>-100</v>
      </c>
      <c r="AA61" s="155">
        <v>556963</v>
      </c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4927176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4927176</v>
      </c>
      <c r="F69" s="220">
        <f t="shared" si="12"/>
        <v>0</v>
      </c>
      <c r="G69" s="220">
        <f t="shared" si="12"/>
        <v>0</v>
      </c>
      <c r="H69" s="220">
        <f t="shared" si="12"/>
        <v>0</v>
      </c>
      <c r="I69" s="220">
        <f t="shared" si="12"/>
        <v>0</v>
      </c>
      <c r="J69" s="220">
        <f t="shared" si="12"/>
        <v>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0</v>
      </c>
      <c r="X69" s="220">
        <f t="shared" si="12"/>
        <v>0</v>
      </c>
      <c r="Y69" s="220">
        <f t="shared" si="12"/>
        <v>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226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33298000</v>
      </c>
      <c r="F5" s="345">
        <f t="shared" si="0"/>
        <v>33298000</v>
      </c>
      <c r="G5" s="345">
        <f t="shared" si="0"/>
        <v>0</v>
      </c>
      <c r="H5" s="343">
        <f t="shared" si="0"/>
        <v>0</v>
      </c>
      <c r="I5" s="343">
        <f t="shared" si="0"/>
        <v>1378956</v>
      </c>
      <c r="J5" s="345">
        <f t="shared" si="0"/>
        <v>1378956</v>
      </c>
      <c r="K5" s="345">
        <f t="shared" si="0"/>
        <v>2858408</v>
      </c>
      <c r="L5" s="343">
        <f t="shared" si="0"/>
        <v>0</v>
      </c>
      <c r="M5" s="343">
        <f t="shared" si="0"/>
        <v>0</v>
      </c>
      <c r="N5" s="345">
        <f t="shared" si="0"/>
        <v>2858408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4237364</v>
      </c>
      <c r="X5" s="343">
        <f t="shared" si="0"/>
        <v>16649000</v>
      </c>
      <c r="Y5" s="345">
        <f t="shared" si="0"/>
        <v>-12411636</v>
      </c>
      <c r="Z5" s="346">
        <f>+IF(X5&lt;&gt;0,+(Y5/X5)*100,0)</f>
        <v>-74.54883776803412</v>
      </c>
      <c r="AA5" s="347">
        <f>+AA6+AA8+AA11+AA13+AA15</f>
        <v>33298000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31998000</v>
      </c>
      <c r="F6" s="59">
        <f t="shared" si="1"/>
        <v>31998000</v>
      </c>
      <c r="G6" s="59">
        <f t="shared" si="1"/>
        <v>0</v>
      </c>
      <c r="H6" s="60">
        <f t="shared" si="1"/>
        <v>0</v>
      </c>
      <c r="I6" s="60">
        <f t="shared" si="1"/>
        <v>1378956</v>
      </c>
      <c r="J6" s="59">
        <f t="shared" si="1"/>
        <v>1378956</v>
      </c>
      <c r="K6" s="59">
        <f t="shared" si="1"/>
        <v>2858408</v>
      </c>
      <c r="L6" s="60">
        <f t="shared" si="1"/>
        <v>0</v>
      </c>
      <c r="M6" s="60">
        <f t="shared" si="1"/>
        <v>0</v>
      </c>
      <c r="N6" s="59">
        <f t="shared" si="1"/>
        <v>2858408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4237364</v>
      </c>
      <c r="X6" s="60">
        <f t="shared" si="1"/>
        <v>15999000</v>
      </c>
      <c r="Y6" s="59">
        <f t="shared" si="1"/>
        <v>-11761636</v>
      </c>
      <c r="Z6" s="61">
        <f>+IF(X6&lt;&gt;0,+(Y6/X6)*100,0)</f>
        <v>-73.51481967622976</v>
      </c>
      <c r="AA6" s="62">
        <f t="shared" si="1"/>
        <v>31998000</v>
      </c>
    </row>
    <row r="7" spans="1:27" ht="13.5">
      <c r="A7" s="291" t="s">
        <v>228</v>
      </c>
      <c r="B7" s="142"/>
      <c r="C7" s="60"/>
      <c r="D7" s="327"/>
      <c r="E7" s="60">
        <v>31998000</v>
      </c>
      <c r="F7" s="59">
        <v>31998000</v>
      </c>
      <c r="G7" s="59"/>
      <c r="H7" s="60"/>
      <c r="I7" s="60">
        <v>1378956</v>
      </c>
      <c r="J7" s="59">
        <v>1378956</v>
      </c>
      <c r="K7" s="59">
        <v>2858408</v>
      </c>
      <c r="L7" s="60"/>
      <c r="M7" s="60"/>
      <c r="N7" s="59">
        <v>2858408</v>
      </c>
      <c r="O7" s="59"/>
      <c r="P7" s="60"/>
      <c r="Q7" s="60"/>
      <c r="R7" s="59"/>
      <c r="S7" s="59"/>
      <c r="T7" s="60"/>
      <c r="U7" s="60"/>
      <c r="V7" s="59"/>
      <c r="W7" s="59">
        <v>4237364</v>
      </c>
      <c r="X7" s="60">
        <v>15999000</v>
      </c>
      <c r="Y7" s="59">
        <v>-11761636</v>
      </c>
      <c r="Z7" s="61">
        <v>-73.51</v>
      </c>
      <c r="AA7" s="62">
        <v>31998000</v>
      </c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1300000</v>
      </c>
      <c r="F15" s="59">
        <f t="shared" si="5"/>
        <v>1300000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650000</v>
      </c>
      <c r="Y15" s="59">
        <f t="shared" si="5"/>
        <v>-650000</v>
      </c>
      <c r="Z15" s="61">
        <f>+IF(X15&lt;&gt;0,+(Y15/X15)*100,0)</f>
        <v>-100</v>
      </c>
      <c r="AA15" s="62">
        <f>SUM(AA16:AA20)</f>
        <v>1300000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>
        <v>1300000</v>
      </c>
      <c r="F20" s="59">
        <v>1300000</v>
      </c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>
        <v>650000</v>
      </c>
      <c r="Y20" s="59">
        <v>-650000</v>
      </c>
      <c r="Z20" s="61">
        <v>-100</v>
      </c>
      <c r="AA20" s="62">
        <v>1300000</v>
      </c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33298000</v>
      </c>
      <c r="F60" s="264">
        <f t="shared" si="14"/>
        <v>33298000</v>
      </c>
      <c r="G60" s="264">
        <f t="shared" si="14"/>
        <v>0</v>
      </c>
      <c r="H60" s="219">
        <f t="shared" si="14"/>
        <v>0</v>
      </c>
      <c r="I60" s="219">
        <f t="shared" si="14"/>
        <v>1378956</v>
      </c>
      <c r="J60" s="264">
        <f t="shared" si="14"/>
        <v>1378956</v>
      </c>
      <c r="K60" s="264">
        <f t="shared" si="14"/>
        <v>2858408</v>
      </c>
      <c r="L60" s="219">
        <f t="shared" si="14"/>
        <v>0</v>
      </c>
      <c r="M60" s="219">
        <f t="shared" si="14"/>
        <v>0</v>
      </c>
      <c r="N60" s="264">
        <f t="shared" si="14"/>
        <v>2858408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4237364</v>
      </c>
      <c r="X60" s="219">
        <f t="shared" si="14"/>
        <v>16649000</v>
      </c>
      <c r="Y60" s="264">
        <f t="shared" si="14"/>
        <v>-12411636</v>
      </c>
      <c r="Z60" s="324">
        <f>+IF(X60&lt;&gt;0,+(Y60/X60)*100,0)</f>
        <v>-74.54883776803412</v>
      </c>
      <c r="AA60" s="232">
        <f>+AA57+AA54+AA51+AA40+AA37+AA34+AA22+AA5</f>
        <v>33298000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73" t="s">
        <v>262</v>
      </c>
      <c r="B1" s="373"/>
      <c r="C1" s="373"/>
      <c r="D1" s="373"/>
      <c r="E1" s="373"/>
      <c r="F1" s="373"/>
      <c r="G1" s="373"/>
      <c r="H1" s="373"/>
      <c r="I1" s="373"/>
      <c r="J1" s="373"/>
      <c r="K1" s="373"/>
      <c r="L1" s="373"/>
      <c r="M1" s="373"/>
      <c r="N1" s="373"/>
      <c r="O1" s="373"/>
      <c r="P1" s="373"/>
      <c r="Q1" s="373"/>
      <c r="R1" s="373"/>
      <c r="S1" s="373"/>
      <c r="T1" s="373"/>
      <c r="U1" s="373"/>
      <c r="V1" s="373"/>
      <c r="W1" s="373"/>
      <c r="X1" s="373"/>
      <c r="Y1" s="373"/>
      <c r="Z1" s="373"/>
      <c r="AA1" s="373"/>
    </row>
    <row r="2" spans="1:27" ht="24.75" customHeight="1">
      <c r="A2" s="160" t="s">
        <v>1</v>
      </c>
      <c r="B2" s="134" t="s">
        <v>292</v>
      </c>
      <c r="C2" s="279" t="s">
        <v>2</v>
      </c>
      <c r="D2" s="379" t="s">
        <v>3</v>
      </c>
      <c r="E2" s="380" t="s">
        <v>4</v>
      </c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279"/>
    </row>
    <row r="3" spans="1:27" ht="24.75" customHeight="1">
      <c r="A3" s="339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40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41"/>
      <c r="AA4" s="108"/>
    </row>
    <row r="5" spans="1:27" ht="13.5">
      <c r="A5" s="342" t="s">
        <v>209</v>
      </c>
      <c r="B5" s="136"/>
      <c r="C5" s="343">
        <f aca="true" t="shared" si="0" ref="C5:Y5">+C6+C8+C11+C13+C15</f>
        <v>0</v>
      </c>
      <c r="D5" s="344">
        <f t="shared" si="0"/>
        <v>0</v>
      </c>
      <c r="E5" s="343">
        <f t="shared" si="0"/>
        <v>0</v>
      </c>
      <c r="F5" s="345">
        <f t="shared" si="0"/>
        <v>0</v>
      </c>
      <c r="G5" s="345">
        <f t="shared" si="0"/>
        <v>0</v>
      </c>
      <c r="H5" s="343">
        <f t="shared" si="0"/>
        <v>0</v>
      </c>
      <c r="I5" s="343">
        <f t="shared" si="0"/>
        <v>0</v>
      </c>
      <c r="J5" s="345">
        <f t="shared" si="0"/>
        <v>0</v>
      </c>
      <c r="K5" s="345">
        <f t="shared" si="0"/>
        <v>0</v>
      </c>
      <c r="L5" s="343">
        <f t="shared" si="0"/>
        <v>0</v>
      </c>
      <c r="M5" s="343">
        <f t="shared" si="0"/>
        <v>0</v>
      </c>
      <c r="N5" s="345">
        <f t="shared" si="0"/>
        <v>0</v>
      </c>
      <c r="O5" s="345">
        <f t="shared" si="0"/>
        <v>0</v>
      </c>
      <c r="P5" s="343">
        <f t="shared" si="0"/>
        <v>0</v>
      </c>
      <c r="Q5" s="343">
        <f t="shared" si="0"/>
        <v>0</v>
      </c>
      <c r="R5" s="345">
        <f t="shared" si="0"/>
        <v>0</v>
      </c>
      <c r="S5" s="345">
        <f t="shared" si="0"/>
        <v>0</v>
      </c>
      <c r="T5" s="343">
        <f t="shared" si="0"/>
        <v>0</v>
      </c>
      <c r="U5" s="343">
        <f t="shared" si="0"/>
        <v>0</v>
      </c>
      <c r="V5" s="345">
        <f t="shared" si="0"/>
        <v>0</v>
      </c>
      <c r="W5" s="345">
        <f t="shared" si="0"/>
        <v>0</v>
      </c>
      <c r="X5" s="343">
        <f t="shared" si="0"/>
        <v>0</v>
      </c>
      <c r="Y5" s="345">
        <f t="shared" si="0"/>
        <v>0</v>
      </c>
      <c r="Z5" s="346">
        <f>+IF(X5&lt;&gt;0,+(Y5/X5)*100,0)</f>
        <v>0</v>
      </c>
      <c r="AA5" s="347">
        <f>+AA6+AA8+AA11+AA13+AA15</f>
        <v>0</v>
      </c>
    </row>
    <row r="6" spans="1:27" ht="13.5">
      <c r="A6" s="348" t="s">
        <v>204</v>
      </c>
      <c r="B6" s="142"/>
      <c r="C6" s="60">
        <f>+C7</f>
        <v>0</v>
      </c>
      <c r="D6" s="327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27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48" t="s">
        <v>205</v>
      </c>
      <c r="B8" s="142"/>
      <c r="C8" s="60">
        <f aca="true" t="shared" si="2" ref="C8:Y8">SUM(C9:C10)</f>
        <v>0</v>
      </c>
      <c r="D8" s="327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27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27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48" t="s">
        <v>206</v>
      </c>
      <c r="B11" s="142"/>
      <c r="C11" s="349">
        <f>+C12</f>
        <v>0</v>
      </c>
      <c r="D11" s="350">
        <f aca="true" t="shared" si="3" ref="D11:AA11">+D12</f>
        <v>0</v>
      </c>
      <c r="E11" s="349">
        <f t="shared" si="3"/>
        <v>0</v>
      </c>
      <c r="F11" s="351">
        <f t="shared" si="3"/>
        <v>0</v>
      </c>
      <c r="G11" s="351">
        <f t="shared" si="3"/>
        <v>0</v>
      </c>
      <c r="H11" s="349">
        <f t="shared" si="3"/>
        <v>0</v>
      </c>
      <c r="I11" s="349">
        <f t="shared" si="3"/>
        <v>0</v>
      </c>
      <c r="J11" s="351">
        <f t="shared" si="3"/>
        <v>0</v>
      </c>
      <c r="K11" s="351">
        <f t="shared" si="3"/>
        <v>0</v>
      </c>
      <c r="L11" s="349">
        <f t="shared" si="3"/>
        <v>0</v>
      </c>
      <c r="M11" s="349">
        <f t="shared" si="3"/>
        <v>0</v>
      </c>
      <c r="N11" s="351">
        <f t="shared" si="3"/>
        <v>0</v>
      </c>
      <c r="O11" s="351">
        <f t="shared" si="3"/>
        <v>0</v>
      </c>
      <c r="P11" s="349">
        <f t="shared" si="3"/>
        <v>0</v>
      </c>
      <c r="Q11" s="349">
        <f t="shared" si="3"/>
        <v>0</v>
      </c>
      <c r="R11" s="351">
        <f t="shared" si="3"/>
        <v>0</v>
      </c>
      <c r="S11" s="351">
        <f t="shared" si="3"/>
        <v>0</v>
      </c>
      <c r="T11" s="349">
        <f t="shared" si="3"/>
        <v>0</v>
      </c>
      <c r="U11" s="349">
        <f t="shared" si="3"/>
        <v>0</v>
      </c>
      <c r="V11" s="351">
        <f t="shared" si="3"/>
        <v>0</v>
      </c>
      <c r="W11" s="351">
        <f t="shared" si="3"/>
        <v>0</v>
      </c>
      <c r="X11" s="349">
        <f t="shared" si="3"/>
        <v>0</v>
      </c>
      <c r="Y11" s="351">
        <f t="shared" si="3"/>
        <v>0</v>
      </c>
      <c r="Z11" s="352">
        <f>+IF(X11&lt;&gt;0,+(Y11/X11)*100,0)</f>
        <v>0</v>
      </c>
      <c r="AA11" s="353">
        <f t="shared" si="3"/>
        <v>0</v>
      </c>
    </row>
    <row r="12" spans="1:27" ht="13.5">
      <c r="A12" s="291" t="s">
        <v>231</v>
      </c>
      <c r="B12" s="136"/>
      <c r="C12" s="60"/>
      <c r="D12" s="327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48" t="s">
        <v>207</v>
      </c>
      <c r="B13" s="136"/>
      <c r="C13" s="275">
        <f>+C14</f>
        <v>0</v>
      </c>
      <c r="D13" s="328">
        <f aca="true" t="shared" si="4" ref="D13:AA13">+D14</f>
        <v>0</v>
      </c>
      <c r="E13" s="275">
        <f t="shared" si="4"/>
        <v>0</v>
      </c>
      <c r="F13" s="329">
        <f t="shared" si="4"/>
        <v>0</v>
      </c>
      <c r="G13" s="329">
        <f t="shared" si="4"/>
        <v>0</v>
      </c>
      <c r="H13" s="275">
        <f t="shared" si="4"/>
        <v>0</v>
      </c>
      <c r="I13" s="275">
        <f t="shared" si="4"/>
        <v>0</v>
      </c>
      <c r="J13" s="329">
        <f t="shared" si="4"/>
        <v>0</v>
      </c>
      <c r="K13" s="329">
        <f t="shared" si="4"/>
        <v>0</v>
      </c>
      <c r="L13" s="275">
        <f t="shared" si="4"/>
        <v>0</v>
      </c>
      <c r="M13" s="275">
        <f t="shared" si="4"/>
        <v>0</v>
      </c>
      <c r="N13" s="329">
        <f t="shared" si="4"/>
        <v>0</v>
      </c>
      <c r="O13" s="329">
        <f t="shared" si="4"/>
        <v>0</v>
      </c>
      <c r="P13" s="275">
        <f t="shared" si="4"/>
        <v>0</v>
      </c>
      <c r="Q13" s="275">
        <f t="shared" si="4"/>
        <v>0</v>
      </c>
      <c r="R13" s="329">
        <f t="shared" si="4"/>
        <v>0</v>
      </c>
      <c r="S13" s="329">
        <f t="shared" si="4"/>
        <v>0</v>
      </c>
      <c r="T13" s="275">
        <f t="shared" si="4"/>
        <v>0</v>
      </c>
      <c r="U13" s="275">
        <f t="shared" si="4"/>
        <v>0</v>
      </c>
      <c r="V13" s="329">
        <f t="shared" si="4"/>
        <v>0</v>
      </c>
      <c r="W13" s="329">
        <f t="shared" si="4"/>
        <v>0</v>
      </c>
      <c r="X13" s="275">
        <f t="shared" si="4"/>
        <v>0</v>
      </c>
      <c r="Y13" s="329">
        <f t="shared" si="4"/>
        <v>0</v>
      </c>
      <c r="Z13" s="322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27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48" t="s">
        <v>208</v>
      </c>
      <c r="B15" s="136"/>
      <c r="C15" s="60">
        <f aca="true" t="shared" si="5" ref="C15:Y15">SUM(C16:C20)</f>
        <v>0</v>
      </c>
      <c r="D15" s="327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27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27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27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27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27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54"/>
      <c r="B21" s="142"/>
      <c r="C21" s="60"/>
      <c r="D21" s="327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42" t="s">
        <v>210</v>
      </c>
      <c r="B22" s="142"/>
      <c r="C22" s="330">
        <f aca="true" t="shared" si="6" ref="C22:Y22">SUM(C23:C32)</f>
        <v>0</v>
      </c>
      <c r="D22" s="331">
        <f t="shared" si="6"/>
        <v>0</v>
      </c>
      <c r="E22" s="330">
        <f t="shared" si="6"/>
        <v>0</v>
      </c>
      <c r="F22" s="332">
        <f t="shared" si="6"/>
        <v>0</v>
      </c>
      <c r="G22" s="332">
        <f t="shared" si="6"/>
        <v>0</v>
      </c>
      <c r="H22" s="330">
        <f t="shared" si="6"/>
        <v>0</v>
      </c>
      <c r="I22" s="330">
        <f t="shared" si="6"/>
        <v>0</v>
      </c>
      <c r="J22" s="332">
        <f t="shared" si="6"/>
        <v>0</v>
      </c>
      <c r="K22" s="332">
        <f t="shared" si="6"/>
        <v>0</v>
      </c>
      <c r="L22" s="330">
        <f t="shared" si="6"/>
        <v>0</v>
      </c>
      <c r="M22" s="330">
        <f t="shared" si="6"/>
        <v>0</v>
      </c>
      <c r="N22" s="332">
        <f t="shared" si="6"/>
        <v>0</v>
      </c>
      <c r="O22" s="332">
        <f t="shared" si="6"/>
        <v>0</v>
      </c>
      <c r="P22" s="330">
        <f t="shared" si="6"/>
        <v>0</v>
      </c>
      <c r="Q22" s="330">
        <f t="shared" si="6"/>
        <v>0</v>
      </c>
      <c r="R22" s="332">
        <f t="shared" si="6"/>
        <v>0</v>
      </c>
      <c r="S22" s="332">
        <f t="shared" si="6"/>
        <v>0</v>
      </c>
      <c r="T22" s="330">
        <f t="shared" si="6"/>
        <v>0</v>
      </c>
      <c r="U22" s="330">
        <f t="shared" si="6"/>
        <v>0</v>
      </c>
      <c r="V22" s="332">
        <f t="shared" si="6"/>
        <v>0</v>
      </c>
      <c r="W22" s="332">
        <f t="shared" si="6"/>
        <v>0</v>
      </c>
      <c r="X22" s="330">
        <f t="shared" si="6"/>
        <v>0</v>
      </c>
      <c r="Y22" s="332">
        <f t="shared" si="6"/>
        <v>0</v>
      </c>
      <c r="Z22" s="323">
        <f>+IF(X22&lt;&gt;0,+(Y22/X22)*100,0)</f>
        <v>0</v>
      </c>
      <c r="AA22" s="337">
        <f>SUM(AA23:AA32)</f>
        <v>0</v>
      </c>
    </row>
    <row r="23" spans="1:27" ht="13.5">
      <c r="A23" s="348" t="s">
        <v>236</v>
      </c>
      <c r="B23" s="142"/>
      <c r="C23" s="60"/>
      <c r="D23" s="327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48" t="s">
        <v>237</v>
      </c>
      <c r="B24" s="142"/>
      <c r="C24" s="60"/>
      <c r="D24" s="327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48" t="s">
        <v>238</v>
      </c>
      <c r="B25" s="142"/>
      <c r="C25" s="60"/>
      <c r="D25" s="327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48" t="s">
        <v>239</v>
      </c>
      <c r="B26" s="302"/>
      <c r="C26" s="349"/>
      <c r="D26" s="350"/>
      <c r="E26" s="349"/>
      <c r="F26" s="351"/>
      <c r="G26" s="351"/>
      <c r="H26" s="349"/>
      <c r="I26" s="349"/>
      <c r="J26" s="351"/>
      <c r="K26" s="351"/>
      <c r="L26" s="349"/>
      <c r="M26" s="349"/>
      <c r="N26" s="351"/>
      <c r="O26" s="351"/>
      <c r="P26" s="349"/>
      <c r="Q26" s="349"/>
      <c r="R26" s="351"/>
      <c r="S26" s="351"/>
      <c r="T26" s="349"/>
      <c r="U26" s="349"/>
      <c r="V26" s="351"/>
      <c r="W26" s="351"/>
      <c r="X26" s="349"/>
      <c r="Y26" s="351"/>
      <c r="Z26" s="352"/>
      <c r="AA26" s="353"/>
    </row>
    <row r="27" spans="1:27" ht="13.5">
      <c r="A27" s="348" t="s">
        <v>240</v>
      </c>
      <c r="B27" s="147"/>
      <c r="C27" s="60"/>
      <c r="D27" s="327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48" t="s">
        <v>241</v>
      </c>
      <c r="B28" s="147"/>
      <c r="C28" s="275"/>
      <c r="D28" s="328"/>
      <c r="E28" s="275"/>
      <c r="F28" s="329"/>
      <c r="G28" s="329"/>
      <c r="H28" s="275"/>
      <c r="I28" s="275"/>
      <c r="J28" s="329"/>
      <c r="K28" s="329"/>
      <c r="L28" s="275"/>
      <c r="M28" s="275"/>
      <c r="N28" s="329"/>
      <c r="O28" s="329"/>
      <c r="P28" s="275"/>
      <c r="Q28" s="275"/>
      <c r="R28" s="329"/>
      <c r="S28" s="329"/>
      <c r="T28" s="275"/>
      <c r="U28" s="275"/>
      <c r="V28" s="329"/>
      <c r="W28" s="329"/>
      <c r="X28" s="275"/>
      <c r="Y28" s="329"/>
      <c r="Z28" s="322"/>
      <c r="AA28" s="273"/>
    </row>
    <row r="29" spans="1:27" ht="13.5">
      <c r="A29" s="348" t="s">
        <v>242</v>
      </c>
      <c r="B29" s="147"/>
      <c r="C29" s="60"/>
      <c r="D29" s="327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48" t="s">
        <v>243</v>
      </c>
      <c r="B30" s="136"/>
      <c r="C30" s="60"/>
      <c r="D30" s="327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48" t="s">
        <v>244</v>
      </c>
      <c r="B31" s="300"/>
      <c r="C31" s="60"/>
      <c r="D31" s="327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48" t="s">
        <v>93</v>
      </c>
      <c r="B32" s="136"/>
      <c r="C32" s="60"/>
      <c r="D32" s="327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54"/>
      <c r="B33" s="136"/>
      <c r="C33" s="60"/>
      <c r="D33" s="327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42" t="s">
        <v>245</v>
      </c>
      <c r="B34" s="136"/>
      <c r="C34" s="330">
        <f>+C35</f>
        <v>0</v>
      </c>
      <c r="D34" s="331">
        <f aca="true" t="shared" si="7" ref="D34:AA34">+D35</f>
        <v>0</v>
      </c>
      <c r="E34" s="330">
        <f t="shared" si="7"/>
        <v>0</v>
      </c>
      <c r="F34" s="332">
        <f t="shared" si="7"/>
        <v>0</v>
      </c>
      <c r="G34" s="332">
        <f t="shared" si="7"/>
        <v>0</v>
      </c>
      <c r="H34" s="330">
        <f t="shared" si="7"/>
        <v>0</v>
      </c>
      <c r="I34" s="330">
        <f t="shared" si="7"/>
        <v>0</v>
      </c>
      <c r="J34" s="332">
        <f t="shared" si="7"/>
        <v>0</v>
      </c>
      <c r="K34" s="332">
        <f t="shared" si="7"/>
        <v>0</v>
      </c>
      <c r="L34" s="330">
        <f t="shared" si="7"/>
        <v>0</v>
      </c>
      <c r="M34" s="330">
        <f t="shared" si="7"/>
        <v>0</v>
      </c>
      <c r="N34" s="332">
        <f t="shared" si="7"/>
        <v>0</v>
      </c>
      <c r="O34" s="332">
        <f t="shared" si="7"/>
        <v>0</v>
      </c>
      <c r="P34" s="330">
        <f t="shared" si="7"/>
        <v>0</v>
      </c>
      <c r="Q34" s="330">
        <f t="shared" si="7"/>
        <v>0</v>
      </c>
      <c r="R34" s="332">
        <f t="shared" si="7"/>
        <v>0</v>
      </c>
      <c r="S34" s="332">
        <f t="shared" si="7"/>
        <v>0</v>
      </c>
      <c r="T34" s="330">
        <f t="shared" si="7"/>
        <v>0</v>
      </c>
      <c r="U34" s="330">
        <f t="shared" si="7"/>
        <v>0</v>
      </c>
      <c r="V34" s="332">
        <f t="shared" si="7"/>
        <v>0</v>
      </c>
      <c r="W34" s="332">
        <f t="shared" si="7"/>
        <v>0</v>
      </c>
      <c r="X34" s="330">
        <f t="shared" si="7"/>
        <v>0</v>
      </c>
      <c r="Y34" s="332">
        <f t="shared" si="7"/>
        <v>0</v>
      </c>
      <c r="Z34" s="323">
        <f>+IF(X34&lt;&gt;0,+(Y34/X34)*100,0)</f>
        <v>0</v>
      </c>
      <c r="AA34" s="337">
        <f t="shared" si="7"/>
        <v>0</v>
      </c>
    </row>
    <row r="35" spans="1:27" ht="13.5">
      <c r="A35" s="348" t="s">
        <v>245</v>
      </c>
      <c r="B35" s="136"/>
      <c r="C35" s="54"/>
      <c r="D35" s="355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54"/>
      <c r="B36" s="142"/>
      <c r="C36" s="60"/>
      <c r="D36" s="327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42" t="s">
        <v>212</v>
      </c>
      <c r="B37" s="142"/>
      <c r="C37" s="330">
        <f>+C38</f>
        <v>0</v>
      </c>
      <c r="D37" s="331">
        <f aca="true" t="shared" si="8" ref="D37:AA37">+D38</f>
        <v>0</v>
      </c>
      <c r="E37" s="330">
        <f t="shared" si="8"/>
        <v>0</v>
      </c>
      <c r="F37" s="332">
        <f t="shared" si="8"/>
        <v>0</v>
      </c>
      <c r="G37" s="332">
        <f t="shared" si="8"/>
        <v>0</v>
      </c>
      <c r="H37" s="330">
        <f t="shared" si="8"/>
        <v>0</v>
      </c>
      <c r="I37" s="330">
        <f t="shared" si="8"/>
        <v>0</v>
      </c>
      <c r="J37" s="332">
        <f t="shared" si="8"/>
        <v>0</v>
      </c>
      <c r="K37" s="332">
        <f t="shared" si="8"/>
        <v>0</v>
      </c>
      <c r="L37" s="330">
        <f t="shared" si="8"/>
        <v>0</v>
      </c>
      <c r="M37" s="330">
        <f t="shared" si="8"/>
        <v>0</v>
      </c>
      <c r="N37" s="332">
        <f t="shared" si="8"/>
        <v>0</v>
      </c>
      <c r="O37" s="332">
        <f t="shared" si="8"/>
        <v>0</v>
      </c>
      <c r="P37" s="330">
        <f t="shared" si="8"/>
        <v>0</v>
      </c>
      <c r="Q37" s="330">
        <f t="shared" si="8"/>
        <v>0</v>
      </c>
      <c r="R37" s="332">
        <f t="shared" si="8"/>
        <v>0</v>
      </c>
      <c r="S37" s="332">
        <f t="shared" si="8"/>
        <v>0</v>
      </c>
      <c r="T37" s="330">
        <f t="shared" si="8"/>
        <v>0</v>
      </c>
      <c r="U37" s="330">
        <f t="shared" si="8"/>
        <v>0</v>
      </c>
      <c r="V37" s="332">
        <f t="shared" si="8"/>
        <v>0</v>
      </c>
      <c r="W37" s="332">
        <f t="shared" si="8"/>
        <v>0</v>
      </c>
      <c r="X37" s="330">
        <f t="shared" si="8"/>
        <v>0</v>
      </c>
      <c r="Y37" s="332">
        <f t="shared" si="8"/>
        <v>0</v>
      </c>
      <c r="Z37" s="323">
        <f>+IF(X37&lt;&gt;0,+(Y37/X37)*100,0)</f>
        <v>0</v>
      </c>
      <c r="AA37" s="337">
        <f t="shared" si="8"/>
        <v>0</v>
      </c>
    </row>
    <row r="38" spans="1:27" ht="13.5">
      <c r="A38" s="348" t="s">
        <v>212</v>
      </c>
      <c r="B38" s="142"/>
      <c r="C38" s="60"/>
      <c r="D38" s="327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54"/>
      <c r="B39" s="142"/>
      <c r="C39" s="60"/>
      <c r="D39" s="327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42" t="s">
        <v>246</v>
      </c>
      <c r="B40" s="142"/>
      <c r="C40" s="330">
        <f aca="true" t="shared" si="9" ref="C40:Y40">SUM(C41:C49)</f>
        <v>0</v>
      </c>
      <c r="D40" s="331">
        <f t="shared" si="9"/>
        <v>0</v>
      </c>
      <c r="E40" s="330">
        <f t="shared" si="9"/>
        <v>0</v>
      </c>
      <c r="F40" s="332">
        <f t="shared" si="9"/>
        <v>0</v>
      </c>
      <c r="G40" s="332">
        <f t="shared" si="9"/>
        <v>0</v>
      </c>
      <c r="H40" s="330">
        <f t="shared" si="9"/>
        <v>0</v>
      </c>
      <c r="I40" s="330">
        <f t="shared" si="9"/>
        <v>0</v>
      </c>
      <c r="J40" s="332">
        <f t="shared" si="9"/>
        <v>0</v>
      </c>
      <c r="K40" s="332">
        <f t="shared" si="9"/>
        <v>0</v>
      </c>
      <c r="L40" s="330">
        <f t="shared" si="9"/>
        <v>0</v>
      </c>
      <c r="M40" s="330">
        <f t="shared" si="9"/>
        <v>0</v>
      </c>
      <c r="N40" s="332">
        <f t="shared" si="9"/>
        <v>0</v>
      </c>
      <c r="O40" s="332">
        <f t="shared" si="9"/>
        <v>0</v>
      </c>
      <c r="P40" s="330">
        <f t="shared" si="9"/>
        <v>0</v>
      </c>
      <c r="Q40" s="330">
        <f t="shared" si="9"/>
        <v>0</v>
      </c>
      <c r="R40" s="332">
        <f t="shared" si="9"/>
        <v>0</v>
      </c>
      <c r="S40" s="332">
        <f t="shared" si="9"/>
        <v>0</v>
      </c>
      <c r="T40" s="330">
        <f t="shared" si="9"/>
        <v>0</v>
      </c>
      <c r="U40" s="330">
        <f t="shared" si="9"/>
        <v>0</v>
      </c>
      <c r="V40" s="332">
        <f t="shared" si="9"/>
        <v>0</v>
      </c>
      <c r="W40" s="332">
        <f t="shared" si="9"/>
        <v>0</v>
      </c>
      <c r="X40" s="330">
        <f t="shared" si="9"/>
        <v>0</v>
      </c>
      <c r="Y40" s="332">
        <f t="shared" si="9"/>
        <v>0</v>
      </c>
      <c r="Z40" s="323">
        <f>+IF(X40&lt;&gt;0,+(Y40/X40)*100,0)</f>
        <v>0</v>
      </c>
      <c r="AA40" s="337">
        <f>SUM(AA41:AA49)</f>
        <v>0</v>
      </c>
    </row>
    <row r="41" spans="1:27" ht="13.5">
      <c r="A41" s="348" t="s">
        <v>247</v>
      </c>
      <c r="B41" s="142"/>
      <c r="C41" s="349"/>
      <c r="D41" s="350"/>
      <c r="E41" s="349"/>
      <c r="F41" s="351"/>
      <c r="G41" s="351"/>
      <c r="H41" s="349"/>
      <c r="I41" s="349"/>
      <c r="J41" s="351"/>
      <c r="K41" s="351"/>
      <c r="L41" s="349"/>
      <c r="M41" s="349"/>
      <c r="N41" s="351"/>
      <c r="O41" s="351"/>
      <c r="P41" s="349"/>
      <c r="Q41" s="349"/>
      <c r="R41" s="351"/>
      <c r="S41" s="351"/>
      <c r="T41" s="349"/>
      <c r="U41" s="349"/>
      <c r="V41" s="351"/>
      <c r="W41" s="351"/>
      <c r="X41" s="349"/>
      <c r="Y41" s="351"/>
      <c r="Z41" s="352"/>
      <c r="AA41" s="353"/>
    </row>
    <row r="42" spans="1:27" ht="13.5">
      <c r="A42" s="348" t="s">
        <v>248</v>
      </c>
      <c r="B42" s="136"/>
      <c r="C42" s="60">
        <f aca="true" t="shared" si="10" ref="C42:Y42">+C62</f>
        <v>0</v>
      </c>
      <c r="D42" s="355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48" t="s">
        <v>249</v>
      </c>
      <c r="B43" s="136"/>
      <c r="C43" s="275"/>
      <c r="D43" s="356"/>
      <c r="E43" s="305"/>
      <c r="F43" s="357"/>
      <c r="G43" s="357"/>
      <c r="H43" s="305"/>
      <c r="I43" s="305"/>
      <c r="J43" s="357"/>
      <c r="K43" s="357"/>
      <c r="L43" s="305"/>
      <c r="M43" s="305"/>
      <c r="N43" s="357"/>
      <c r="O43" s="357"/>
      <c r="P43" s="305"/>
      <c r="Q43" s="305"/>
      <c r="R43" s="357"/>
      <c r="S43" s="357"/>
      <c r="T43" s="305"/>
      <c r="U43" s="305"/>
      <c r="V43" s="357"/>
      <c r="W43" s="357"/>
      <c r="X43" s="305"/>
      <c r="Y43" s="357"/>
      <c r="Z43" s="358"/>
      <c r="AA43" s="303"/>
    </row>
    <row r="44" spans="1:27" ht="13.5">
      <c r="A44" s="348" t="s">
        <v>250</v>
      </c>
      <c r="B44" s="136"/>
      <c r="C44" s="60"/>
      <c r="D44" s="355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48" t="s">
        <v>251</v>
      </c>
      <c r="B45" s="136"/>
      <c r="C45" s="60"/>
      <c r="D45" s="355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48" t="s">
        <v>252</v>
      </c>
      <c r="B46" s="136"/>
      <c r="C46" s="60"/>
      <c r="D46" s="355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48" t="s">
        <v>253</v>
      </c>
      <c r="B47" s="136"/>
      <c r="C47" s="60"/>
      <c r="D47" s="355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48" t="s">
        <v>254</v>
      </c>
      <c r="B48" s="136"/>
      <c r="C48" s="60"/>
      <c r="D48" s="355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48" t="s">
        <v>93</v>
      </c>
      <c r="B49" s="136"/>
      <c r="C49" s="54"/>
      <c r="D49" s="355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54"/>
      <c r="B50" s="136"/>
      <c r="C50" s="54"/>
      <c r="D50" s="355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42" t="s">
        <v>255</v>
      </c>
      <c r="B51" s="136"/>
      <c r="C51" s="343">
        <f>+C52</f>
        <v>0</v>
      </c>
      <c r="D51" s="344">
        <f aca="true" t="shared" si="11" ref="D51:AA51">+D52</f>
        <v>0</v>
      </c>
      <c r="E51" s="343">
        <f t="shared" si="11"/>
        <v>0</v>
      </c>
      <c r="F51" s="345">
        <f t="shared" si="11"/>
        <v>0</v>
      </c>
      <c r="G51" s="345">
        <f t="shared" si="11"/>
        <v>0</v>
      </c>
      <c r="H51" s="343">
        <f t="shared" si="11"/>
        <v>0</v>
      </c>
      <c r="I51" s="343">
        <f t="shared" si="11"/>
        <v>0</v>
      </c>
      <c r="J51" s="345">
        <f t="shared" si="11"/>
        <v>0</v>
      </c>
      <c r="K51" s="345">
        <f t="shared" si="11"/>
        <v>0</v>
      </c>
      <c r="L51" s="343">
        <f t="shared" si="11"/>
        <v>0</v>
      </c>
      <c r="M51" s="343">
        <f t="shared" si="11"/>
        <v>0</v>
      </c>
      <c r="N51" s="345">
        <f t="shared" si="11"/>
        <v>0</v>
      </c>
      <c r="O51" s="345">
        <f t="shared" si="11"/>
        <v>0</v>
      </c>
      <c r="P51" s="343">
        <f t="shared" si="11"/>
        <v>0</v>
      </c>
      <c r="Q51" s="343">
        <f t="shared" si="11"/>
        <v>0</v>
      </c>
      <c r="R51" s="345">
        <f t="shared" si="11"/>
        <v>0</v>
      </c>
      <c r="S51" s="345">
        <f t="shared" si="11"/>
        <v>0</v>
      </c>
      <c r="T51" s="343">
        <f t="shared" si="11"/>
        <v>0</v>
      </c>
      <c r="U51" s="343">
        <f t="shared" si="11"/>
        <v>0</v>
      </c>
      <c r="V51" s="345">
        <f t="shared" si="11"/>
        <v>0</v>
      </c>
      <c r="W51" s="345">
        <f t="shared" si="11"/>
        <v>0</v>
      </c>
      <c r="X51" s="343">
        <f t="shared" si="11"/>
        <v>0</v>
      </c>
      <c r="Y51" s="345">
        <f t="shared" si="11"/>
        <v>0</v>
      </c>
      <c r="Z51" s="346">
        <f>+IF(X51&lt;&gt;0,+(Y51/X51)*100,0)</f>
        <v>0</v>
      </c>
      <c r="AA51" s="347">
        <f t="shared" si="11"/>
        <v>0</v>
      </c>
    </row>
    <row r="52" spans="1:27" ht="13.5">
      <c r="A52" s="348" t="s">
        <v>255</v>
      </c>
      <c r="B52" s="142"/>
      <c r="C52" s="60"/>
      <c r="D52" s="327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54"/>
      <c r="B53" s="142"/>
      <c r="C53" s="60"/>
      <c r="D53" s="327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42" t="s">
        <v>256</v>
      </c>
      <c r="B54" s="142"/>
      <c r="C54" s="330">
        <f>+C55</f>
        <v>0</v>
      </c>
      <c r="D54" s="331">
        <f aca="true" t="shared" si="12" ref="D54:AA54">+D55</f>
        <v>0</v>
      </c>
      <c r="E54" s="330">
        <f t="shared" si="12"/>
        <v>0</v>
      </c>
      <c r="F54" s="332">
        <f t="shared" si="12"/>
        <v>0</v>
      </c>
      <c r="G54" s="332">
        <f t="shared" si="12"/>
        <v>0</v>
      </c>
      <c r="H54" s="330">
        <f t="shared" si="12"/>
        <v>0</v>
      </c>
      <c r="I54" s="330">
        <f t="shared" si="12"/>
        <v>0</v>
      </c>
      <c r="J54" s="332">
        <f t="shared" si="12"/>
        <v>0</v>
      </c>
      <c r="K54" s="332">
        <f t="shared" si="12"/>
        <v>0</v>
      </c>
      <c r="L54" s="330">
        <f t="shared" si="12"/>
        <v>0</v>
      </c>
      <c r="M54" s="330">
        <f t="shared" si="12"/>
        <v>0</v>
      </c>
      <c r="N54" s="332">
        <f t="shared" si="12"/>
        <v>0</v>
      </c>
      <c r="O54" s="332">
        <f t="shared" si="12"/>
        <v>0</v>
      </c>
      <c r="P54" s="330">
        <f t="shared" si="12"/>
        <v>0</v>
      </c>
      <c r="Q54" s="330">
        <f t="shared" si="12"/>
        <v>0</v>
      </c>
      <c r="R54" s="332">
        <f t="shared" si="12"/>
        <v>0</v>
      </c>
      <c r="S54" s="332">
        <f t="shared" si="12"/>
        <v>0</v>
      </c>
      <c r="T54" s="330">
        <f t="shared" si="12"/>
        <v>0</v>
      </c>
      <c r="U54" s="330">
        <f t="shared" si="12"/>
        <v>0</v>
      </c>
      <c r="V54" s="332">
        <f t="shared" si="12"/>
        <v>0</v>
      </c>
      <c r="W54" s="332">
        <f t="shared" si="12"/>
        <v>0</v>
      </c>
      <c r="X54" s="330">
        <f t="shared" si="12"/>
        <v>0</v>
      </c>
      <c r="Y54" s="332">
        <f t="shared" si="12"/>
        <v>0</v>
      </c>
      <c r="Z54" s="323">
        <f>+IF(X54&lt;&gt;0,+(Y54/X54)*100,0)</f>
        <v>0</v>
      </c>
      <c r="AA54" s="337">
        <f t="shared" si="12"/>
        <v>0</v>
      </c>
    </row>
    <row r="55" spans="1:27" ht="13.5">
      <c r="A55" s="348" t="s">
        <v>256</v>
      </c>
      <c r="B55" s="142"/>
      <c r="C55" s="60"/>
      <c r="D55" s="327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54"/>
      <c r="B56" s="142"/>
      <c r="C56" s="60"/>
      <c r="D56" s="327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42" t="s">
        <v>216</v>
      </c>
      <c r="B57" s="142"/>
      <c r="C57" s="330">
        <f>+C58</f>
        <v>0</v>
      </c>
      <c r="D57" s="331">
        <f aca="true" t="shared" si="13" ref="D57:AA57">+D58</f>
        <v>0</v>
      </c>
      <c r="E57" s="330">
        <f t="shared" si="13"/>
        <v>0</v>
      </c>
      <c r="F57" s="332">
        <f t="shared" si="13"/>
        <v>0</v>
      </c>
      <c r="G57" s="332">
        <f t="shared" si="13"/>
        <v>0</v>
      </c>
      <c r="H57" s="330">
        <f t="shared" si="13"/>
        <v>0</v>
      </c>
      <c r="I57" s="330">
        <f t="shared" si="13"/>
        <v>0</v>
      </c>
      <c r="J57" s="332">
        <f t="shared" si="13"/>
        <v>0</v>
      </c>
      <c r="K57" s="332">
        <f t="shared" si="13"/>
        <v>0</v>
      </c>
      <c r="L57" s="330">
        <f t="shared" si="13"/>
        <v>0</v>
      </c>
      <c r="M57" s="330">
        <f t="shared" si="13"/>
        <v>0</v>
      </c>
      <c r="N57" s="332">
        <f t="shared" si="13"/>
        <v>0</v>
      </c>
      <c r="O57" s="332">
        <f t="shared" si="13"/>
        <v>0</v>
      </c>
      <c r="P57" s="330">
        <f t="shared" si="13"/>
        <v>0</v>
      </c>
      <c r="Q57" s="330">
        <f t="shared" si="13"/>
        <v>0</v>
      </c>
      <c r="R57" s="332">
        <f t="shared" si="13"/>
        <v>0</v>
      </c>
      <c r="S57" s="332">
        <f t="shared" si="13"/>
        <v>0</v>
      </c>
      <c r="T57" s="330">
        <f t="shared" si="13"/>
        <v>0</v>
      </c>
      <c r="U57" s="330">
        <f t="shared" si="13"/>
        <v>0</v>
      </c>
      <c r="V57" s="332">
        <f t="shared" si="13"/>
        <v>0</v>
      </c>
      <c r="W57" s="332">
        <f t="shared" si="13"/>
        <v>0</v>
      </c>
      <c r="X57" s="330">
        <f t="shared" si="13"/>
        <v>0</v>
      </c>
      <c r="Y57" s="332">
        <f t="shared" si="13"/>
        <v>0</v>
      </c>
      <c r="Z57" s="323">
        <f>+IF(X57&lt;&gt;0,+(Y57/X57)*100,0)</f>
        <v>0</v>
      </c>
      <c r="AA57" s="337">
        <f t="shared" si="13"/>
        <v>0</v>
      </c>
    </row>
    <row r="58" spans="1:27" ht="13.5">
      <c r="A58" s="348" t="s">
        <v>216</v>
      </c>
      <c r="B58" s="136"/>
      <c r="C58" s="60"/>
      <c r="D58" s="327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54"/>
      <c r="B59" s="136"/>
      <c r="C59" s="275"/>
      <c r="D59" s="328"/>
      <c r="E59" s="275"/>
      <c r="F59" s="329"/>
      <c r="G59" s="329"/>
      <c r="H59" s="275"/>
      <c r="I59" s="275"/>
      <c r="J59" s="329"/>
      <c r="K59" s="329"/>
      <c r="L59" s="275"/>
      <c r="M59" s="275"/>
      <c r="N59" s="329"/>
      <c r="O59" s="329"/>
      <c r="P59" s="275"/>
      <c r="Q59" s="275"/>
      <c r="R59" s="329"/>
      <c r="S59" s="329"/>
      <c r="T59" s="275"/>
      <c r="U59" s="275"/>
      <c r="V59" s="329"/>
      <c r="W59" s="329"/>
      <c r="X59" s="275"/>
      <c r="Y59" s="329"/>
      <c r="Z59" s="322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33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24">
        <f>+IF(X60&lt;&gt;0,+(Y60/X60)*100,0)</f>
        <v>0</v>
      </c>
      <c r="AA60" s="232">
        <f>+AA57+AA54+AA51+AA40+AA37+AA34+AA22+AA5</f>
        <v>0</v>
      </c>
    </row>
    <row r="61" spans="1:27" ht="7.5" customHeight="1">
      <c r="A61" s="359"/>
      <c r="B61" s="360"/>
      <c r="C61" s="361"/>
      <c r="D61" s="361"/>
      <c r="E61" s="361"/>
      <c r="F61" s="362"/>
      <c r="G61" s="361"/>
      <c r="H61" s="361"/>
      <c r="I61" s="361"/>
      <c r="J61" s="362"/>
      <c r="K61" s="361"/>
      <c r="L61" s="361"/>
      <c r="M61" s="361"/>
      <c r="N61" s="362"/>
      <c r="O61" s="361"/>
      <c r="P61" s="361"/>
      <c r="Q61" s="361"/>
      <c r="R61" s="362"/>
      <c r="S61" s="361"/>
      <c r="T61" s="361"/>
      <c r="U61" s="361"/>
      <c r="V61" s="362"/>
      <c r="W61" s="361"/>
      <c r="X61" s="361"/>
      <c r="Y61" s="362"/>
      <c r="Z61" s="363"/>
      <c r="AA61" s="361"/>
    </row>
    <row r="62" spans="1:27" ht="13.5">
      <c r="A62" s="364" t="s">
        <v>248</v>
      </c>
      <c r="B62" s="313"/>
      <c r="C62" s="334">
        <f aca="true" t="shared" si="15" ref="C62:Y62">SUM(C63:C66)</f>
        <v>0</v>
      </c>
      <c r="D62" s="335">
        <f t="shared" si="15"/>
        <v>0</v>
      </c>
      <c r="E62" s="334">
        <f t="shared" si="15"/>
        <v>0</v>
      </c>
      <c r="F62" s="336">
        <f t="shared" si="15"/>
        <v>0</v>
      </c>
      <c r="G62" s="336">
        <f t="shared" si="15"/>
        <v>0</v>
      </c>
      <c r="H62" s="334">
        <f t="shared" si="15"/>
        <v>0</v>
      </c>
      <c r="I62" s="334">
        <f t="shared" si="15"/>
        <v>0</v>
      </c>
      <c r="J62" s="336">
        <f t="shared" si="15"/>
        <v>0</v>
      </c>
      <c r="K62" s="336">
        <f t="shared" si="15"/>
        <v>0</v>
      </c>
      <c r="L62" s="334">
        <f t="shared" si="15"/>
        <v>0</v>
      </c>
      <c r="M62" s="334">
        <f t="shared" si="15"/>
        <v>0</v>
      </c>
      <c r="N62" s="336">
        <f t="shared" si="15"/>
        <v>0</v>
      </c>
      <c r="O62" s="336">
        <f t="shared" si="15"/>
        <v>0</v>
      </c>
      <c r="P62" s="334">
        <f t="shared" si="15"/>
        <v>0</v>
      </c>
      <c r="Q62" s="334">
        <f t="shared" si="15"/>
        <v>0</v>
      </c>
      <c r="R62" s="336">
        <f t="shared" si="15"/>
        <v>0</v>
      </c>
      <c r="S62" s="336">
        <f t="shared" si="15"/>
        <v>0</v>
      </c>
      <c r="T62" s="334">
        <f t="shared" si="15"/>
        <v>0</v>
      </c>
      <c r="U62" s="334">
        <f t="shared" si="15"/>
        <v>0</v>
      </c>
      <c r="V62" s="336">
        <f t="shared" si="15"/>
        <v>0</v>
      </c>
      <c r="W62" s="336">
        <f t="shared" si="15"/>
        <v>0</v>
      </c>
      <c r="X62" s="334">
        <f t="shared" si="15"/>
        <v>0</v>
      </c>
      <c r="Y62" s="336">
        <f t="shared" si="15"/>
        <v>0</v>
      </c>
      <c r="Z62" s="325">
        <f>+IF(X62&lt;&gt;0,+(Y62/X62)*100,0)</f>
        <v>0</v>
      </c>
      <c r="AA62" s="338">
        <f>SUM(AA63:AA66)</f>
        <v>0</v>
      </c>
    </row>
    <row r="63" spans="1:27" ht="13.5">
      <c r="A63" s="348" t="s">
        <v>258</v>
      </c>
      <c r="B63" s="136"/>
      <c r="C63" s="60"/>
      <c r="D63" s="327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48" t="s">
        <v>259</v>
      </c>
      <c r="B64" s="136"/>
      <c r="C64" s="60"/>
      <c r="D64" s="327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48" t="s">
        <v>260</v>
      </c>
      <c r="B65" s="136"/>
      <c r="C65" s="106"/>
      <c r="D65" s="340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65" t="s">
        <v>261</v>
      </c>
      <c r="B66" s="366"/>
      <c r="C66" s="112"/>
      <c r="D66" s="367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26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26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2015-02-02T10:43:50Z</dcterms:created>
  <dcterms:modified xsi:type="dcterms:W3CDTF">2015-02-02T10:46:06Z</dcterms:modified>
  <cp:category/>
  <cp:version/>
  <cp:contentType/>
  <cp:contentStatus/>
</cp:coreProperties>
</file>