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<sst xmlns="http://schemas.openxmlformats.org/spreadsheetml/2006/main" count="855" uniqueCount="302">
  <si>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Nyandeni(EC155)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</si>
  <si>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</si>
  <si>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</si>
  <si>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</si>
  <si>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</si>
  <si>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</si>
  <si>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</si>
  <si>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</si>
  <si>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</si>
  <si>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</si>
  <si>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</si>
  <si>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</si>
  <si>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</si>
  <si>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</si>
  <si>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</si>
  <si>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</si>
  <si>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</si>
  <si>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</si>
  <si>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</si>
  <si>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</si>
  <si>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</si>
  <si>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</si>
  <si>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</si>
  <si>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</si>
  <si>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</si>
  <si>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</si>
  <si>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</si>
  <si>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</si>
  <si>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</si>
  <si>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</si>
  <si>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</si>
  <si>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</si>
  <si>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</si>
  <si>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</si>
  <si>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</si>
  <si>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</si>
  <si>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</si>
  <si>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</si>
  <si>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</si>
  <si>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</si>
  <si>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</si>
  <si>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</si>
  <si>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</si>
  <si>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</si>
  <si>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</si>
  <si>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</si>
  <si>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</si>
  <si>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</si>
  <si>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</si>
  <si>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</si>
  <si>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</si>
  <si>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</si>
  <si>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</si>
  <si>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</si>
  <si>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</si>
  <si>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</si>
  <si>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</si>
  <si>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</si>
  <si>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</si>
  <si>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</si>
  <si>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</si>
  <si>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</si>
  <si>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</si>
  <si>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</si>
  <si>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</si>
  <si>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</si>
  <si>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</si>
  <si>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</si>
  <si>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</si>
  <si>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</si>
  <si>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Nyandeni(EC155)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</si>
  <si>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</si>
  <si>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</si>
  <si>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</si>
  <si>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</si>
  <si>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</si>
  <si>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</si>
  <si>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</si>
  <si>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</si>
  <si>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</si>
  <si>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</si>
  <si>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</si>
  <si>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</si>
  <si>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</si>
  <si>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</si>
  <si>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</si>
  <si>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</si>
  <si>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</si>
  <si>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</si>
  <si>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</si>
  <si>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</si>
  <si>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</si>
  <si>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</si>
  <si>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</si>
  <si>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</si>
  <si>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</si>
  <si>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</si>
  <si>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</si>
  <si>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</si>
  <si>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</si>
  <si>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Nyandeni(EC155)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</si>
  <si>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</si>
  <si>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</si>
  <si>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</si>
  <si>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</si>
  <si>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</si>
  <si>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</si>
  <si>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</si>
  <si>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</si>
  <si>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</si>
  <si>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</si>
  <si>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</si>
  <si>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</si>
  <si>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</si>
  <si>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</si>
  <si>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</si>
  <si>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</si>
  <si>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</si>
  <si>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</si>
  <si>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</si>
  <si>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</si>
  <si>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</si>
  <si>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</si>
  <si>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</si>
  <si>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</si>
  <si>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</si>
  <si>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</si>
  <si>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</si>
  <si>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</si>
  <si>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Nyandeni(EC155)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</si>
  <si>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</si>
  <si>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</si>
  <si>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</si>
  <si>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</si>
  <si>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</si>
  <si>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</si>
  <si>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</si>
  <si>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</si>
  <si>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</si>
  <si>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</si>
  <si>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Nyandeni(EC155)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</si>
  <si>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</si>
  <si>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</si>
  <si>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</si>
  <si>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</si>
  <si>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</si>
  <si>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</si>
  <si>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</si>
  <si>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</si>
  <si>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</si>
  <si>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</si>
  <si>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</si>
  <si>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</si>
  <si>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</si>
  <si>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</si>
  <si>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</si>
  <si>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</si>
  <si>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</si>
  <si>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</si>
  <si>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</si>
  <si>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</si>
  <si>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</si>
  <si>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</si>
  <si>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</si>
  <si>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</si>
  <si>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</si>
  <si>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</si>
  <si>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</si>
  <si>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</si>
  <si>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</si>
  <si>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</si>
  <si>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</si>
  <si>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</si>
  <si>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</si>
  <si>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Nyandeni(EC155)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</si>
  <si>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</si>
  <si>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</si>
  <si>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</si>
  <si>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</si>
  <si>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</si>
  <si>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</si>
  <si>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</si>
  <si>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</si>
  <si>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</si>
  <si>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</si>
  <si>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</si>
  <si>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</si>
  <si>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</si>
  <si>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</si>
  <si>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</si>
  <si>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</si>
  <si>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</si>
  <si>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</si>
  <si>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</si>
  <si>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</si>
  <si>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</si>
  <si>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</si>
  <si>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</si>
  <si>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</si>
  <si>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</si>
  <si>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</si>
  <si>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Nyandeni(EC155)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</si>
  <si>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</si>
  <si>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</si>
  <si>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</si>
  <si>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</si>
  <si>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</si>
  <si>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</si>
  <si>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</si>
  <si>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</si>
  <si>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</si>
  <si>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</si>
  <si>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</si>
  <si>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</si>
  <si>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</si>
  <si>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</si>
  <si>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</si>
  <si>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</si>
  <si>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</si>
  <si>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</si>
  <si>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</si>
  <si>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</si>
  <si>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</si>
  <si>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</si>
  <si>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</si>
  <si>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</si>
  <si>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Nyandeni(EC155)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</si>
  <si>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</si>
  <si>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</si>
  <si>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</si>
  <si>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</si>
  <si>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</si>
  <si>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</si>
  <si>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</si>
  <si>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</si>
  <si>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</si>
  <si>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</si>
  <si>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</si>
  <si>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</si>
  <si>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</si>
  <si>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</si>
  <si>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</si>
  <si>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</si>
  <si>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</si>
  <si>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</si>
  <si>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</si>
  <si>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</si>
  <si>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</si>
  <si>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</si>
  <si>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</si>
  <si>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</si>
  <si>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</si>
  <si>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</si>
  <si>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</si>
  <si>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</si>
  <si>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</si>
  <si>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</si>
  <si>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</si>
  <si>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</si>
  <si>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</si>
  <si>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</si>
  <si>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</si>
  <si>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Nyandeni(EC155)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</si>
  <si>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</si>
  <si>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</si>
  <si>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Nyandeni(EC155)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</si>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</sst>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5259469</v>
      </c>
      <c r="C5" s="19">
        <v>0</v>
      </c>
      <c r="D5" s="59">
        <v>5005175</v>
      </c>
      <c r="E5" s="60">
        <v>5005175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2502498</v>
      </c>
      <c r="X5" s="60">
        <v>-2502498</v>
      </c>
      <c r="Y5" s="61">
        <v>-100</v>
      </c>
      <c r="Z5" s="62">
        <v>5005175</v>
      </c>
    </row>
    <row r="6" spans="1:26" ht="13.5">
      <c r="A6" s="58" t="s">
        <v>32</v>
      </c>
      <c r="B6" s="19">
        <v>177791</v>
      </c>
      <c r="C6" s="19">
        <v>0</v>
      </c>
      <c r="D6" s="59">
        <v>200000</v>
      </c>
      <c r="E6" s="60">
        <v>200000</v>
      </c>
      <c r="F6" s="60">
        <v>15392</v>
      </c>
      <c r="G6" s="60">
        <v>0</v>
      </c>
      <c r="H6" s="60">
        <v>0</v>
      </c>
      <c r="I6" s="60">
        <v>15392</v>
      </c>
      <c r="J6" s="60">
        <v>15803</v>
      </c>
      <c r="K6" s="60">
        <v>0</v>
      </c>
      <c r="L6" s="60">
        <v>0</v>
      </c>
      <c r="M6" s="60">
        <v>15803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31195</v>
      </c>
      <c r="W6" s="60">
        <v>100002</v>
      </c>
      <c r="X6" s="60">
        <v>-68807</v>
      </c>
      <c r="Y6" s="61">
        <v>-68.81</v>
      </c>
      <c r="Z6" s="62">
        <v>200000</v>
      </c>
    </row>
    <row r="7" spans="1:26" ht="13.5">
      <c r="A7" s="58" t="s">
        <v>33</v>
      </c>
      <c r="B7" s="19">
        <v>4743148</v>
      </c>
      <c r="C7" s="19">
        <v>0</v>
      </c>
      <c r="D7" s="59">
        <v>5000000</v>
      </c>
      <c r="E7" s="60">
        <v>5000000</v>
      </c>
      <c r="F7" s="60">
        <v>673147</v>
      </c>
      <c r="G7" s="60">
        <v>417091</v>
      </c>
      <c r="H7" s="60">
        <v>340497</v>
      </c>
      <c r="I7" s="60">
        <v>1430735</v>
      </c>
      <c r="J7" s="60">
        <v>551937</v>
      </c>
      <c r="K7" s="60">
        <v>212712</v>
      </c>
      <c r="L7" s="60">
        <v>251036</v>
      </c>
      <c r="M7" s="60">
        <v>1015685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2446420</v>
      </c>
      <c r="W7" s="60">
        <v>2506878</v>
      </c>
      <c r="X7" s="60">
        <v>-60458</v>
      </c>
      <c r="Y7" s="61">
        <v>-2.41</v>
      </c>
      <c r="Z7" s="62">
        <v>5000000</v>
      </c>
    </row>
    <row r="8" spans="1:26" ht="13.5">
      <c r="A8" s="58" t="s">
        <v>34</v>
      </c>
      <c r="B8" s="19">
        <v>157576362</v>
      </c>
      <c r="C8" s="19">
        <v>0</v>
      </c>
      <c r="D8" s="59">
        <v>173502000</v>
      </c>
      <c r="E8" s="60">
        <v>173502000</v>
      </c>
      <c r="F8" s="60">
        <v>67091000</v>
      </c>
      <c r="G8" s="60">
        <v>1334715</v>
      </c>
      <c r="H8" s="60">
        <v>0</v>
      </c>
      <c r="I8" s="60">
        <v>68425715</v>
      </c>
      <c r="J8" s="60">
        <v>0</v>
      </c>
      <c r="K8" s="60">
        <v>56526525</v>
      </c>
      <c r="L8" s="60">
        <v>22059</v>
      </c>
      <c r="M8" s="60">
        <v>56548584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124974299</v>
      </c>
      <c r="W8" s="60">
        <v>116612333</v>
      </c>
      <c r="X8" s="60">
        <v>8361966</v>
      </c>
      <c r="Y8" s="61">
        <v>7.17</v>
      </c>
      <c r="Z8" s="62">
        <v>173502000</v>
      </c>
    </row>
    <row r="9" spans="1:26" ht="13.5">
      <c r="A9" s="58" t="s">
        <v>35</v>
      </c>
      <c r="B9" s="19">
        <v>4905816</v>
      </c>
      <c r="C9" s="19">
        <v>0</v>
      </c>
      <c r="D9" s="59">
        <v>26840000</v>
      </c>
      <c r="E9" s="60">
        <v>26840000</v>
      </c>
      <c r="F9" s="60">
        <v>2075529</v>
      </c>
      <c r="G9" s="60">
        <v>2062053</v>
      </c>
      <c r="H9" s="60">
        <v>1312482</v>
      </c>
      <c r="I9" s="60">
        <v>5450064</v>
      </c>
      <c r="J9" s="60">
        <v>2133097</v>
      </c>
      <c r="K9" s="60">
        <v>2561874</v>
      </c>
      <c r="L9" s="60">
        <v>1652186</v>
      </c>
      <c r="M9" s="60">
        <v>6347157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11797221</v>
      </c>
      <c r="W9" s="60">
        <v>18920254</v>
      </c>
      <c r="X9" s="60">
        <v>-7123033</v>
      </c>
      <c r="Y9" s="61">
        <v>-37.65</v>
      </c>
      <c r="Z9" s="62">
        <v>26840000</v>
      </c>
    </row>
    <row r="10" spans="1:26" ht="25.5">
      <c r="A10" s="63" t="s">
        <v>277</v>
      </c>
      <c r="B10" s="64">
        <f>SUM(B5:B9)</f>
        <v>172662586</v>
      </c>
      <c r="C10" s="64">
        <f>SUM(C5:C9)</f>
        <v>0</v>
      </c>
      <c r="D10" s="65">
        <f aca="true" t="shared" si="0" ref="D10:Z10">SUM(D5:D9)</f>
        <v>210547175</v>
      </c>
      <c r="E10" s="66">
        <f t="shared" si="0"/>
        <v>210547175</v>
      </c>
      <c r="F10" s="66">
        <f t="shared" si="0"/>
        <v>69855068</v>
      </c>
      <c r="G10" s="66">
        <f t="shared" si="0"/>
        <v>3813859</v>
      </c>
      <c r="H10" s="66">
        <f t="shared" si="0"/>
        <v>1652979</v>
      </c>
      <c r="I10" s="66">
        <f t="shared" si="0"/>
        <v>75321906</v>
      </c>
      <c r="J10" s="66">
        <f t="shared" si="0"/>
        <v>2700837</v>
      </c>
      <c r="K10" s="66">
        <f t="shared" si="0"/>
        <v>59301111</v>
      </c>
      <c r="L10" s="66">
        <f t="shared" si="0"/>
        <v>1925281</v>
      </c>
      <c r="M10" s="66">
        <f t="shared" si="0"/>
        <v>63927229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139249135</v>
      </c>
      <c r="W10" s="66">
        <f t="shared" si="0"/>
        <v>140641965</v>
      </c>
      <c r="X10" s="66">
        <f t="shared" si="0"/>
        <v>-1392830</v>
      </c>
      <c r="Y10" s="67">
        <f>+IF(W10&lt;&gt;0,(X10/W10)*100,0)</f>
        <v>-0.9903374145831936</v>
      </c>
      <c r="Z10" s="68">
        <f t="shared" si="0"/>
        <v>210547175</v>
      </c>
    </row>
    <row r="11" spans="1:26" ht="13.5">
      <c r="A11" s="58" t="s">
        <v>37</v>
      </c>
      <c r="B11" s="19">
        <v>79528629</v>
      </c>
      <c r="C11" s="19">
        <v>0</v>
      </c>
      <c r="D11" s="59">
        <v>80928298</v>
      </c>
      <c r="E11" s="60">
        <v>80928298</v>
      </c>
      <c r="F11" s="60">
        <v>6711920</v>
      </c>
      <c r="G11" s="60">
        <v>6621278</v>
      </c>
      <c r="H11" s="60">
        <v>6224292</v>
      </c>
      <c r="I11" s="60">
        <v>19557490</v>
      </c>
      <c r="J11" s="60">
        <v>7322719</v>
      </c>
      <c r="K11" s="60">
        <v>7194527</v>
      </c>
      <c r="L11" s="60">
        <v>8000</v>
      </c>
      <c r="M11" s="60">
        <v>14525246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34082736</v>
      </c>
      <c r="W11" s="60">
        <v>40488498</v>
      </c>
      <c r="X11" s="60">
        <v>-6405762</v>
      </c>
      <c r="Y11" s="61">
        <v>-15.82</v>
      </c>
      <c r="Z11" s="62">
        <v>80928298</v>
      </c>
    </row>
    <row r="12" spans="1:26" ht="13.5">
      <c r="A12" s="58" t="s">
        <v>38</v>
      </c>
      <c r="B12" s="19">
        <v>15983398</v>
      </c>
      <c r="C12" s="19">
        <v>0</v>
      </c>
      <c r="D12" s="59">
        <v>16173806</v>
      </c>
      <c r="E12" s="60">
        <v>16173806</v>
      </c>
      <c r="F12" s="60">
        <v>1314655</v>
      </c>
      <c r="G12" s="60">
        <v>1337825</v>
      </c>
      <c r="H12" s="60">
        <v>1378375</v>
      </c>
      <c r="I12" s="60">
        <v>4030855</v>
      </c>
      <c r="J12" s="60">
        <v>1380945</v>
      </c>
      <c r="K12" s="60">
        <v>1382829</v>
      </c>
      <c r="L12" s="60">
        <v>0</v>
      </c>
      <c r="M12" s="60">
        <v>2763774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6794629</v>
      </c>
      <c r="W12" s="60">
        <v>8086998</v>
      </c>
      <c r="X12" s="60">
        <v>-1292369</v>
      </c>
      <c r="Y12" s="61">
        <v>-15.98</v>
      </c>
      <c r="Z12" s="62">
        <v>16173806</v>
      </c>
    </row>
    <row r="13" spans="1:26" ht="13.5">
      <c r="A13" s="58" t="s">
        <v>278</v>
      </c>
      <c r="B13" s="19">
        <v>30480626</v>
      </c>
      <c r="C13" s="19">
        <v>0</v>
      </c>
      <c r="D13" s="59">
        <v>34597542</v>
      </c>
      <c r="E13" s="60">
        <v>34597542</v>
      </c>
      <c r="F13" s="60">
        <v>328399</v>
      </c>
      <c r="G13" s="60">
        <v>1332993</v>
      </c>
      <c r="H13" s="60">
        <v>1141044</v>
      </c>
      <c r="I13" s="60">
        <v>2802436</v>
      </c>
      <c r="J13" s="60">
        <v>705567</v>
      </c>
      <c r="K13" s="60">
        <v>1591275</v>
      </c>
      <c r="L13" s="60">
        <v>327855</v>
      </c>
      <c r="M13" s="60">
        <v>2624697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5427133</v>
      </c>
      <c r="W13" s="60">
        <v>17299000</v>
      </c>
      <c r="X13" s="60">
        <v>-11871867</v>
      </c>
      <c r="Y13" s="61">
        <v>-68.63</v>
      </c>
      <c r="Z13" s="62">
        <v>34597542</v>
      </c>
    </row>
    <row r="14" spans="1:26" ht="13.5">
      <c r="A14" s="58" t="s">
        <v>40</v>
      </c>
      <c r="B14" s="19">
        <v>139770</v>
      </c>
      <c r="C14" s="19">
        <v>0</v>
      </c>
      <c r="D14" s="59">
        <v>104500</v>
      </c>
      <c r="E14" s="60">
        <v>104500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52500</v>
      </c>
      <c r="X14" s="60">
        <v>-52500</v>
      </c>
      <c r="Y14" s="61">
        <v>-100</v>
      </c>
      <c r="Z14" s="62">
        <v>104500</v>
      </c>
    </row>
    <row r="15" spans="1:26" ht="13.5">
      <c r="A15" s="58" t="s">
        <v>41</v>
      </c>
      <c r="B15" s="19">
        <v>4462723</v>
      </c>
      <c r="C15" s="19">
        <v>0</v>
      </c>
      <c r="D15" s="59">
        <v>16846298</v>
      </c>
      <c r="E15" s="60">
        <v>16846298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6985998</v>
      </c>
      <c r="X15" s="60">
        <v>-6985998</v>
      </c>
      <c r="Y15" s="61">
        <v>-100</v>
      </c>
      <c r="Z15" s="62">
        <v>16846298</v>
      </c>
    </row>
    <row r="16" spans="1:26" ht="13.5">
      <c r="A16" s="69" t="s">
        <v>42</v>
      </c>
      <c r="B16" s="19">
        <v>0</v>
      </c>
      <c r="C16" s="19">
        <v>0</v>
      </c>
      <c r="D16" s="59">
        <v>3720000</v>
      </c>
      <c r="E16" s="60">
        <v>3720000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1860000</v>
      </c>
      <c r="X16" s="60">
        <v>-1860000</v>
      </c>
      <c r="Y16" s="61">
        <v>-100</v>
      </c>
      <c r="Z16" s="62">
        <v>3720000</v>
      </c>
    </row>
    <row r="17" spans="1:26" ht="13.5">
      <c r="A17" s="58" t="s">
        <v>43</v>
      </c>
      <c r="B17" s="19">
        <v>79741139</v>
      </c>
      <c r="C17" s="19">
        <v>0</v>
      </c>
      <c r="D17" s="59">
        <v>152596973</v>
      </c>
      <c r="E17" s="60">
        <v>152596973</v>
      </c>
      <c r="F17" s="60">
        <v>3914458</v>
      </c>
      <c r="G17" s="60">
        <v>4944773</v>
      </c>
      <c r="H17" s="60">
        <v>5816131</v>
      </c>
      <c r="I17" s="60">
        <v>14675362</v>
      </c>
      <c r="J17" s="60">
        <v>4146458</v>
      </c>
      <c r="K17" s="60">
        <v>4238177</v>
      </c>
      <c r="L17" s="60">
        <v>4327879</v>
      </c>
      <c r="M17" s="60">
        <v>12712514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27387876</v>
      </c>
      <c r="W17" s="60">
        <v>37225498</v>
      </c>
      <c r="X17" s="60">
        <v>-9837622</v>
      </c>
      <c r="Y17" s="61">
        <v>-26.43</v>
      </c>
      <c r="Z17" s="62">
        <v>152596973</v>
      </c>
    </row>
    <row r="18" spans="1:26" ht="13.5">
      <c r="A18" s="70" t="s">
        <v>44</v>
      </c>
      <c r="B18" s="71">
        <f>SUM(B11:B17)</f>
        <v>210336285</v>
      </c>
      <c r="C18" s="71">
        <f>SUM(C11:C17)</f>
        <v>0</v>
      </c>
      <c r="D18" s="72">
        <f aca="true" t="shared" si="1" ref="D18:Z18">SUM(D11:D17)</f>
        <v>304967417</v>
      </c>
      <c r="E18" s="73">
        <f t="shared" si="1"/>
        <v>304967417</v>
      </c>
      <c r="F18" s="73">
        <f t="shared" si="1"/>
        <v>12269432</v>
      </c>
      <c r="G18" s="73">
        <f t="shared" si="1"/>
        <v>14236869</v>
      </c>
      <c r="H18" s="73">
        <f t="shared" si="1"/>
        <v>14559842</v>
      </c>
      <c r="I18" s="73">
        <f t="shared" si="1"/>
        <v>41066143</v>
      </c>
      <c r="J18" s="73">
        <f t="shared" si="1"/>
        <v>13555689</v>
      </c>
      <c r="K18" s="73">
        <f t="shared" si="1"/>
        <v>14406808</v>
      </c>
      <c r="L18" s="73">
        <f t="shared" si="1"/>
        <v>4663734</v>
      </c>
      <c r="M18" s="73">
        <f t="shared" si="1"/>
        <v>32626231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73692374</v>
      </c>
      <c r="W18" s="73">
        <f t="shared" si="1"/>
        <v>111998492</v>
      </c>
      <c r="X18" s="73">
        <f t="shared" si="1"/>
        <v>-38306118</v>
      </c>
      <c r="Y18" s="67">
        <f>+IF(W18&lt;&gt;0,(X18/W18)*100,0)</f>
        <v>-34.20235158166236</v>
      </c>
      <c r="Z18" s="74">
        <f t="shared" si="1"/>
        <v>304967417</v>
      </c>
    </row>
    <row r="19" spans="1:26" ht="13.5">
      <c r="A19" s="70" t="s">
        <v>45</v>
      </c>
      <c r="B19" s="75">
        <f>+B10-B18</f>
        <v>-37673699</v>
      </c>
      <c r="C19" s="75">
        <f>+C10-C18</f>
        <v>0</v>
      </c>
      <c r="D19" s="76">
        <f aca="true" t="shared" si="2" ref="D19:Z19">+D10-D18</f>
        <v>-94420242</v>
      </c>
      <c r="E19" s="77">
        <f t="shared" si="2"/>
        <v>-94420242</v>
      </c>
      <c r="F19" s="77">
        <f t="shared" si="2"/>
        <v>57585636</v>
      </c>
      <c r="G19" s="77">
        <f t="shared" si="2"/>
        <v>-10423010</v>
      </c>
      <c r="H19" s="77">
        <f t="shared" si="2"/>
        <v>-12906863</v>
      </c>
      <c r="I19" s="77">
        <f t="shared" si="2"/>
        <v>34255763</v>
      </c>
      <c r="J19" s="77">
        <f t="shared" si="2"/>
        <v>-10854852</v>
      </c>
      <c r="K19" s="77">
        <f t="shared" si="2"/>
        <v>44894303</v>
      </c>
      <c r="L19" s="77">
        <f t="shared" si="2"/>
        <v>-2738453</v>
      </c>
      <c r="M19" s="77">
        <f t="shared" si="2"/>
        <v>31300998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65556761</v>
      </c>
      <c r="W19" s="77">
        <f>IF(E10=E18,0,W10-W18)</f>
        <v>28643473</v>
      </c>
      <c r="X19" s="77">
        <f t="shared" si="2"/>
        <v>36913288</v>
      </c>
      <c r="Y19" s="78">
        <f>+IF(W19&lt;&gt;0,(X19/W19)*100,0)</f>
        <v>128.87155129547315</v>
      </c>
      <c r="Z19" s="79">
        <f t="shared" si="2"/>
        <v>-94420242</v>
      </c>
    </row>
    <row r="20" spans="1:26" ht="13.5">
      <c r="A20" s="58" t="s">
        <v>46</v>
      </c>
      <c r="B20" s="19">
        <v>48566000</v>
      </c>
      <c r="C20" s="19">
        <v>0</v>
      </c>
      <c r="D20" s="59">
        <v>56324000</v>
      </c>
      <c r="E20" s="60">
        <v>56324000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37549334</v>
      </c>
      <c r="X20" s="60">
        <v>-37549334</v>
      </c>
      <c r="Y20" s="61">
        <v>-100</v>
      </c>
      <c r="Z20" s="62">
        <v>56324000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10892301</v>
      </c>
      <c r="C22" s="86">
        <f>SUM(C19:C21)</f>
        <v>0</v>
      </c>
      <c r="D22" s="87">
        <f aca="true" t="shared" si="3" ref="D22:Z22">SUM(D19:D21)</f>
        <v>-38096242</v>
      </c>
      <c r="E22" s="88">
        <f t="shared" si="3"/>
        <v>-38096242</v>
      </c>
      <c r="F22" s="88">
        <f t="shared" si="3"/>
        <v>57585636</v>
      </c>
      <c r="G22" s="88">
        <f t="shared" si="3"/>
        <v>-10423010</v>
      </c>
      <c r="H22" s="88">
        <f t="shared" si="3"/>
        <v>-12906863</v>
      </c>
      <c r="I22" s="88">
        <f t="shared" si="3"/>
        <v>34255763</v>
      </c>
      <c r="J22" s="88">
        <f t="shared" si="3"/>
        <v>-10854852</v>
      </c>
      <c r="K22" s="88">
        <f t="shared" si="3"/>
        <v>44894303</v>
      </c>
      <c r="L22" s="88">
        <f t="shared" si="3"/>
        <v>-2738453</v>
      </c>
      <c r="M22" s="88">
        <f t="shared" si="3"/>
        <v>31300998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65556761</v>
      </c>
      <c r="W22" s="88">
        <f t="shared" si="3"/>
        <v>66192807</v>
      </c>
      <c r="X22" s="88">
        <f t="shared" si="3"/>
        <v>-636046</v>
      </c>
      <c r="Y22" s="89">
        <f>+IF(W22&lt;&gt;0,(X22/W22)*100,0)</f>
        <v>-0.9608989689770975</v>
      </c>
      <c r="Z22" s="90">
        <f t="shared" si="3"/>
        <v>-38096242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10892301</v>
      </c>
      <c r="C24" s="75">
        <f>SUM(C22:C23)</f>
        <v>0</v>
      </c>
      <c r="D24" s="76">
        <f aca="true" t="shared" si="4" ref="D24:Z24">SUM(D22:D23)</f>
        <v>-38096242</v>
      </c>
      <c r="E24" s="77">
        <f t="shared" si="4"/>
        <v>-38096242</v>
      </c>
      <c r="F24" s="77">
        <f t="shared" si="4"/>
        <v>57585636</v>
      </c>
      <c r="G24" s="77">
        <f t="shared" si="4"/>
        <v>-10423010</v>
      </c>
      <c r="H24" s="77">
        <f t="shared" si="4"/>
        <v>-12906863</v>
      </c>
      <c r="I24" s="77">
        <f t="shared" si="4"/>
        <v>34255763</v>
      </c>
      <c r="J24" s="77">
        <f t="shared" si="4"/>
        <v>-10854852</v>
      </c>
      <c r="K24" s="77">
        <f t="shared" si="4"/>
        <v>44894303</v>
      </c>
      <c r="L24" s="77">
        <f t="shared" si="4"/>
        <v>-2738453</v>
      </c>
      <c r="M24" s="77">
        <f t="shared" si="4"/>
        <v>31300998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65556761</v>
      </c>
      <c r="W24" s="77">
        <f t="shared" si="4"/>
        <v>66192807</v>
      </c>
      <c r="X24" s="77">
        <f t="shared" si="4"/>
        <v>-636046</v>
      </c>
      <c r="Y24" s="78">
        <f>+IF(W24&lt;&gt;0,(X24/W24)*100,0)</f>
        <v>-0.9608989689770975</v>
      </c>
      <c r="Z24" s="79">
        <f t="shared" si="4"/>
        <v>-38096242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65659525</v>
      </c>
      <c r="C27" s="22">
        <v>0</v>
      </c>
      <c r="D27" s="99">
        <v>86101800</v>
      </c>
      <c r="E27" s="100">
        <v>86101800</v>
      </c>
      <c r="F27" s="100">
        <v>4508579</v>
      </c>
      <c r="G27" s="100">
        <v>8253555</v>
      </c>
      <c r="H27" s="100">
        <v>8527498</v>
      </c>
      <c r="I27" s="100">
        <v>21289632</v>
      </c>
      <c r="J27" s="100">
        <v>2804085</v>
      </c>
      <c r="K27" s="100">
        <v>3923013</v>
      </c>
      <c r="L27" s="100">
        <v>3423160</v>
      </c>
      <c r="M27" s="100">
        <v>10150258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31439890</v>
      </c>
      <c r="W27" s="100">
        <v>43050900</v>
      </c>
      <c r="X27" s="100">
        <v>-11611010</v>
      </c>
      <c r="Y27" s="101">
        <v>-26.97</v>
      </c>
      <c r="Z27" s="102">
        <v>86101800</v>
      </c>
    </row>
    <row r="28" spans="1:26" ht="13.5">
      <c r="A28" s="103" t="s">
        <v>46</v>
      </c>
      <c r="B28" s="19">
        <v>65659525</v>
      </c>
      <c r="C28" s="19">
        <v>0</v>
      </c>
      <c r="D28" s="59">
        <v>86101800</v>
      </c>
      <c r="E28" s="60">
        <v>86101800</v>
      </c>
      <c r="F28" s="60">
        <v>4508579</v>
      </c>
      <c r="G28" s="60">
        <v>8253555</v>
      </c>
      <c r="H28" s="60">
        <v>8527498</v>
      </c>
      <c r="I28" s="60">
        <v>21289632</v>
      </c>
      <c r="J28" s="60">
        <v>2804085</v>
      </c>
      <c r="K28" s="60">
        <v>3923013</v>
      </c>
      <c r="L28" s="60">
        <v>3423160</v>
      </c>
      <c r="M28" s="60">
        <v>10150258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31439890</v>
      </c>
      <c r="W28" s="60">
        <v>43050900</v>
      </c>
      <c r="X28" s="60">
        <v>-11611010</v>
      </c>
      <c r="Y28" s="61">
        <v>-26.97</v>
      </c>
      <c r="Z28" s="62">
        <v>86101800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65659525</v>
      </c>
      <c r="C32" s="22">
        <f>SUM(C28:C31)</f>
        <v>0</v>
      </c>
      <c r="D32" s="99">
        <f aca="true" t="shared" si="5" ref="D32:Z32">SUM(D28:D31)</f>
        <v>86101800</v>
      </c>
      <c r="E32" s="100">
        <f t="shared" si="5"/>
        <v>86101800</v>
      </c>
      <c r="F32" s="100">
        <f t="shared" si="5"/>
        <v>4508579</v>
      </c>
      <c r="G32" s="100">
        <f t="shared" si="5"/>
        <v>8253555</v>
      </c>
      <c r="H32" s="100">
        <f t="shared" si="5"/>
        <v>8527498</v>
      </c>
      <c r="I32" s="100">
        <f t="shared" si="5"/>
        <v>21289632</v>
      </c>
      <c r="J32" s="100">
        <f t="shared" si="5"/>
        <v>2804085</v>
      </c>
      <c r="K32" s="100">
        <f t="shared" si="5"/>
        <v>3923013</v>
      </c>
      <c r="L32" s="100">
        <f t="shared" si="5"/>
        <v>3423160</v>
      </c>
      <c r="M32" s="100">
        <f t="shared" si="5"/>
        <v>10150258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31439890</v>
      </c>
      <c r="W32" s="100">
        <f t="shared" si="5"/>
        <v>43050900</v>
      </c>
      <c r="X32" s="100">
        <f t="shared" si="5"/>
        <v>-11611010</v>
      </c>
      <c r="Y32" s="101">
        <f>+IF(W32&lt;&gt;0,(X32/W32)*100,0)</f>
        <v>-26.970423382554138</v>
      </c>
      <c r="Z32" s="102">
        <f t="shared" si="5"/>
        <v>86101800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82921537</v>
      </c>
      <c r="C35" s="19">
        <v>0</v>
      </c>
      <c r="D35" s="59">
        <v>79307233</v>
      </c>
      <c r="E35" s="60">
        <v>79307233</v>
      </c>
      <c r="F35" s="60">
        <v>176107323</v>
      </c>
      <c r="G35" s="60">
        <v>138459252</v>
      </c>
      <c r="H35" s="60">
        <v>106887174</v>
      </c>
      <c r="I35" s="60">
        <v>106887174</v>
      </c>
      <c r="J35" s="60">
        <v>94807135</v>
      </c>
      <c r="K35" s="60">
        <v>156313291</v>
      </c>
      <c r="L35" s="60">
        <v>138917188</v>
      </c>
      <c r="M35" s="60">
        <v>138917188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138917188</v>
      </c>
      <c r="W35" s="60">
        <v>39653617</v>
      </c>
      <c r="X35" s="60">
        <v>99263571</v>
      </c>
      <c r="Y35" s="61">
        <v>250.33</v>
      </c>
      <c r="Z35" s="62">
        <v>79307233</v>
      </c>
    </row>
    <row r="36" spans="1:26" ht="13.5">
      <c r="A36" s="58" t="s">
        <v>57</v>
      </c>
      <c r="B36" s="19">
        <v>323987861</v>
      </c>
      <c r="C36" s="19">
        <v>0</v>
      </c>
      <c r="D36" s="59">
        <v>316819078</v>
      </c>
      <c r="E36" s="60">
        <v>316819078</v>
      </c>
      <c r="F36" s="60">
        <v>304389711</v>
      </c>
      <c r="G36" s="60">
        <v>322956845</v>
      </c>
      <c r="H36" s="60">
        <v>328385493</v>
      </c>
      <c r="I36" s="60">
        <v>328385493</v>
      </c>
      <c r="J36" s="60">
        <v>313976397</v>
      </c>
      <c r="K36" s="60">
        <v>329068083</v>
      </c>
      <c r="L36" s="60">
        <v>329188343</v>
      </c>
      <c r="M36" s="60">
        <v>329188343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329188343</v>
      </c>
      <c r="W36" s="60">
        <v>158409539</v>
      </c>
      <c r="X36" s="60">
        <v>170778804</v>
      </c>
      <c r="Y36" s="61">
        <v>107.81</v>
      </c>
      <c r="Z36" s="62">
        <v>316819078</v>
      </c>
    </row>
    <row r="37" spans="1:26" ht="13.5">
      <c r="A37" s="58" t="s">
        <v>58</v>
      </c>
      <c r="B37" s="19">
        <v>20927581</v>
      </c>
      <c r="C37" s="19">
        <v>0</v>
      </c>
      <c r="D37" s="59">
        <v>8000000</v>
      </c>
      <c r="E37" s="60">
        <v>8000000</v>
      </c>
      <c r="F37" s="60">
        <v>74562576</v>
      </c>
      <c r="G37" s="60">
        <v>23538517</v>
      </c>
      <c r="H37" s="60">
        <v>32163112</v>
      </c>
      <c r="I37" s="60">
        <v>32163112</v>
      </c>
      <c r="J37" s="60">
        <v>11757880</v>
      </c>
      <c r="K37" s="60">
        <v>62836243</v>
      </c>
      <c r="L37" s="60">
        <v>73842944</v>
      </c>
      <c r="M37" s="60">
        <v>73842944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73842944</v>
      </c>
      <c r="W37" s="60">
        <v>4000000</v>
      </c>
      <c r="X37" s="60">
        <v>69842944</v>
      </c>
      <c r="Y37" s="61">
        <v>1746.07</v>
      </c>
      <c r="Z37" s="62">
        <v>8000000</v>
      </c>
    </row>
    <row r="38" spans="1:26" ht="13.5">
      <c r="A38" s="58" t="s">
        <v>59</v>
      </c>
      <c r="B38" s="19">
        <v>3614466</v>
      </c>
      <c r="C38" s="19">
        <v>0</v>
      </c>
      <c r="D38" s="59">
        <v>1366454</v>
      </c>
      <c r="E38" s="60">
        <v>1366454</v>
      </c>
      <c r="F38" s="60">
        <v>0</v>
      </c>
      <c r="G38" s="60">
        <v>3127686</v>
      </c>
      <c r="H38" s="60">
        <v>3127686</v>
      </c>
      <c r="I38" s="60">
        <v>3127686</v>
      </c>
      <c r="J38" s="60">
        <v>3127686</v>
      </c>
      <c r="K38" s="60">
        <v>2693989</v>
      </c>
      <c r="L38" s="60">
        <v>2693989</v>
      </c>
      <c r="M38" s="60">
        <v>2693989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2693989</v>
      </c>
      <c r="W38" s="60">
        <v>683227</v>
      </c>
      <c r="X38" s="60">
        <v>2010762</v>
      </c>
      <c r="Y38" s="61">
        <v>294.3</v>
      </c>
      <c r="Z38" s="62">
        <v>1366454</v>
      </c>
    </row>
    <row r="39" spans="1:26" ht="13.5">
      <c r="A39" s="58" t="s">
        <v>60</v>
      </c>
      <c r="B39" s="19">
        <v>382367351</v>
      </c>
      <c r="C39" s="19">
        <v>0</v>
      </c>
      <c r="D39" s="59">
        <v>386759857</v>
      </c>
      <c r="E39" s="60">
        <v>386759857</v>
      </c>
      <c r="F39" s="60">
        <v>405934458</v>
      </c>
      <c r="G39" s="60">
        <v>434749894</v>
      </c>
      <c r="H39" s="60">
        <v>399981869</v>
      </c>
      <c r="I39" s="60">
        <v>399981869</v>
      </c>
      <c r="J39" s="60">
        <v>393897966</v>
      </c>
      <c r="K39" s="60">
        <v>419851142</v>
      </c>
      <c r="L39" s="60">
        <v>391568598</v>
      </c>
      <c r="M39" s="60">
        <v>391568598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391568598</v>
      </c>
      <c r="W39" s="60">
        <v>193379929</v>
      </c>
      <c r="X39" s="60">
        <v>198188669</v>
      </c>
      <c r="Y39" s="61">
        <v>102.49</v>
      </c>
      <c r="Z39" s="62">
        <v>386759857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47935274</v>
      </c>
      <c r="C42" s="19">
        <v>0</v>
      </c>
      <c r="D42" s="59">
        <v>85449988</v>
      </c>
      <c r="E42" s="60">
        <v>85449988</v>
      </c>
      <c r="F42" s="60">
        <v>57373120</v>
      </c>
      <c r="G42" s="60">
        <v>-11933442</v>
      </c>
      <c r="H42" s="60">
        <v>-20951573</v>
      </c>
      <c r="I42" s="60">
        <v>24488105</v>
      </c>
      <c r="J42" s="60">
        <v>-15279852</v>
      </c>
      <c r="K42" s="60">
        <v>40501443</v>
      </c>
      <c r="L42" s="60">
        <v>-14710722</v>
      </c>
      <c r="M42" s="60">
        <v>10510869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34998974</v>
      </c>
      <c r="W42" s="60">
        <v>84386782</v>
      </c>
      <c r="X42" s="60">
        <v>-49387808</v>
      </c>
      <c r="Y42" s="61">
        <v>-58.53</v>
      </c>
      <c r="Z42" s="62">
        <v>85449988</v>
      </c>
    </row>
    <row r="43" spans="1:26" ht="13.5">
      <c r="A43" s="58" t="s">
        <v>63</v>
      </c>
      <c r="B43" s="19">
        <v>-56728186</v>
      </c>
      <c r="C43" s="19">
        <v>0</v>
      </c>
      <c r="D43" s="59">
        <v>-86101800</v>
      </c>
      <c r="E43" s="60">
        <v>-86101800</v>
      </c>
      <c r="F43" s="60">
        <v>-2320481</v>
      </c>
      <c r="G43" s="60">
        <v>-18704445</v>
      </c>
      <c r="H43" s="60">
        <v>-162802</v>
      </c>
      <c r="I43" s="60">
        <v>-21187728</v>
      </c>
      <c r="J43" s="60">
        <v>12229153</v>
      </c>
      <c r="K43" s="60">
        <v>-107456</v>
      </c>
      <c r="L43" s="60">
        <v>0</v>
      </c>
      <c r="M43" s="60">
        <v>12121697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-9066031</v>
      </c>
      <c r="W43" s="60">
        <v>-43050900</v>
      </c>
      <c r="X43" s="60">
        <v>33984869</v>
      </c>
      <c r="Y43" s="61">
        <v>-78.94</v>
      </c>
      <c r="Z43" s="62">
        <v>-86101800</v>
      </c>
    </row>
    <row r="44" spans="1:26" ht="13.5">
      <c r="A44" s="58" t="s">
        <v>64</v>
      </c>
      <c r="B44" s="19">
        <v>1546054</v>
      </c>
      <c r="C44" s="19">
        <v>0</v>
      </c>
      <c r="D44" s="59">
        <v>0</v>
      </c>
      <c r="E44" s="60">
        <v>0</v>
      </c>
      <c r="F44" s="60">
        <v>-657934</v>
      </c>
      <c r="G44" s="60">
        <v>-185699</v>
      </c>
      <c r="H44" s="60">
        <v>-335856</v>
      </c>
      <c r="I44" s="60">
        <v>-1179489</v>
      </c>
      <c r="J44" s="60">
        <v>9544</v>
      </c>
      <c r="K44" s="60">
        <v>-166552</v>
      </c>
      <c r="L44" s="60">
        <v>48100</v>
      </c>
      <c r="M44" s="60">
        <v>-108908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-1288397</v>
      </c>
      <c r="W44" s="60"/>
      <c r="X44" s="60">
        <v>-1288397</v>
      </c>
      <c r="Y44" s="61">
        <v>0</v>
      </c>
      <c r="Z44" s="62">
        <v>0</v>
      </c>
    </row>
    <row r="45" spans="1:26" ht="13.5">
      <c r="A45" s="70" t="s">
        <v>65</v>
      </c>
      <c r="B45" s="22">
        <v>75439857</v>
      </c>
      <c r="C45" s="22">
        <v>0</v>
      </c>
      <c r="D45" s="99">
        <v>13029461</v>
      </c>
      <c r="E45" s="100">
        <v>13029461</v>
      </c>
      <c r="F45" s="100">
        <v>80379447</v>
      </c>
      <c r="G45" s="100">
        <v>49555861</v>
      </c>
      <c r="H45" s="100">
        <v>28105630</v>
      </c>
      <c r="I45" s="100">
        <v>28105630</v>
      </c>
      <c r="J45" s="100">
        <v>25064475</v>
      </c>
      <c r="K45" s="100">
        <v>65291910</v>
      </c>
      <c r="L45" s="100">
        <v>50629288</v>
      </c>
      <c r="M45" s="100">
        <v>50629288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50629288</v>
      </c>
      <c r="W45" s="100">
        <v>55017155</v>
      </c>
      <c r="X45" s="100">
        <v>-4387867</v>
      </c>
      <c r="Y45" s="101">
        <v>-7.98</v>
      </c>
      <c r="Z45" s="102">
        <v>13029461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3214402</v>
      </c>
      <c r="C49" s="52">
        <v>0</v>
      </c>
      <c r="D49" s="129">
        <v>367550</v>
      </c>
      <c r="E49" s="54">
        <v>12540</v>
      </c>
      <c r="F49" s="54">
        <v>0</v>
      </c>
      <c r="G49" s="54">
        <v>0</v>
      </c>
      <c r="H49" s="54">
        <v>0</v>
      </c>
      <c r="I49" s="54">
        <v>12639212</v>
      </c>
      <c r="J49" s="54">
        <v>0</v>
      </c>
      <c r="K49" s="54">
        <v>0</v>
      </c>
      <c r="L49" s="54">
        <v>0</v>
      </c>
      <c r="M49" s="54">
        <v>1375292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17608996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649047</v>
      </c>
      <c r="C51" s="52">
        <v>0</v>
      </c>
      <c r="D51" s="129">
        <v>-958840</v>
      </c>
      <c r="E51" s="54">
        <v>-1727983</v>
      </c>
      <c r="F51" s="54">
        <v>0</v>
      </c>
      <c r="G51" s="54">
        <v>0</v>
      </c>
      <c r="H51" s="54">
        <v>0</v>
      </c>
      <c r="I51" s="54">
        <v>-1262003</v>
      </c>
      <c r="J51" s="54">
        <v>0</v>
      </c>
      <c r="K51" s="54">
        <v>0</v>
      </c>
      <c r="L51" s="54">
        <v>0</v>
      </c>
      <c r="M51" s="54">
        <v>-2646975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-3198037</v>
      </c>
      <c r="W51" s="54">
        <v>-936325</v>
      </c>
      <c r="X51" s="54">
        <v>-3968505</v>
      </c>
      <c r="Y51" s="54">
        <v>-14049621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100.00001921164994</v>
      </c>
      <c r="E58" s="7">
        <f t="shared" si="6"/>
        <v>100.00001921164994</v>
      </c>
      <c r="F58" s="7">
        <f t="shared" si="6"/>
        <v>171.97245322245323</v>
      </c>
      <c r="G58" s="7">
        <f t="shared" si="6"/>
        <v>0</v>
      </c>
      <c r="H58" s="7">
        <f t="shared" si="6"/>
        <v>0</v>
      </c>
      <c r="I58" s="7">
        <f t="shared" si="6"/>
        <v>4682.0556133056125</v>
      </c>
      <c r="J58" s="7">
        <f t="shared" si="6"/>
        <v>244.39663355059164</v>
      </c>
      <c r="K58" s="7">
        <f t="shared" si="6"/>
        <v>0</v>
      </c>
      <c r="L58" s="7">
        <f t="shared" si="6"/>
        <v>0</v>
      </c>
      <c r="M58" s="7">
        <f t="shared" si="6"/>
        <v>2890.9700689742454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3774.7138964577657</v>
      </c>
      <c r="W58" s="7">
        <f t="shared" si="6"/>
        <v>100.00330451488952</v>
      </c>
      <c r="X58" s="7">
        <f t="shared" si="6"/>
        <v>0</v>
      </c>
      <c r="Y58" s="7">
        <f t="shared" si="6"/>
        <v>0</v>
      </c>
      <c r="Z58" s="8">
        <f t="shared" si="6"/>
        <v>100.00001921164994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100.0000199793214</v>
      </c>
      <c r="E59" s="10">
        <f t="shared" si="7"/>
        <v>100.0000199793214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100.00359640647065</v>
      </c>
      <c r="X59" s="10">
        <f t="shared" si="7"/>
        <v>0</v>
      </c>
      <c r="Y59" s="10">
        <f t="shared" si="7"/>
        <v>0</v>
      </c>
      <c r="Z59" s="11">
        <f t="shared" si="7"/>
        <v>100.0000199793214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3.495322245322245</v>
      </c>
      <c r="G60" s="13">
        <f t="shared" si="7"/>
        <v>0</v>
      </c>
      <c r="H60" s="13">
        <f t="shared" si="7"/>
        <v>0</v>
      </c>
      <c r="I60" s="13">
        <f t="shared" si="7"/>
        <v>149.07094594594594</v>
      </c>
      <c r="J60" s="13">
        <f t="shared" si="7"/>
        <v>58.50787825096501</v>
      </c>
      <c r="K60" s="13">
        <f t="shared" si="7"/>
        <v>0</v>
      </c>
      <c r="L60" s="13">
        <f t="shared" si="7"/>
        <v>0</v>
      </c>
      <c r="M60" s="13">
        <f t="shared" si="7"/>
        <v>165.74701006138076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157.51883314633756</v>
      </c>
      <c r="W60" s="13">
        <f t="shared" si="7"/>
        <v>99.99600007999841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3.495322245322245</v>
      </c>
      <c r="G64" s="13">
        <f t="shared" si="7"/>
        <v>0</v>
      </c>
      <c r="H64" s="13">
        <f t="shared" si="7"/>
        <v>0</v>
      </c>
      <c r="I64" s="13">
        <f t="shared" si="7"/>
        <v>149.07094594594594</v>
      </c>
      <c r="J64" s="13">
        <f t="shared" si="7"/>
        <v>58.50787825096501</v>
      </c>
      <c r="K64" s="13">
        <f t="shared" si="7"/>
        <v>0</v>
      </c>
      <c r="L64" s="13">
        <f t="shared" si="7"/>
        <v>0</v>
      </c>
      <c r="M64" s="13">
        <f t="shared" si="7"/>
        <v>165.74701006138076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157.51883314633756</v>
      </c>
      <c r="W64" s="13">
        <f t="shared" si="7"/>
        <v>99.99600007999841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5437260</v>
      </c>
      <c r="C67" s="24"/>
      <c r="D67" s="25">
        <v>5205175</v>
      </c>
      <c r="E67" s="26">
        <v>5205175</v>
      </c>
      <c r="F67" s="26">
        <v>15392</v>
      </c>
      <c r="G67" s="26"/>
      <c r="H67" s="26"/>
      <c r="I67" s="26">
        <v>15392</v>
      </c>
      <c r="J67" s="26">
        <v>15803</v>
      </c>
      <c r="K67" s="26"/>
      <c r="L67" s="26"/>
      <c r="M67" s="26">
        <v>15803</v>
      </c>
      <c r="N67" s="26"/>
      <c r="O67" s="26"/>
      <c r="P67" s="26"/>
      <c r="Q67" s="26"/>
      <c r="R67" s="26"/>
      <c r="S67" s="26"/>
      <c r="T67" s="26"/>
      <c r="U67" s="26"/>
      <c r="V67" s="26">
        <v>31195</v>
      </c>
      <c r="W67" s="26">
        <v>2602500</v>
      </c>
      <c r="X67" s="26"/>
      <c r="Y67" s="25"/>
      <c r="Z67" s="27">
        <v>5205175</v>
      </c>
    </row>
    <row r="68" spans="1:26" ht="13.5" hidden="1">
      <c r="A68" s="37" t="s">
        <v>31</v>
      </c>
      <c r="B68" s="19">
        <v>5259469</v>
      </c>
      <c r="C68" s="19"/>
      <c r="D68" s="20">
        <v>5005175</v>
      </c>
      <c r="E68" s="21">
        <v>5005175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2502498</v>
      </c>
      <c r="X68" s="21"/>
      <c r="Y68" s="20"/>
      <c r="Z68" s="23">
        <v>5005175</v>
      </c>
    </row>
    <row r="69" spans="1:26" ht="13.5" hidden="1">
      <c r="A69" s="38" t="s">
        <v>32</v>
      </c>
      <c r="B69" s="19">
        <v>177791</v>
      </c>
      <c r="C69" s="19"/>
      <c r="D69" s="20">
        <v>200000</v>
      </c>
      <c r="E69" s="21">
        <v>200000</v>
      </c>
      <c r="F69" s="21">
        <v>15392</v>
      </c>
      <c r="G69" s="21"/>
      <c r="H69" s="21"/>
      <c r="I69" s="21">
        <v>15392</v>
      </c>
      <c r="J69" s="21">
        <v>15803</v>
      </c>
      <c r="K69" s="21"/>
      <c r="L69" s="21"/>
      <c r="M69" s="21">
        <v>15803</v>
      </c>
      <c r="N69" s="21"/>
      <c r="O69" s="21"/>
      <c r="P69" s="21"/>
      <c r="Q69" s="21"/>
      <c r="R69" s="21"/>
      <c r="S69" s="21"/>
      <c r="T69" s="21"/>
      <c r="U69" s="21"/>
      <c r="V69" s="21">
        <v>31195</v>
      </c>
      <c r="W69" s="21">
        <v>100002</v>
      </c>
      <c r="X69" s="21"/>
      <c r="Y69" s="20"/>
      <c r="Z69" s="23">
        <v>200000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177791</v>
      </c>
      <c r="C73" s="19"/>
      <c r="D73" s="20">
        <v>200000</v>
      </c>
      <c r="E73" s="21">
        <v>200000</v>
      </c>
      <c r="F73" s="21">
        <v>15392</v>
      </c>
      <c r="G73" s="21"/>
      <c r="H73" s="21"/>
      <c r="I73" s="21">
        <v>15392</v>
      </c>
      <c r="J73" s="21">
        <v>15803</v>
      </c>
      <c r="K73" s="21"/>
      <c r="L73" s="21"/>
      <c r="M73" s="21">
        <v>15803</v>
      </c>
      <c r="N73" s="21"/>
      <c r="O73" s="21"/>
      <c r="P73" s="21"/>
      <c r="Q73" s="21"/>
      <c r="R73" s="21"/>
      <c r="S73" s="21"/>
      <c r="T73" s="21"/>
      <c r="U73" s="21"/>
      <c r="V73" s="21">
        <v>31195</v>
      </c>
      <c r="W73" s="21">
        <v>100002</v>
      </c>
      <c r="X73" s="21"/>
      <c r="Y73" s="20"/>
      <c r="Z73" s="23">
        <v>200000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5437260</v>
      </c>
      <c r="C76" s="32"/>
      <c r="D76" s="33">
        <v>5205176</v>
      </c>
      <c r="E76" s="34">
        <v>5205176</v>
      </c>
      <c r="F76" s="34">
        <v>26470</v>
      </c>
      <c r="G76" s="34">
        <v>57166</v>
      </c>
      <c r="H76" s="34">
        <v>637026</v>
      </c>
      <c r="I76" s="34">
        <v>720662</v>
      </c>
      <c r="J76" s="34">
        <v>38622</v>
      </c>
      <c r="K76" s="34">
        <v>207807</v>
      </c>
      <c r="L76" s="34">
        <v>210431</v>
      </c>
      <c r="M76" s="34">
        <v>456860</v>
      </c>
      <c r="N76" s="34"/>
      <c r="O76" s="34"/>
      <c r="P76" s="34"/>
      <c r="Q76" s="34"/>
      <c r="R76" s="34"/>
      <c r="S76" s="34"/>
      <c r="T76" s="34"/>
      <c r="U76" s="34"/>
      <c r="V76" s="34">
        <v>1177522</v>
      </c>
      <c r="W76" s="34">
        <v>2602586</v>
      </c>
      <c r="X76" s="34"/>
      <c r="Y76" s="33"/>
      <c r="Z76" s="35">
        <v>5205176</v>
      </c>
    </row>
    <row r="77" spans="1:26" ht="13.5" hidden="1">
      <c r="A77" s="37" t="s">
        <v>31</v>
      </c>
      <c r="B77" s="19">
        <v>5259469</v>
      </c>
      <c r="C77" s="19"/>
      <c r="D77" s="20">
        <v>5005176</v>
      </c>
      <c r="E77" s="21">
        <v>5005176</v>
      </c>
      <c r="F77" s="21">
        <v>25932</v>
      </c>
      <c r="G77" s="21">
        <v>36372</v>
      </c>
      <c r="H77" s="21">
        <v>635413</v>
      </c>
      <c r="I77" s="21">
        <v>697717</v>
      </c>
      <c r="J77" s="21">
        <v>29376</v>
      </c>
      <c r="K77" s="21">
        <v>201539</v>
      </c>
      <c r="L77" s="21">
        <v>199752</v>
      </c>
      <c r="M77" s="21">
        <v>430667</v>
      </c>
      <c r="N77" s="21"/>
      <c r="O77" s="21"/>
      <c r="P77" s="21"/>
      <c r="Q77" s="21"/>
      <c r="R77" s="21"/>
      <c r="S77" s="21"/>
      <c r="T77" s="21"/>
      <c r="U77" s="21"/>
      <c r="V77" s="21">
        <v>1128384</v>
      </c>
      <c r="W77" s="21">
        <v>2502588</v>
      </c>
      <c r="X77" s="21"/>
      <c r="Y77" s="20"/>
      <c r="Z77" s="23">
        <v>5005176</v>
      </c>
    </row>
    <row r="78" spans="1:26" ht="13.5" hidden="1">
      <c r="A78" s="38" t="s">
        <v>32</v>
      </c>
      <c r="B78" s="19">
        <v>177791</v>
      </c>
      <c r="C78" s="19"/>
      <c r="D78" s="20">
        <v>200000</v>
      </c>
      <c r="E78" s="21">
        <v>200000</v>
      </c>
      <c r="F78" s="21">
        <v>538</v>
      </c>
      <c r="G78" s="21">
        <v>20794</v>
      </c>
      <c r="H78" s="21">
        <v>1613</v>
      </c>
      <c r="I78" s="21">
        <v>22945</v>
      </c>
      <c r="J78" s="21">
        <v>9246</v>
      </c>
      <c r="K78" s="21">
        <v>6268</v>
      </c>
      <c r="L78" s="21">
        <v>10679</v>
      </c>
      <c r="M78" s="21">
        <v>26193</v>
      </c>
      <c r="N78" s="21"/>
      <c r="O78" s="21"/>
      <c r="P78" s="21"/>
      <c r="Q78" s="21"/>
      <c r="R78" s="21"/>
      <c r="S78" s="21"/>
      <c r="T78" s="21"/>
      <c r="U78" s="21"/>
      <c r="V78" s="21">
        <v>49138</v>
      </c>
      <c r="W78" s="21">
        <v>99998</v>
      </c>
      <c r="X78" s="21"/>
      <c r="Y78" s="20"/>
      <c r="Z78" s="23">
        <v>200000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177791</v>
      </c>
      <c r="C82" s="19"/>
      <c r="D82" s="20">
        <v>200000</v>
      </c>
      <c r="E82" s="21">
        <v>200000</v>
      </c>
      <c r="F82" s="21">
        <v>538</v>
      </c>
      <c r="G82" s="21">
        <v>20794</v>
      </c>
      <c r="H82" s="21">
        <v>1613</v>
      </c>
      <c r="I82" s="21">
        <v>22945</v>
      </c>
      <c r="J82" s="21">
        <v>9246</v>
      </c>
      <c r="K82" s="21">
        <v>6268</v>
      </c>
      <c r="L82" s="21">
        <v>10679</v>
      </c>
      <c r="M82" s="21">
        <v>26193</v>
      </c>
      <c r="N82" s="21"/>
      <c r="O82" s="21"/>
      <c r="P82" s="21"/>
      <c r="Q82" s="21"/>
      <c r="R82" s="21"/>
      <c r="S82" s="21"/>
      <c r="T82" s="21"/>
      <c r="U82" s="21"/>
      <c r="V82" s="21">
        <v>49138</v>
      </c>
      <c r="W82" s="21">
        <v>99998</v>
      </c>
      <c r="X82" s="21"/>
      <c r="Y82" s="20"/>
      <c r="Z82" s="23">
        <v>200000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14874298</v>
      </c>
      <c r="F5" s="345">
        <f t="shared" si="0"/>
        <v>14874298</v>
      </c>
      <c r="G5" s="345">
        <f t="shared" si="0"/>
        <v>286375</v>
      </c>
      <c r="H5" s="343">
        <f t="shared" si="0"/>
        <v>1504777</v>
      </c>
      <c r="I5" s="343">
        <f t="shared" si="0"/>
        <v>1090399</v>
      </c>
      <c r="J5" s="345">
        <f t="shared" si="0"/>
        <v>2881551</v>
      </c>
      <c r="K5" s="345">
        <f t="shared" si="0"/>
        <v>587425</v>
      </c>
      <c r="L5" s="343">
        <f t="shared" si="0"/>
        <v>1556935</v>
      </c>
      <c r="M5" s="343">
        <f t="shared" si="0"/>
        <v>219287</v>
      </c>
      <c r="N5" s="345">
        <f t="shared" si="0"/>
        <v>2363647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5245198</v>
      </c>
      <c r="X5" s="343">
        <f t="shared" si="0"/>
        <v>7437149</v>
      </c>
      <c r="Y5" s="345">
        <f t="shared" si="0"/>
        <v>-2191951</v>
      </c>
      <c r="Z5" s="346">
        <f>+IF(X5&lt;&gt;0,+(Y5/X5)*100,0)</f>
        <v>-29.473001011543538</v>
      </c>
      <c r="AA5" s="347">
        <f>+AA6+AA8+AA11+AA13+AA15</f>
        <v>14874298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14374298</v>
      </c>
      <c r="F6" s="59">
        <f t="shared" si="1"/>
        <v>14374298</v>
      </c>
      <c r="G6" s="59">
        <f t="shared" si="1"/>
        <v>98375</v>
      </c>
      <c r="H6" s="60">
        <f t="shared" si="1"/>
        <v>1403280</v>
      </c>
      <c r="I6" s="60">
        <f t="shared" si="1"/>
        <v>1090399</v>
      </c>
      <c r="J6" s="59">
        <f t="shared" si="1"/>
        <v>2592054</v>
      </c>
      <c r="K6" s="59">
        <f t="shared" si="1"/>
        <v>587425</v>
      </c>
      <c r="L6" s="60">
        <f t="shared" si="1"/>
        <v>1556935</v>
      </c>
      <c r="M6" s="60">
        <f t="shared" si="1"/>
        <v>219287</v>
      </c>
      <c r="N6" s="59">
        <f t="shared" si="1"/>
        <v>2363647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4955701</v>
      </c>
      <c r="X6" s="60">
        <f t="shared" si="1"/>
        <v>7187149</v>
      </c>
      <c r="Y6" s="59">
        <f t="shared" si="1"/>
        <v>-2231448</v>
      </c>
      <c r="Z6" s="61">
        <f>+IF(X6&lt;&gt;0,+(Y6/X6)*100,0)</f>
        <v>-31.047749253563552</v>
      </c>
      <c r="AA6" s="62">
        <f t="shared" si="1"/>
        <v>14374298</v>
      </c>
    </row>
    <row r="7" spans="1:27" ht="13.5">
      <c r="A7" s="291" t="s">
        <v>228</v>
      </c>
      <c r="B7" s="142"/>
      <c r="C7" s="60"/>
      <c r="D7" s="327"/>
      <c r="E7" s="60">
        <v>14374298</v>
      </c>
      <c r="F7" s="59">
        <v>14374298</v>
      </c>
      <c r="G7" s="59">
        <v>98375</v>
      </c>
      <c r="H7" s="60">
        <v>1403280</v>
      </c>
      <c r="I7" s="60">
        <v>1090399</v>
      </c>
      <c r="J7" s="59">
        <v>2592054</v>
      </c>
      <c r="K7" s="59">
        <v>587425</v>
      </c>
      <c r="L7" s="60">
        <v>1556935</v>
      </c>
      <c r="M7" s="60">
        <v>219287</v>
      </c>
      <c r="N7" s="59">
        <v>2363647</v>
      </c>
      <c r="O7" s="59"/>
      <c r="P7" s="60"/>
      <c r="Q7" s="60"/>
      <c r="R7" s="59"/>
      <c r="S7" s="59"/>
      <c r="T7" s="60"/>
      <c r="U7" s="60"/>
      <c r="V7" s="59"/>
      <c r="W7" s="59">
        <v>4955701</v>
      </c>
      <c r="X7" s="60">
        <v>7187149</v>
      </c>
      <c r="Y7" s="59">
        <v>-2231448</v>
      </c>
      <c r="Z7" s="61">
        <v>-31.05</v>
      </c>
      <c r="AA7" s="62">
        <v>14374298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500000</v>
      </c>
      <c r="F8" s="59">
        <f t="shared" si="2"/>
        <v>500000</v>
      </c>
      <c r="G8" s="59">
        <f t="shared" si="2"/>
        <v>188000</v>
      </c>
      <c r="H8" s="60">
        <f t="shared" si="2"/>
        <v>1397</v>
      </c>
      <c r="I8" s="60">
        <f t="shared" si="2"/>
        <v>0</v>
      </c>
      <c r="J8" s="59">
        <f t="shared" si="2"/>
        <v>189397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189397</v>
      </c>
      <c r="X8" s="60">
        <f t="shared" si="2"/>
        <v>250000</v>
      </c>
      <c r="Y8" s="59">
        <f t="shared" si="2"/>
        <v>-60603</v>
      </c>
      <c r="Z8" s="61">
        <f>+IF(X8&lt;&gt;0,+(Y8/X8)*100,0)</f>
        <v>-24.2412</v>
      </c>
      <c r="AA8" s="62">
        <f>SUM(AA9:AA10)</f>
        <v>500000</v>
      </c>
    </row>
    <row r="9" spans="1:27" ht="13.5">
      <c r="A9" s="291" t="s">
        <v>229</v>
      </c>
      <c r="B9" s="142"/>
      <c r="C9" s="60"/>
      <c r="D9" s="327"/>
      <c r="E9" s="60"/>
      <c r="F9" s="59"/>
      <c r="G9" s="59">
        <v>188000</v>
      </c>
      <c r="H9" s="60"/>
      <c r="I9" s="60"/>
      <c r="J9" s="59">
        <v>188000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188000</v>
      </c>
      <c r="X9" s="60"/>
      <c r="Y9" s="59">
        <v>188000</v>
      </c>
      <c r="Z9" s="61"/>
      <c r="AA9" s="62"/>
    </row>
    <row r="10" spans="1:27" ht="13.5">
      <c r="A10" s="291" t="s">
        <v>230</v>
      </c>
      <c r="B10" s="142"/>
      <c r="C10" s="60"/>
      <c r="D10" s="327"/>
      <c r="E10" s="60">
        <v>500000</v>
      </c>
      <c r="F10" s="59">
        <v>500000</v>
      </c>
      <c r="G10" s="59"/>
      <c r="H10" s="60">
        <v>1397</v>
      </c>
      <c r="I10" s="60"/>
      <c r="J10" s="59">
        <v>1397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1397</v>
      </c>
      <c r="X10" s="60">
        <v>250000</v>
      </c>
      <c r="Y10" s="59">
        <v>-248603</v>
      </c>
      <c r="Z10" s="61">
        <v>-99.44</v>
      </c>
      <c r="AA10" s="62">
        <v>500000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100100</v>
      </c>
      <c r="I15" s="60">
        <f t="shared" si="5"/>
        <v>0</v>
      </c>
      <c r="J15" s="59">
        <f t="shared" si="5"/>
        <v>100100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100100</v>
      </c>
      <c r="X15" s="60">
        <f t="shared" si="5"/>
        <v>0</v>
      </c>
      <c r="Y15" s="59">
        <f t="shared" si="5"/>
        <v>100100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>
        <v>100100</v>
      </c>
      <c r="I18" s="60"/>
      <c r="J18" s="59">
        <v>100100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100100</v>
      </c>
      <c r="X18" s="60"/>
      <c r="Y18" s="59">
        <v>100100</v>
      </c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162000</v>
      </c>
      <c r="F22" s="332">
        <f t="shared" si="6"/>
        <v>162000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81000</v>
      </c>
      <c r="Y22" s="332">
        <f t="shared" si="6"/>
        <v>-81000</v>
      </c>
      <c r="Z22" s="323">
        <f>+IF(X22&lt;&gt;0,+(Y22/X22)*100,0)</f>
        <v>-100</v>
      </c>
      <c r="AA22" s="337">
        <f>SUM(AA23:AA32)</f>
        <v>162000</v>
      </c>
    </row>
    <row r="23" spans="1:27" ht="13.5">
      <c r="A23" s="348" t="s">
        <v>236</v>
      </c>
      <c r="B23" s="142"/>
      <c r="C23" s="60"/>
      <c r="D23" s="327"/>
      <c r="E23" s="60">
        <v>162000</v>
      </c>
      <c r="F23" s="59">
        <v>162000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81000</v>
      </c>
      <c r="Y23" s="59">
        <v>-81000</v>
      </c>
      <c r="Z23" s="61">
        <v>-100</v>
      </c>
      <c r="AA23" s="62">
        <v>162000</v>
      </c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1810000</v>
      </c>
      <c r="F40" s="332">
        <f t="shared" si="9"/>
        <v>1810000</v>
      </c>
      <c r="G40" s="332">
        <f t="shared" si="9"/>
        <v>42023</v>
      </c>
      <c r="H40" s="330">
        <f t="shared" si="9"/>
        <v>386</v>
      </c>
      <c r="I40" s="330">
        <f t="shared" si="9"/>
        <v>50645</v>
      </c>
      <c r="J40" s="332">
        <f t="shared" si="9"/>
        <v>93054</v>
      </c>
      <c r="K40" s="332">
        <f t="shared" si="9"/>
        <v>177292</v>
      </c>
      <c r="L40" s="330">
        <f t="shared" si="9"/>
        <v>34341</v>
      </c>
      <c r="M40" s="330">
        <f t="shared" si="9"/>
        <v>108568</v>
      </c>
      <c r="N40" s="332">
        <f t="shared" si="9"/>
        <v>320201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413255</v>
      </c>
      <c r="X40" s="330">
        <f t="shared" si="9"/>
        <v>905000</v>
      </c>
      <c r="Y40" s="332">
        <f t="shared" si="9"/>
        <v>-491745</v>
      </c>
      <c r="Z40" s="323">
        <f>+IF(X40&lt;&gt;0,+(Y40/X40)*100,0)</f>
        <v>-54.33646408839778</v>
      </c>
      <c r="AA40" s="337">
        <f>SUM(AA41:AA49)</f>
        <v>1810000</v>
      </c>
    </row>
    <row r="41" spans="1:27" ht="13.5">
      <c r="A41" s="348" t="s">
        <v>247</v>
      </c>
      <c r="B41" s="142"/>
      <c r="C41" s="349"/>
      <c r="D41" s="350"/>
      <c r="E41" s="349">
        <v>100000</v>
      </c>
      <c r="F41" s="351">
        <v>100000</v>
      </c>
      <c r="G41" s="351">
        <v>3500</v>
      </c>
      <c r="H41" s="349"/>
      <c r="I41" s="349"/>
      <c r="J41" s="351">
        <v>3500</v>
      </c>
      <c r="K41" s="351"/>
      <c r="L41" s="349">
        <v>71</v>
      </c>
      <c r="M41" s="349"/>
      <c r="N41" s="351">
        <v>71</v>
      </c>
      <c r="O41" s="351"/>
      <c r="P41" s="349"/>
      <c r="Q41" s="349"/>
      <c r="R41" s="351"/>
      <c r="S41" s="351"/>
      <c r="T41" s="349"/>
      <c r="U41" s="349"/>
      <c r="V41" s="351"/>
      <c r="W41" s="351">
        <v>3571</v>
      </c>
      <c r="X41" s="349">
        <v>50000</v>
      </c>
      <c r="Y41" s="351">
        <v>-46429</v>
      </c>
      <c r="Z41" s="352">
        <v>-92.86</v>
      </c>
      <c r="AA41" s="353">
        <v>100000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300000</v>
      </c>
      <c r="F43" s="357">
        <v>300000</v>
      </c>
      <c r="G43" s="357">
        <v>20544</v>
      </c>
      <c r="H43" s="305"/>
      <c r="I43" s="305"/>
      <c r="J43" s="357">
        <v>20544</v>
      </c>
      <c r="K43" s="357">
        <v>87314</v>
      </c>
      <c r="L43" s="305">
        <v>18533</v>
      </c>
      <c r="M43" s="305">
        <v>85172</v>
      </c>
      <c r="N43" s="357">
        <v>191019</v>
      </c>
      <c r="O43" s="357"/>
      <c r="P43" s="305"/>
      <c r="Q43" s="305"/>
      <c r="R43" s="357"/>
      <c r="S43" s="357"/>
      <c r="T43" s="305"/>
      <c r="U43" s="305"/>
      <c r="V43" s="357"/>
      <c r="W43" s="357">
        <v>211563</v>
      </c>
      <c r="X43" s="305">
        <v>150000</v>
      </c>
      <c r="Y43" s="357">
        <v>61563</v>
      </c>
      <c r="Z43" s="358">
        <v>41.04</v>
      </c>
      <c r="AA43" s="303">
        <v>300000</v>
      </c>
    </row>
    <row r="44" spans="1:27" ht="13.5">
      <c r="A44" s="348" t="s">
        <v>250</v>
      </c>
      <c r="B44" s="136"/>
      <c r="C44" s="60"/>
      <c r="D44" s="355"/>
      <c r="E44" s="54">
        <v>310000</v>
      </c>
      <c r="F44" s="53">
        <v>310000</v>
      </c>
      <c r="G44" s="53">
        <v>17979</v>
      </c>
      <c r="H44" s="54">
        <v>386</v>
      </c>
      <c r="I44" s="54"/>
      <c r="J44" s="53">
        <v>18365</v>
      </c>
      <c r="K44" s="53"/>
      <c r="L44" s="54">
        <v>73</v>
      </c>
      <c r="M44" s="54">
        <v>26</v>
      </c>
      <c r="N44" s="53">
        <v>99</v>
      </c>
      <c r="O44" s="53"/>
      <c r="P44" s="54"/>
      <c r="Q44" s="54"/>
      <c r="R44" s="53"/>
      <c r="S44" s="53"/>
      <c r="T44" s="54"/>
      <c r="U44" s="54"/>
      <c r="V44" s="53"/>
      <c r="W44" s="53">
        <v>18464</v>
      </c>
      <c r="X44" s="54">
        <v>155000</v>
      </c>
      <c r="Y44" s="53">
        <v>-136536</v>
      </c>
      <c r="Z44" s="94">
        <v>-88.09</v>
      </c>
      <c r="AA44" s="95">
        <v>310000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1000000</v>
      </c>
      <c r="F48" s="53">
        <v>1000000</v>
      </c>
      <c r="G48" s="53"/>
      <c r="H48" s="54"/>
      <c r="I48" s="54">
        <v>50645</v>
      </c>
      <c r="J48" s="53">
        <v>50645</v>
      </c>
      <c r="K48" s="53">
        <v>30828</v>
      </c>
      <c r="L48" s="54">
        <v>15664</v>
      </c>
      <c r="M48" s="54">
        <v>23370</v>
      </c>
      <c r="N48" s="53">
        <v>69862</v>
      </c>
      <c r="O48" s="53"/>
      <c r="P48" s="54"/>
      <c r="Q48" s="54"/>
      <c r="R48" s="53"/>
      <c r="S48" s="53"/>
      <c r="T48" s="54"/>
      <c r="U48" s="54"/>
      <c r="V48" s="53"/>
      <c r="W48" s="53">
        <v>120507</v>
      </c>
      <c r="X48" s="54">
        <v>500000</v>
      </c>
      <c r="Y48" s="53">
        <v>-379493</v>
      </c>
      <c r="Z48" s="94">
        <v>-75.9</v>
      </c>
      <c r="AA48" s="95">
        <v>1000000</v>
      </c>
    </row>
    <row r="49" spans="1:27" ht="13.5">
      <c r="A49" s="348" t="s">
        <v>93</v>
      </c>
      <c r="B49" s="136"/>
      <c r="C49" s="54"/>
      <c r="D49" s="355"/>
      <c r="E49" s="54">
        <v>100000</v>
      </c>
      <c r="F49" s="53">
        <v>100000</v>
      </c>
      <c r="G49" s="53"/>
      <c r="H49" s="54"/>
      <c r="I49" s="54"/>
      <c r="J49" s="53"/>
      <c r="K49" s="53">
        <v>59150</v>
      </c>
      <c r="L49" s="54"/>
      <c r="M49" s="54"/>
      <c r="N49" s="53">
        <v>59150</v>
      </c>
      <c r="O49" s="53"/>
      <c r="P49" s="54"/>
      <c r="Q49" s="54"/>
      <c r="R49" s="53"/>
      <c r="S49" s="53"/>
      <c r="T49" s="54"/>
      <c r="U49" s="54"/>
      <c r="V49" s="53"/>
      <c r="W49" s="53">
        <v>59150</v>
      </c>
      <c r="X49" s="54">
        <v>50000</v>
      </c>
      <c r="Y49" s="53">
        <v>9150</v>
      </c>
      <c r="Z49" s="94">
        <v>18.3</v>
      </c>
      <c r="AA49" s="95">
        <v>100000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16846298</v>
      </c>
      <c r="F60" s="264">
        <f t="shared" si="14"/>
        <v>16846298</v>
      </c>
      <c r="G60" s="264">
        <f t="shared" si="14"/>
        <v>328398</v>
      </c>
      <c r="H60" s="219">
        <f t="shared" si="14"/>
        <v>1505163</v>
      </c>
      <c r="I60" s="219">
        <f t="shared" si="14"/>
        <v>1141044</v>
      </c>
      <c r="J60" s="264">
        <f t="shared" si="14"/>
        <v>2974605</v>
      </c>
      <c r="K60" s="264">
        <f t="shared" si="14"/>
        <v>764717</v>
      </c>
      <c r="L60" s="219">
        <f t="shared" si="14"/>
        <v>1591276</v>
      </c>
      <c r="M60" s="219">
        <f t="shared" si="14"/>
        <v>327855</v>
      </c>
      <c r="N60" s="264">
        <f t="shared" si="14"/>
        <v>2683848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5658453</v>
      </c>
      <c r="X60" s="219">
        <f t="shared" si="14"/>
        <v>8423149</v>
      </c>
      <c r="Y60" s="264">
        <f t="shared" si="14"/>
        <v>-2764696</v>
      </c>
      <c r="Z60" s="324">
        <f>+IF(X60&lt;&gt;0,+(Y60/X60)*100,0)</f>
        <v>-32.822594020359844</v>
      </c>
      <c r="AA60" s="232">
        <f>+AA57+AA54+AA51+AA40+AA37+AA34+AA22+AA5</f>
        <v>16846298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154395396</v>
      </c>
      <c r="D5" s="153">
        <f>SUM(D6:D8)</f>
        <v>0</v>
      </c>
      <c r="E5" s="154">
        <f t="shared" si="0"/>
        <v>183150175</v>
      </c>
      <c r="F5" s="100">
        <f t="shared" si="0"/>
        <v>183150175</v>
      </c>
      <c r="G5" s="100">
        <f t="shared" si="0"/>
        <v>69476297</v>
      </c>
      <c r="H5" s="100">
        <f t="shared" si="0"/>
        <v>3165576</v>
      </c>
      <c r="I5" s="100">
        <f t="shared" si="0"/>
        <v>1389611</v>
      </c>
      <c r="J5" s="100">
        <f t="shared" si="0"/>
        <v>74031484</v>
      </c>
      <c r="K5" s="100">
        <f t="shared" si="0"/>
        <v>2494723</v>
      </c>
      <c r="L5" s="100">
        <f t="shared" si="0"/>
        <v>59172049</v>
      </c>
      <c r="M5" s="100">
        <f t="shared" si="0"/>
        <v>1700188</v>
      </c>
      <c r="N5" s="100">
        <f t="shared" si="0"/>
        <v>63366960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137398444</v>
      </c>
      <c r="X5" s="100">
        <f t="shared" si="0"/>
        <v>118011334</v>
      </c>
      <c r="Y5" s="100">
        <f t="shared" si="0"/>
        <v>19387110</v>
      </c>
      <c r="Z5" s="137">
        <f>+IF(X5&lt;&gt;0,+(Y5/X5)*100,0)</f>
        <v>16.428176297032625</v>
      </c>
      <c r="AA5" s="153">
        <f>SUM(AA6:AA8)</f>
        <v>183150175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153997007</v>
      </c>
      <c r="D7" s="157"/>
      <c r="E7" s="158">
        <v>182650175</v>
      </c>
      <c r="F7" s="159">
        <v>182650175</v>
      </c>
      <c r="G7" s="159">
        <v>69476297</v>
      </c>
      <c r="H7" s="159">
        <v>3064861</v>
      </c>
      <c r="I7" s="159">
        <v>1389611</v>
      </c>
      <c r="J7" s="159">
        <v>73930769</v>
      </c>
      <c r="K7" s="159">
        <v>2494723</v>
      </c>
      <c r="L7" s="159">
        <v>59144524</v>
      </c>
      <c r="M7" s="159">
        <v>1678129</v>
      </c>
      <c r="N7" s="159">
        <v>63317376</v>
      </c>
      <c r="O7" s="159"/>
      <c r="P7" s="159"/>
      <c r="Q7" s="159"/>
      <c r="R7" s="159"/>
      <c r="S7" s="159"/>
      <c r="T7" s="159"/>
      <c r="U7" s="159"/>
      <c r="V7" s="159"/>
      <c r="W7" s="159">
        <v>137248145</v>
      </c>
      <c r="X7" s="159">
        <v>117761332</v>
      </c>
      <c r="Y7" s="159">
        <v>19486813</v>
      </c>
      <c r="Z7" s="141">
        <v>16.55</v>
      </c>
      <c r="AA7" s="157">
        <v>182650175</v>
      </c>
    </row>
    <row r="8" spans="1:27" ht="13.5">
      <c r="A8" s="138" t="s">
        <v>77</v>
      </c>
      <c r="B8" s="136"/>
      <c r="C8" s="155">
        <v>398389</v>
      </c>
      <c r="D8" s="155"/>
      <c r="E8" s="156">
        <v>500000</v>
      </c>
      <c r="F8" s="60">
        <v>500000</v>
      </c>
      <c r="G8" s="60"/>
      <c r="H8" s="60">
        <v>100715</v>
      </c>
      <c r="I8" s="60"/>
      <c r="J8" s="60">
        <v>100715</v>
      </c>
      <c r="K8" s="60"/>
      <c r="L8" s="60">
        <v>27525</v>
      </c>
      <c r="M8" s="60">
        <v>22059</v>
      </c>
      <c r="N8" s="60">
        <v>49584</v>
      </c>
      <c r="O8" s="60"/>
      <c r="P8" s="60"/>
      <c r="Q8" s="60"/>
      <c r="R8" s="60"/>
      <c r="S8" s="60"/>
      <c r="T8" s="60"/>
      <c r="U8" s="60"/>
      <c r="V8" s="60"/>
      <c r="W8" s="60">
        <v>150299</v>
      </c>
      <c r="X8" s="60">
        <v>250002</v>
      </c>
      <c r="Y8" s="60">
        <v>-99703</v>
      </c>
      <c r="Z8" s="140">
        <v>-39.88</v>
      </c>
      <c r="AA8" s="155">
        <v>500000</v>
      </c>
    </row>
    <row r="9" spans="1:27" ht="13.5">
      <c r="A9" s="135" t="s">
        <v>78</v>
      </c>
      <c r="B9" s="136"/>
      <c r="C9" s="153">
        <f aca="true" t="shared" si="1" ref="C9:Y9">SUM(C10:C14)</f>
        <v>3613539</v>
      </c>
      <c r="D9" s="153">
        <f>SUM(D10:D14)</f>
        <v>0</v>
      </c>
      <c r="E9" s="154">
        <f t="shared" si="1"/>
        <v>6990000</v>
      </c>
      <c r="F9" s="100">
        <f t="shared" si="1"/>
        <v>6990000</v>
      </c>
      <c r="G9" s="100">
        <f t="shared" si="1"/>
        <v>363279</v>
      </c>
      <c r="H9" s="100">
        <f t="shared" si="1"/>
        <v>647066</v>
      </c>
      <c r="I9" s="100">
        <f t="shared" si="1"/>
        <v>257715</v>
      </c>
      <c r="J9" s="100">
        <f t="shared" si="1"/>
        <v>1268060</v>
      </c>
      <c r="K9" s="100">
        <f t="shared" si="1"/>
        <v>187983</v>
      </c>
      <c r="L9" s="100">
        <f t="shared" si="1"/>
        <v>119854</v>
      </c>
      <c r="M9" s="100">
        <f t="shared" si="1"/>
        <v>223081</v>
      </c>
      <c r="N9" s="100">
        <f t="shared" si="1"/>
        <v>530918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1798978</v>
      </c>
      <c r="X9" s="100">
        <f t="shared" si="1"/>
        <v>3495000</v>
      </c>
      <c r="Y9" s="100">
        <f t="shared" si="1"/>
        <v>-1696022</v>
      </c>
      <c r="Z9" s="137">
        <f>+IF(X9&lt;&gt;0,+(Y9/X9)*100,0)</f>
        <v>-48.527095851216025</v>
      </c>
      <c r="AA9" s="153">
        <f>SUM(AA10:AA14)</f>
        <v>6990000</v>
      </c>
    </row>
    <row r="10" spans="1:27" ht="13.5">
      <c r="A10" s="138" t="s">
        <v>79</v>
      </c>
      <c r="B10" s="136"/>
      <c r="C10" s="155">
        <v>302100</v>
      </c>
      <c r="D10" s="155"/>
      <c r="E10" s="156">
        <v>440000</v>
      </c>
      <c r="F10" s="60">
        <v>440000</v>
      </c>
      <c r="G10" s="60">
        <v>4560</v>
      </c>
      <c r="H10" s="60">
        <v>303256</v>
      </c>
      <c r="I10" s="60">
        <v>5338</v>
      </c>
      <c r="J10" s="60">
        <v>313154</v>
      </c>
      <c r="K10" s="60">
        <v>5945</v>
      </c>
      <c r="L10" s="60">
        <v>15561</v>
      </c>
      <c r="M10" s="60">
        <v>8588</v>
      </c>
      <c r="N10" s="60">
        <v>30094</v>
      </c>
      <c r="O10" s="60"/>
      <c r="P10" s="60"/>
      <c r="Q10" s="60"/>
      <c r="R10" s="60"/>
      <c r="S10" s="60"/>
      <c r="T10" s="60"/>
      <c r="U10" s="60"/>
      <c r="V10" s="60"/>
      <c r="W10" s="60">
        <v>343248</v>
      </c>
      <c r="X10" s="60">
        <v>220002</v>
      </c>
      <c r="Y10" s="60">
        <v>123246</v>
      </c>
      <c r="Z10" s="140">
        <v>56.02</v>
      </c>
      <c r="AA10" s="155">
        <v>440000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3311439</v>
      </c>
      <c r="D12" s="155"/>
      <c r="E12" s="156">
        <v>6550000</v>
      </c>
      <c r="F12" s="60">
        <v>6550000</v>
      </c>
      <c r="G12" s="60">
        <v>358719</v>
      </c>
      <c r="H12" s="60">
        <v>343810</v>
      </c>
      <c r="I12" s="60">
        <v>252377</v>
      </c>
      <c r="J12" s="60">
        <v>954906</v>
      </c>
      <c r="K12" s="60">
        <v>182038</v>
      </c>
      <c r="L12" s="60">
        <v>104293</v>
      </c>
      <c r="M12" s="60">
        <v>214493</v>
      </c>
      <c r="N12" s="60">
        <v>500824</v>
      </c>
      <c r="O12" s="60"/>
      <c r="P12" s="60"/>
      <c r="Q12" s="60"/>
      <c r="R12" s="60"/>
      <c r="S12" s="60"/>
      <c r="T12" s="60"/>
      <c r="U12" s="60"/>
      <c r="V12" s="60"/>
      <c r="W12" s="60">
        <v>1455730</v>
      </c>
      <c r="X12" s="60">
        <v>3274998</v>
      </c>
      <c r="Y12" s="60">
        <v>-1819268</v>
      </c>
      <c r="Z12" s="140">
        <v>-55.55</v>
      </c>
      <c r="AA12" s="155">
        <v>6550000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63041860</v>
      </c>
      <c r="D15" s="153">
        <f>SUM(D16:D18)</f>
        <v>0</v>
      </c>
      <c r="E15" s="154">
        <f t="shared" si="2"/>
        <v>57531000</v>
      </c>
      <c r="F15" s="100">
        <f t="shared" si="2"/>
        <v>57531000</v>
      </c>
      <c r="G15" s="100">
        <f t="shared" si="2"/>
        <v>100</v>
      </c>
      <c r="H15" s="100">
        <f t="shared" si="2"/>
        <v>1217</v>
      </c>
      <c r="I15" s="100">
        <f t="shared" si="2"/>
        <v>5653</v>
      </c>
      <c r="J15" s="100">
        <f t="shared" si="2"/>
        <v>6970</v>
      </c>
      <c r="K15" s="100">
        <f t="shared" si="2"/>
        <v>2328</v>
      </c>
      <c r="L15" s="100">
        <f t="shared" si="2"/>
        <v>9208</v>
      </c>
      <c r="M15" s="100">
        <f t="shared" si="2"/>
        <v>2012</v>
      </c>
      <c r="N15" s="100">
        <f t="shared" si="2"/>
        <v>13548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20518</v>
      </c>
      <c r="X15" s="100">
        <f t="shared" si="2"/>
        <v>38348168</v>
      </c>
      <c r="Y15" s="100">
        <f t="shared" si="2"/>
        <v>-38327650</v>
      </c>
      <c r="Z15" s="137">
        <f>+IF(X15&lt;&gt;0,+(Y15/X15)*100,0)</f>
        <v>-99.94649548838943</v>
      </c>
      <c r="AA15" s="153">
        <f>SUM(AA16:AA18)</f>
        <v>57531000</v>
      </c>
    </row>
    <row r="16" spans="1:27" ht="13.5">
      <c r="A16" s="138" t="s">
        <v>85</v>
      </c>
      <c r="B16" s="136"/>
      <c r="C16" s="155">
        <v>12858</v>
      </c>
      <c r="D16" s="155"/>
      <c r="E16" s="156">
        <v>35000</v>
      </c>
      <c r="F16" s="60">
        <v>35000</v>
      </c>
      <c r="G16" s="60">
        <v>100</v>
      </c>
      <c r="H16" s="60">
        <v>1217</v>
      </c>
      <c r="I16" s="60">
        <v>5653</v>
      </c>
      <c r="J16" s="60">
        <v>6970</v>
      </c>
      <c r="K16" s="60">
        <v>2328</v>
      </c>
      <c r="L16" s="60">
        <v>9208</v>
      </c>
      <c r="M16" s="60">
        <v>2012</v>
      </c>
      <c r="N16" s="60">
        <v>13548</v>
      </c>
      <c r="O16" s="60"/>
      <c r="P16" s="60"/>
      <c r="Q16" s="60"/>
      <c r="R16" s="60"/>
      <c r="S16" s="60"/>
      <c r="T16" s="60"/>
      <c r="U16" s="60"/>
      <c r="V16" s="60"/>
      <c r="W16" s="60">
        <v>20518</v>
      </c>
      <c r="X16" s="60">
        <v>17502</v>
      </c>
      <c r="Y16" s="60">
        <v>3016</v>
      </c>
      <c r="Z16" s="140">
        <v>17.23</v>
      </c>
      <c r="AA16" s="155">
        <v>35000</v>
      </c>
    </row>
    <row r="17" spans="1:27" ht="13.5">
      <c r="A17" s="138" t="s">
        <v>86</v>
      </c>
      <c r="B17" s="136"/>
      <c r="C17" s="155">
        <v>63029002</v>
      </c>
      <c r="D17" s="155"/>
      <c r="E17" s="156">
        <v>57496000</v>
      </c>
      <c r="F17" s="60">
        <v>57496000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38330666</v>
      </c>
      <c r="Y17" s="60">
        <v>-38330666</v>
      </c>
      <c r="Z17" s="140">
        <v>-100</v>
      </c>
      <c r="AA17" s="155">
        <v>57496000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177791</v>
      </c>
      <c r="D19" s="153">
        <f>SUM(D20:D23)</f>
        <v>0</v>
      </c>
      <c r="E19" s="154">
        <f t="shared" si="3"/>
        <v>19200000</v>
      </c>
      <c r="F19" s="100">
        <f t="shared" si="3"/>
        <v>19200000</v>
      </c>
      <c r="G19" s="100">
        <f t="shared" si="3"/>
        <v>15392</v>
      </c>
      <c r="H19" s="100">
        <f t="shared" si="3"/>
        <v>0</v>
      </c>
      <c r="I19" s="100">
        <f t="shared" si="3"/>
        <v>0</v>
      </c>
      <c r="J19" s="100">
        <f t="shared" si="3"/>
        <v>15392</v>
      </c>
      <c r="K19" s="100">
        <f t="shared" si="3"/>
        <v>15803</v>
      </c>
      <c r="L19" s="100">
        <f t="shared" si="3"/>
        <v>0</v>
      </c>
      <c r="M19" s="100">
        <f t="shared" si="3"/>
        <v>0</v>
      </c>
      <c r="N19" s="100">
        <f t="shared" si="3"/>
        <v>15803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31195</v>
      </c>
      <c r="X19" s="100">
        <f t="shared" si="3"/>
        <v>10600002</v>
      </c>
      <c r="Y19" s="100">
        <f t="shared" si="3"/>
        <v>-10568807</v>
      </c>
      <c r="Z19" s="137">
        <f>+IF(X19&lt;&gt;0,+(Y19/X19)*100,0)</f>
        <v>-99.70570760269668</v>
      </c>
      <c r="AA19" s="153">
        <f>SUM(AA20:AA23)</f>
        <v>19200000</v>
      </c>
    </row>
    <row r="20" spans="1:27" ht="13.5">
      <c r="A20" s="138" t="s">
        <v>89</v>
      </c>
      <c r="B20" s="136"/>
      <c r="C20" s="155"/>
      <c r="D20" s="155"/>
      <c r="E20" s="156">
        <v>19000000</v>
      </c>
      <c r="F20" s="60">
        <v>19000000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10500000</v>
      </c>
      <c r="Y20" s="60">
        <v>-10500000</v>
      </c>
      <c r="Z20" s="140">
        <v>-100</v>
      </c>
      <c r="AA20" s="155">
        <v>19000000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177791</v>
      </c>
      <c r="D23" s="155"/>
      <c r="E23" s="156">
        <v>200000</v>
      </c>
      <c r="F23" s="60">
        <v>200000</v>
      </c>
      <c r="G23" s="60">
        <v>15392</v>
      </c>
      <c r="H23" s="60"/>
      <c r="I23" s="60"/>
      <c r="J23" s="60">
        <v>15392</v>
      </c>
      <c r="K23" s="60">
        <v>15803</v>
      </c>
      <c r="L23" s="60"/>
      <c r="M23" s="60"/>
      <c r="N23" s="60">
        <v>15803</v>
      </c>
      <c r="O23" s="60"/>
      <c r="P23" s="60"/>
      <c r="Q23" s="60"/>
      <c r="R23" s="60"/>
      <c r="S23" s="60"/>
      <c r="T23" s="60"/>
      <c r="U23" s="60"/>
      <c r="V23" s="60"/>
      <c r="W23" s="60">
        <v>31195</v>
      </c>
      <c r="X23" s="60">
        <v>100002</v>
      </c>
      <c r="Y23" s="60">
        <v>-68807</v>
      </c>
      <c r="Z23" s="140">
        <v>-68.81</v>
      </c>
      <c r="AA23" s="155">
        <v>200000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221228586</v>
      </c>
      <c r="D25" s="168">
        <f>+D5+D9+D15+D19+D24</f>
        <v>0</v>
      </c>
      <c r="E25" s="169">
        <f t="shared" si="4"/>
        <v>266871175</v>
      </c>
      <c r="F25" s="73">
        <f t="shared" si="4"/>
        <v>266871175</v>
      </c>
      <c r="G25" s="73">
        <f t="shared" si="4"/>
        <v>69855068</v>
      </c>
      <c r="H25" s="73">
        <f t="shared" si="4"/>
        <v>3813859</v>
      </c>
      <c r="I25" s="73">
        <f t="shared" si="4"/>
        <v>1652979</v>
      </c>
      <c r="J25" s="73">
        <f t="shared" si="4"/>
        <v>75321906</v>
      </c>
      <c r="K25" s="73">
        <f t="shared" si="4"/>
        <v>2700837</v>
      </c>
      <c r="L25" s="73">
        <f t="shared" si="4"/>
        <v>59301111</v>
      </c>
      <c r="M25" s="73">
        <f t="shared" si="4"/>
        <v>1925281</v>
      </c>
      <c r="N25" s="73">
        <f t="shared" si="4"/>
        <v>63927229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139249135</v>
      </c>
      <c r="X25" s="73">
        <f t="shared" si="4"/>
        <v>170454504</v>
      </c>
      <c r="Y25" s="73">
        <f t="shared" si="4"/>
        <v>-31205369</v>
      </c>
      <c r="Z25" s="170">
        <f>+IF(X25&lt;&gt;0,+(Y25/X25)*100,0)</f>
        <v>-18.30715426563325</v>
      </c>
      <c r="AA25" s="168">
        <f>+AA5+AA9+AA15+AA19+AA24</f>
        <v>266871175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210336285</v>
      </c>
      <c r="D28" s="153">
        <f>SUM(D29:D31)</f>
        <v>0</v>
      </c>
      <c r="E28" s="154">
        <f t="shared" si="5"/>
        <v>150240714</v>
      </c>
      <c r="F28" s="100">
        <f t="shared" si="5"/>
        <v>150240714</v>
      </c>
      <c r="G28" s="100">
        <f t="shared" si="5"/>
        <v>7728862</v>
      </c>
      <c r="H28" s="100">
        <f t="shared" si="5"/>
        <v>7883621</v>
      </c>
      <c r="I28" s="100">
        <f t="shared" si="5"/>
        <v>9100965</v>
      </c>
      <c r="J28" s="100">
        <f t="shared" si="5"/>
        <v>24713448</v>
      </c>
      <c r="K28" s="100">
        <f t="shared" si="5"/>
        <v>8337073</v>
      </c>
      <c r="L28" s="100">
        <f t="shared" si="5"/>
        <v>8531491</v>
      </c>
      <c r="M28" s="100">
        <f t="shared" si="5"/>
        <v>3461390</v>
      </c>
      <c r="N28" s="100">
        <f t="shared" si="5"/>
        <v>20329954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45043402</v>
      </c>
      <c r="X28" s="100">
        <f t="shared" si="5"/>
        <v>75120504</v>
      </c>
      <c r="Y28" s="100">
        <f t="shared" si="5"/>
        <v>-30077102</v>
      </c>
      <c r="Z28" s="137">
        <f>+IF(X28&lt;&gt;0,+(Y28/X28)*100,0)</f>
        <v>-40.03847205284991</v>
      </c>
      <c r="AA28" s="153">
        <f>SUM(AA29:AA31)</f>
        <v>150240714</v>
      </c>
    </row>
    <row r="29" spans="1:27" ht="13.5">
      <c r="A29" s="138" t="s">
        <v>75</v>
      </c>
      <c r="B29" s="136"/>
      <c r="C29" s="155">
        <v>15983398</v>
      </c>
      <c r="D29" s="155"/>
      <c r="E29" s="156">
        <v>54433673</v>
      </c>
      <c r="F29" s="60">
        <v>54433673</v>
      </c>
      <c r="G29" s="60">
        <v>3485592</v>
      </c>
      <c r="H29" s="60">
        <v>3491978</v>
      </c>
      <c r="I29" s="60">
        <v>4279988</v>
      </c>
      <c r="J29" s="60">
        <v>11257558</v>
      </c>
      <c r="K29" s="60">
        <v>3862177</v>
      </c>
      <c r="L29" s="60">
        <v>3357906</v>
      </c>
      <c r="M29" s="60">
        <v>699735</v>
      </c>
      <c r="N29" s="60">
        <v>7919818</v>
      </c>
      <c r="O29" s="60"/>
      <c r="P29" s="60"/>
      <c r="Q29" s="60"/>
      <c r="R29" s="60"/>
      <c r="S29" s="60"/>
      <c r="T29" s="60"/>
      <c r="U29" s="60"/>
      <c r="V29" s="60"/>
      <c r="W29" s="60">
        <v>19177376</v>
      </c>
      <c r="X29" s="60">
        <v>27217002</v>
      </c>
      <c r="Y29" s="60">
        <v>-8039626</v>
      </c>
      <c r="Z29" s="140">
        <v>-29.54</v>
      </c>
      <c r="AA29" s="155">
        <v>54433673</v>
      </c>
    </row>
    <row r="30" spans="1:27" ht="13.5">
      <c r="A30" s="138" t="s">
        <v>76</v>
      </c>
      <c r="B30" s="136"/>
      <c r="C30" s="157">
        <v>114824258</v>
      </c>
      <c r="D30" s="157"/>
      <c r="E30" s="158">
        <v>67175386</v>
      </c>
      <c r="F30" s="159">
        <v>67175386</v>
      </c>
      <c r="G30" s="159">
        <v>1981628</v>
      </c>
      <c r="H30" s="159">
        <v>1821406</v>
      </c>
      <c r="I30" s="159">
        <v>2565410</v>
      </c>
      <c r="J30" s="159">
        <v>6368444</v>
      </c>
      <c r="K30" s="159">
        <v>2111337</v>
      </c>
      <c r="L30" s="159">
        <v>1960178</v>
      </c>
      <c r="M30" s="159">
        <v>2285506</v>
      </c>
      <c r="N30" s="159">
        <v>6357021</v>
      </c>
      <c r="O30" s="159"/>
      <c r="P30" s="159"/>
      <c r="Q30" s="159"/>
      <c r="R30" s="159"/>
      <c r="S30" s="159"/>
      <c r="T30" s="159"/>
      <c r="U30" s="159"/>
      <c r="V30" s="159"/>
      <c r="W30" s="159">
        <v>12725465</v>
      </c>
      <c r="X30" s="159">
        <v>33587502</v>
      </c>
      <c r="Y30" s="159">
        <v>-20862037</v>
      </c>
      <c r="Z30" s="141">
        <v>-62.11</v>
      </c>
      <c r="AA30" s="157">
        <v>67175386</v>
      </c>
    </row>
    <row r="31" spans="1:27" ht="13.5">
      <c r="A31" s="138" t="s">
        <v>77</v>
      </c>
      <c r="B31" s="136"/>
      <c r="C31" s="155">
        <v>79528629</v>
      </c>
      <c r="D31" s="155"/>
      <c r="E31" s="156">
        <v>28631655</v>
      </c>
      <c r="F31" s="60">
        <v>28631655</v>
      </c>
      <c r="G31" s="60">
        <v>2261642</v>
      </c>
      <c r="H31" s="60">
        <v>2570237</v>
      </c>
      <c r="I31" s="60">
        <v>2255567</v>
      </c>
      <c r="J31" s="60">
        <v>7087446</v>
      </c>
      <c r="K31" s="60">
        <v>2363559</v>
      </c>
      <c r="L31" s="60">
        <v>3213407</v>
      </c>
      <c r="M31" s="60">
        <v>476149</v>
      </c>
      <c r="N31" s="60">
        <v>6053115</v>
      </c>
      <c r="O31" s="60"/>
      <c r="P31" s="60"/>
      <c r="Q31" s="60"/>
      <c r="R31" s="60"/>
      <c r="S31" s="60"/>
      <c r="T31" s="60"/>
      <c r="U31" s="60"/>
      <c r="V31" s="60"/>
      <c r="W31" s="60">
        <v>13140561</v>
      </c>
      <c r="X31" s="60">
        <v>14316000</v>
      </c>
      <c r="Y31" s="60">
        <v>-1175439</v>
      </c>
      <c r="Z31" s="140">
        <v>-8.21</v>
      </c>
      <c r="AA31" s="155">
        <v>28631655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37854159</v>
      </c>
      <c r="F32" s="100">
        <f t="shared" si="6"/>
        <v>37854159</v>
      </c>
      <c r="G32" s="100">
        <f t="shared" si="6"/>
        <v>2137432</v>
      </c>
      <c r="H32" s="100">
        <f t="shared" si="6"/>
        <v>2234009</v>
      </c>
      <c r="I32" s="100">
        <f t="shared" si="6"/>
        <v>2682317</v>
      </c>
      <c r="J32" s="100">
        <f t="shared" si="6"/>
        <v>7053758</v>
      </c>
      <c r="K32" s="100">
        <f t="shared" si="6"/>
        <v>2237865</v>
      </c>
      <c r="L32" s="100">
        <f t="shared" si="6"/>
        <v>2393040</v>
      </c>
      <c r="M32" s="100">
        <f t="shared" si="6"/>
        <v>681466</v>
      </c>
      <c r="N32" s="100">
        <f t="shared" si="6"/>
        <v>5312371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12366129</v>
      </c>
      <c r="X32" s="100">
        <f t="shared" si="6"/>
        <v>18927006</v>
      </c>
      <c r="Y32" s="100">
        <f t="shared" si="6"/>
        <v>-6560877</v>
      </c>
      <c r="Z32" s="137">
        <f>+IF(X32&lt;&gt;0,+(Y32/X32)*100,0)</f>
        <v>-34.66410376791765</v>
      </c>
      <c r="AA32" s="153">
        <f>SUM(AA33:AA37)</f>
        <v>37854159</v>
      </c>
    </row>
    <row r="33" spans="1:27" ht="13.5">
      <c r="A33" s="138" t="s">
        <v>79</v>
      </c>
      <c r="B33" s="136"/>
      <c r="C33" s="155"/>
      <c r="D33" s="155"/>
      <c r="E33" s="156">
        <v>34622159</v>
      </c>
      <c r="F33" s="60">
        <v>34622159</v>
      </c>
      <c r="G33" s="60">
        <v>879828</v>
      </c>
      <c r="H33" s="60">
        <v>810368</v>
      </c>
      <c r="I33" s="60">
        <v>1162462</v>
      </c>
      <c r="J33" s="60">
        <v>2852658</v>
      </c>
      <c r="K33" s="60">
        <v>882783</v>
      </c>
      <c r="L33" s="60">
        <v>1017010</v>
      </c>
      <c r="M33" s="60">
        <v>507116</v>
      </c>
      <c r="N33" s="60">
        <v>2406909</v>
      </c>
      <c r="O33" s="60"/>
      <c r="P33" s="60"/>
      <c r="Q33" s="60"/>
      <c r="R33" s="60"/>
      <c r="S33" s="60"/>
      <c r="T33" s="60"/>
      <c r="U33" s="60"/>
      <c r="V33" s="60"/>
      <c r="W33" s="60">
        <v>5259567</v>
      </c>
      <c r="X33" s="60">
        <v>17311002</v>
      </c>
      <c r="Y33" s="60">
        <v>-12051435</v>
      </c>
      <c r="Z33" s="140">
        <v>-69.62</v>
      </c>
      <c r="AA33" s="155">
        <v>34622159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1922000</v>
      </c>
      <c r="F35" s="60">
        <v>1922000</v>
      </c>
      <c r="G35" s="60">
        <v>1219139</v>
      </c>
      <c r="H35" s="60">
        <v>1275439</v>
      </c>
      <c r="I35" s="60">
        <v>1326928</v>
      </c>
      <c r="J35" s="60">
        <v>3821506</v>
      </c>
      <c r="K35" s="60">
        <v>1280448</v>
      </c>
      <c r="L35" s="60">
        <v>1271927</v>
      </c>
      <c r="M35" s="60">
        <v>35350</v>
      </c>
      <c r="N35" s="60">
        <v>2587725</v>
      </c>
      <c r="O35" s="60"/>
      <c r="P35" s="60"/>
      <c r="Q35" s="60"/>
      <c r="R35" s="60"/>
      <c r="S35" s="60"/>
      <c r="T35" s="60"/>
      <c r="U35" s="60"/>
      <c r="V35" s="60"/>
      <c r="W35" s="60">
        <v>6409231</v>
      </c>
      <c r="X35" s="60">
        <v>961002</v>
      </c>
      <c r="Y35" s="60">
        <v>5448229</v>
      </c>
      <c r="Z35" s="140">
        <v>566.93</v>
      </c>
      <c r="AA35" s="155">
        <v>1922000</v>
      </c>
    </row>
    <row r="36" spans="1:27" ht="13.5">
      <c r="A36" s="138" t="s">
        <v>82</v>
      </c>
      <c r="B36" s="136"/>
      <c r="C36" s="155"/>
      <c r="D36" s="155"/>
      <c r="E36" s="156">
        <v>1310000</v>
      </c>
      <c r="F36" s="60">
        <v>1310000</v>
      </c>
      <c r="G36" s="60">
        <v>38465</v>
      </c>
      <c r="H36" s="60">
        <v>148202</v>
      </c>
      <c r="I36" s="60">
        <v>192927</v>
      </c>
      <c r="J36" s="60">
        <v>379594</v>
      </c>
      <c r="K36" s="60">
        <v>74634</v>
      </c>
      <c r="L36" s="60">
        <v>104103</v>
      </c>
      <c r="M36" s="60">
        <v>139000</v>
      </c>
      <c r="N36" s="60">
        <v>317737</v>
      </c>
      <c r="O36" s="60"/>
      <c r="P36" s="60"/>
      <c r="Q36" s="60"/>
      <c r="R36" s="60"/>
      <c r="S36" s="60"/>
      <c r="T36" s="60"/>
      <c r="U36" s="60"/>
      <c r="V36" s="60"/>
      <c r="W36" s="60">
        <v>697331</v>
      </c>
      <c r="X36" s="60">
        <v>655002</v>
      </c>
      <c r="Y36" s="60">
        <v>42329</v>
      </c>
      <c r="Z36" s="140">
        <v>6.46</v>
      </c>
      <c r="AA36" s="155">
        <v>1310000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96544138</v>
      </c>
      <c r="F38" s="100">
        <f t="shared" si="7"/>
        <v>96544138</v>
      </c>
      <c r="G38" s="100">
        <f t="shared" si="7"/>
        <v>1957439</v>
      </c>
      <c r="H38" s="100">
        <f t="shared" si="7"/>
        <v>3754385</v>
      </c>
      <c r="I38" s="100">
        <f t="shared" si="7"/>
        <v>2393589</v>
      </c>
      <c r="J38" s="100">
        <f t="shared" si="7"/>
        <v>8105413</v>
      </c>
      <c r="K38" s="100">
        <f t="shared" si="7"/>
        <v>2353653</v>
      </c>
      <c r="L38" s="100">
        <f t="shared" si="7"/>
        <v>3068648</v>
      </c>
      <c r="M38" s="100">
        <f t="shared" si="7"/>
        <v>463713</v>
      </c>
      <c r="N38" s="100">
        <f t="shared" si="7"/>
        <v>5886014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13991427</v>
      </c>
      <c r="X38" s="100">
        <f t="shared" si="7"/>
        <v>48271998</v>
      </c>
      <c r="Y38" s="100">
        <f t="shared" si="7"/>
        <v>-34280571</v>
      </c>
      <c r="Z38" s="137">
        <f>+IF(X38&lt;&gt;0,+(Y38/X38)*100,0)</f>
        <v>-71.01543839142519</v>
      </c>
      <c r="AA38" s="153">
        <f>SUM(AA39:AA41)</f>
        <v>96544138</v>
      </c>
    </row>
    <row r="39" spans="1:27" ht="13.5">
      <c r="A39" s="138" t="s">
        <v>85</v>
      </c>
      <c r="B39" s="136"/>
      <c r="C39" s="155"/>
      <c r="D39" s="155"/>
      <c r="E39" s="156">
        <v>12767712</v>
      </c>
      <c r="F39" s="60">
        <v>12767712</v>
      </c>
      <c r="G39" s="60">
        <v>485021</v>
      </c>
      <c r="H39" s="60">
        <v>529247</v>
      </c>
      <c r="I39" s="60">
        <v>644679</v>
      </c>
      <c r="J39" s="60">
        <v>1658947</v>
      </c>
      <c r="K39" s="60">
        <v>650876</v>
      </c>
      <c r="L39" s="60">
        <v>486633</v>
      </c>
      <c r="M39" s="60">
        <v>60670</v>
      </c>
      <c r="N39" s="60">
        <v>1198179</v>
      </c>
      <c r="O39" s="60"/>
      <c r="P39" s="60"/>
      <c r="Q39" s="60"/>
      <c r="R39" s="60"/>
      <c r="S39" s="60"/>
      <c r="T39" s="60"/>
      <c r="U39" s="60"/>
      <c r="V39" s="60"/>
      <c r="W39" s="60">
        <v>2857126</v>
      </c>
      <c r="X39" s="60">
        <v>6384000</v>
      </c>
      <c r="Y39" s="60">
        <v>-3526874</v>
      </c>
      <c r="Z39" s="140">
        <v>-55.25</v>
      </c>
      <c r="AA39" s="155">
        <v>12767712</v>
      </c>
    </row>
    <row r="40" spans="1:27" ht="13.5">
      <c r="A40" s="138" t="s">
        <v>86</v>
      </c>
      <c r="B40" s="136"/>
      <c r="C40" s="155"/>
      <c r="D40" s="155"/>
      <c r="E40" s="156">
        <v>83776426</v>
      </c>
      <c r="F40" s="60">
        <v>83776426</v>
      </c>
      <c r="G40" s="60">
        <v>1472418</v>
      </c>
      <c r="H40" s="60">
        <v>3225138</v>
      </c>
      <c r="I40" s="60">
        <v>1748910</v>
      </c>
      <c r="J40" s="60">
        <v>6446466</v>
      </c>
      <c r="K40" s="60">
        <v>1702777</v>
      </c>
      <c r="L40" s="60">
        <v>2582015</v>
      </c>
      <c r="M40" s="60">
        <v>403043</v>
      </c>
      <c r="N40" s="60">
        <v>4687835</v>
      </c>
      <c r="O40" s="60"/>
      <c r="P40" s="60"/>
      <c r="Q40" s="60"/>
      <c r="R40" s="60"/>
      <c r="S40" s="60"/>
      <c r="T40" s="60"/>
      <c r="U40" s="60"/>
      <c r="V40" s="60"/>
      <c r="W40" s="60">
        <v>11134301</v>
      </c>
      <c r="X40" s="60">
        <v>41887998</v>
      </c>
      <c r="Y40" s="60">
        <v>-30753697</v>
      </c>
      <c r="Z40" s="140">
        <v>-73.42</v>
      </c>
      <c r="AA40" s="155">
        <v>83776426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20328406</v>
      </c>
      <c r="F42" s="100">
        <f t="shared" si="8"/>
        <v>20328406</v>
      </c>
      <c r="G42" s="100">
        <f t="shared" si="8"/>
        <v>417286</v>
      </c>
      <c r="H42" s="100">
        <f t="shared" si="8"/>
        <v>333720</v>
      </c>
      <c r="I42" s="100">
        <f t="shared" si="8"/>
        <v>351086</v>
      </c>
      <c r="J42" s="100">
        <f t="shared" si="8"/>
        <v>1102092</v>
      </c>
      <c r="K42" s="100">
        <f t="shared" si="8"/>
        <v>592600</v>
      </c>
      <c r="L42" s="100">
        <f t="shared" si="8"/>
        <v>381711</v>
      </c>
      <c r="M42" s="100">
        <f t="shared" si="8"/>
        <v>57165</v>
      </c>
      <c r="N42" s="100">
        <f t="shared" si="8"/>
        <v>1031476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2133568</v>
      </c>
      <c r="X42" s="100">
        <f t="shared" si="8"/>
        <v>10164000</v>
      </c>
      <c r="Y42" s="100">
        <f t="shared" si="8"/>
        <v>-8030432</v>
      </c>
      <c r="Z42" s="137">
        <f>+IF(X42&lt;&gt;0,+(Y42/X42)*100,0)</f>
        <v>-79.00857929948839</v>
      </c>
      <c r="AA42" s="153">
        <f>SUM(AA43:AA46)</f>
        <v>20328406</v>
      </c>
    </row>
    <row r="43" spans="1:27" ht="13.5">
      <c r="A43" s="138" t="s">
        <v>89</v>
      </c>
      <c r="B43" s="136"/>
      <c r="C43" s="155"/>
      <c r="D43" s="155"/>
      <c r="E43" s="156">
        <v>19000000</v>
      </c>
      <c r="F43" s="60">
        <v>19000000</v>
      </c>
      <c r="G43" s="60">
        <v>24203</v>
      </c>
      <c r="H43" s="60">
        <v>24203</v>
      </c>
      <c r="I43" s="60">
        <v>21651</v>
      </c>
      <c r="J43" s="60">
        <v>70057</v>
      </c>
      <c r="K43" s="60">
        <v>21651</v>
      </c>
      <c r="L43" s="60">
        <v>21651</v>
      </c>
      <c r="M43" s="60"/>
      <c r="N43" s="60">
        <v>43302</v>
      </c>
      <c r="O43" s="60"/>
      <c r="P43" s="60"/>
      <c r="Q43" s="60"/>
      <c r="R43" s="60"/>
      <c r="S43" s="60"/>
      <c r="T43" s="60"/>
      <c r="U43" s="60"/>
      <c r="V43" s="60"/>
      <c r="W43" s="60">
        <v>113359</v>
      </c>
      <c r="X43" s="60">
        <v>9499998</v>
      </c>
      <c r="Y43" s="60">
        <v>-9386639</v>
      </c>
      <c r="Z43" s="140">
        <v>-98.81</v>
      </c>
      <c r="AA43" s="155">
        <v>19000000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1328406</v>
      </c>
      <c r="F46" s="60">
        <v>1328406</v>
      </c>
      <c r="G46" s="60">
        <v>393083</v>
      </c>
      <c r="H46" s="60">
        <v>309517</v>
      </c>
      <c r="I46" s="60">
        <v>329435</v>
      </c>
      <c r="J46" s="60">
        <v>1032035</v>
      </c>
      <c r="K46" s="60">
        <v>570949</v>
      </c>
      <c r="L46" s="60">
        <v>360060</v>
      </c>
      <c r="M46" s="60">
        <v>57165</v>
      </c>
      <c r="N46" s="60">
        <v>988174</v>
      </c>
      <c r="O46" s="60"/>
      <c r="P46" s="60"/>
      <c r="Q46" s="60"/>
      <c r="R46" s="60"/>
      <c r="S46" s="60"/>
      <c r="T46" s="60"/>
      <c r="U46" s="60"/>
      <c r="V46" s="60"/>
      <c r="W46" s="60">
        <v>2020209</v>
      </c>
      <c r="X46" s="60">
        <v>664002</v>
      </c>
      <c r="Y46" s="60">
        <v>1356207</v>
      </c>
      <c r="Z46" s="140">
        <v>204.25</v>
      </c>
      <c r="AA46" s="155">
        <v>1328406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>
        <v>28413</v>
      </c>
      <c r="H47" s="100">
        <v>31134</v>
      </c>
      <c r="I47" s="100">
        <v>31885</v>
      </c>
      <c r="J47" s="100">
        <v>91432</v>
      </c>
      <c r="K47" s="100">
        <v>34498</v>
      </c>
      <c r="L47" s="100">
        <v>31918</v>
      </c>
      <c r="M47" s="100"/>
      <c r="N47" s="100">
        <v>66416</v>
      </c>
      <c r="O47" s="100"/>
      <c r="P47" s="100"/>
      <c r="Q47" s="100"/>
      <c r="R47" s="100"/>
      <c r="S47" s="100"/>
      <c r="T47" s="100"/>
      <c r="U47" s="100"/>
      <c r="V47" s="100"/>
      <c r="W47" s="100">
        <v>157848</v>
      </c>
      <c r="X47" s="100"/>
      <c r="Y47" s="100">
        <v>157848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210336285</v>
      </c>
      <c r="D48" s="168">
        <f>+D28+D32+D38+D42+D47</f>
        <v>0</v>
      </c>
      <c r="E48" s="169">
        <f t="shared" si="9"/>
        <v>304967417</v>
      </c>
      <c r="F48" s="73">
        <f t="shared" si="9"/>
        <v>304967417</v>
      </c>
      <c r="G48" s="73">
        <f t="shared" si="9"/>
        <v>12269432</v>
      </c>
      <c r="H48" s="73">
        <f t="shared" si="9"/>
        <v>14236869</v>
      </c>
      <c r="I48" s="73">
        <f t="shared" si="9"/>
        <v>14559842</v>
      </c>
      <c r="J48" s="73">
        <f t="shared" si="9"/>
        <v>41066143</v>
      </c>
      <c r="K48" s="73">
        <f t="shared" si="9"/>
        <v>13555689</v>
      </c>
      <c r="L48" s="73">
        <f t="shared" si="9"/>
        <v>14406808</v>
      </c>
      <c r="M48" s="73">
        <f t="shared" si="9"/>
        <v>4663734</v>
      </c>
      <c r="N48" s="73">
        <f t="shared" si="9"/>
        <v>32626231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73692374</v>
      </c>
      <c r="X48" s="73">
        <f t="shared" si="9"/>
        <v>152483508</v>
      </c>
      <c r="Y48" s="73">
        <f t="shared" si="9"/>
        <v>-78791134</v>
      </c>
      <c r="Z48" s="170">
        <f>+IF(X48&lt;&gt;0,+(Y48/X48)*100,0)</f>
        <v>-51.67190539713974</v>
      </c>
      <c r="AA48" s="168">
        <f>+AA28+AA32+AA38+AA42+AA47</f>
        <v>304967417</v>
      </c>
    </row>
    <row r="49" spans="1:27" ht="13.5">
      <c r="A49" s="148" t="s">
        <v>49</v>
      </c>
      <c r="B49" s="149"/>
      <c r="C49" s="171">
        <f aca="true" t="shared" si="10" ref="C49:Y49">+C25-C48</f>
        <v>10892301</v>
      </c>
      <c r="D49" s="171">
        <f>+D25-D48</f>
        <v>0</v>
      </c>
      <c r="E49" s="172">
        <f t="shared" si="10"/>
        <v>-38096242</v>
      </c>
      <c r="F49" s="173">
        <f t="shared" si="10"/>
        <v>-38096242</v>
      </c>
      <c r="G49" s="173">
        <f t="shared" si="10"/>
        <v>57585636</v>
      </c>
      <c r="H49" s="173">
        <f t="shared" si="10"/>
        <v>-10423010</v>
      </c>
      <c r="I49" s="173">
        <f t="shared" si="10"/>
        <v>-12906863</v>
      </c>
      <c r="J49" s="173">
        <f t="shared" si="10"/>
        <v>34255763</v>
      </c>
      <c r="K49" s="173">
        <f t="shared" si="10"/>
        <v>-10854852</v>
      </c>
      <c r="L49" s="173">
        <f t="shared" si="10"/>
        <v>44894303</v>
      </c>
      <c r="M49" s="173">
        <f t="shared" si="10"/>
        <v>-2738453</v>
      </c>
      <c r="N49" s="173">
        <f t="shared" si="10"/>
        <v>31300998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65556761</v>
      </c>
      <c r="X49" s="173">
        <f>IF(F25=F48,0,X25-X48)</f>
        <v>17970996</v>
      </c>
      <c r="Y49" s="173">
        <f t="shared" si="10"/>
        <v>47585765</v>
      </c>
      <c r="Z49" s="174">
        <f>+IF(X49&lt;&gt;0,+(Y49/X49)*100,0)</f>
        <v>264.7920293343786</v>
      </c>
      <c r="AA49" s="171">
        <f>+AA25-AA48</f>
        <v>-38096242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5259469</v>
      </c>
      <c r="D5" s="155">
        <v>0</v>
      </c>
      <c r="E5" s="156">
        <v>5005175</v>
      </c>
      <c r="F5" s="60">
        <v>5005175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2502498</v>
      </c>
      <c r="Y5" s="60">
        <v>-2502498</v>
      </c>
      <c r="Z5" s="140">
        <v>-100</v>
      </c>
      <c r="AA5" s="155">
        <v>5005175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177791</v>
      </c>
      <c r="D10" s="155">
        <v>0</v>
      </c>
      <c r="E10" s="156">
        <v>200000</v>
      </c>
      <c r="F10" s="54">
        <v>200000</v>
      </c>
      <c r="G10" s="54">
        <v>15392</v>
      </c>
      <c r="H10" s="54">
        <v>0</v>
      </c>
      <c r="I10" s="54">
        <v>0</v>
      </c>
      <c r="J10" s="54">
        <v>15392</v>
      </c>
      <c r="K10" s="54">
        <v>15803</v>
      </c>
      <c r="L10" s="54">
        <v>0</v>
      </c>
      <c r="M10" s="54">
        <v>0</v>
      </c>
      <c r="N10" s="54">
        <v>15803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31195</v>
      </c>
      <c r="X10" s="54">
        <v>100002</v>
      </c>
      <c r="Y10" s="54">
        <v>-68807</v>
      </c>
      <c r="Z10" s="184">
        <v>-68.81</v>
      </c>
      <c r="AA10" s="130">
        <v>200000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143818</v>
      </c>
      <c r="D12" s="155">
        <v>0</v>
      </c>
      <c r="E12" s="156">
        <v>165000</v>
      </c>
      <c r="F12" s="60">
        <v>165000</v>
      </c>
      <c r="G12" s="60">
        <v>2468</v>
      </c>
      <c r="H12" s="60">
        <v>2868</v>
      </c>
      <c r="I12" s="60">
        <v>3827</v>
      </c>
      <c r="J12" s="60">
        <v>9163</v>
      </c>
      <c r="K12" s="60">
        <v>1817</v>
      </c>
      <c r="L12" s="60">
        <v>2100</v>
      </c>
      <c r="M12" s="60">
        <v>3025</v>
      </c>
      <c r="N12" s="60">
        <v>6942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16105</v>
      </c>
      <c r="X12" s="60">
        <v>82500</v>
      </c>
      <c r="Y12" s="60">
        <v>-66395</v>
      </c>
      <c r="Z12" s="140">
        <v>-80.48</v>
      </c>
      <c r="AA12" s="155">
        <v>165000</v>
      </c>
    </row>
    <row r="13" spans="1:27" ht="13.5">
      <c r="A13" s="181" t="s">
        <v>109</v>
      </c>
      <c r="B13" s="185"/>
      <c r="C13" s="155">
        <v>4743148</v>
      </c>
      <c r="D13" s="155">
        <v>0</v>
      </c>
      <c r="E13" s="156">
        <v>5000000</v>
      </c>
      <c r="F13" s="60">
        <v>5000000</v>
      </c>
      <c r="G13" s="60">
        <v>673147</v>
      </c>
      <c r="H13" s="60">
        <v>417091</v>
      </c>
      <c r="I13" s="60">
        <v>340497</v>
      </c>
      <c r="J13" s="60">
        <v>1430735</v>
      </c>
      <c r="K13" s="60">
        <v>551937</v>
      </c>
      <c r="L13" s="60">
        <v>212712</v>
      </c>
      <c r="M13" s="60">
        <v>251036</v>
      </c>
      <c r="N13" s="60">
        <v>1015685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2446420</v>
      </c>
      <c r="X13" s="60">
        <v>2506878</v>
      </c>
      <c r="Y13" s="60">
        <v>-60458</v>
      </c>
      <c r="Z13" s="140">
        <v>-2.41</v>
      </c>
      <c r="AA13" s="155">
        <v>5000000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59100</v>
      </c>
      <c r="D16" s="155">
        <v>0</v>
      </c>
      <c r="E16" s="156">
        <v>50000</v>
      </c>
      <c r="F16" s="60">
        <v>50000</v>
      </c>
      <c r="G16" s="60">
        <v>5700</v>
      </c>
      <c r="H16" s="60">
        <v>1450</v>
      </c>
      <c r="I16" s="60">
        <v>2300</v>
      </c>
      <c r="J16" s="60">
        <v>9450</v>
      </c>
      <c r="K16" s="60">
        <v>15280</v>
      </c>
      <c r="L16" s="60">
        <v>4600</v>
      </c>
      <c r="M16" s="60">
        <v>500</v>
      </c>
      <c r="N16" s="60">
        <v>20380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29830</v>
      </c>
      <c r="X16" s="60">
        <v>25002</v>
      </c>
      <c r="Y16" s="60">
        <v>4828</v>
      </c>
      <c r="Z16" s="140">
        <v>19.31</v>
      </c>
      <c r="AA16" s="155">
        <v>50000</v>
      </c>
    </row>
    <row r="17" spans="1:27" ht="13.5">
      <c r="A17" s="181" t="s">
        <v>113</v>
      </c>
      <c r="B17" s="185"/>
      <c r="C17" s="155">
        <v>3252339</v>
      </c>
      <c r="D17" s="155">
        <v>0</v>
      </c>
      <c r="E17" s="156">
        <v>6500000</v>
      </c>
      <c r="F17" s="60">
        <v>6500000</v>
      </c>
      <c r="G17" s="60">
        <v>353019</v>
      </c>
      <c r="H17" s="60">
        <v>342360</v>
      </c>
      <c r="I17" s="60">
        <v>250077</v>
      </c>
      <c r="J17" s="60">
        <v>945456</v>
      </c>
      <c r="K17" s="60">
        <v>166758</v>
      </c>
      <c r="L17" s="60">
        <v>99693</v>
      </c>
      <c r="M17" s="60">
        <v>213993</v>
      </c>
      <c r="N17" s="60">
        <v>480444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1425900</v>
      </c>
      <c r="X17" s="60">
        <v>3250002</v>
      </c>
      <c r="Y17" s="60">
        <v>-1824102</v>
      </c>
      <c r="Z17" s="140">
        <v>-56.13</v>
      </c>
      <c r="AA17" s="155">
        <v>6500000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157576362</v>
      </c>
      <c r="D19" s="155">
        <v>0</v>
      </c>
      <c r="E19" s="156">
        <v>173502000</v>
      </c>
      <c r="F19" s="60">
        <v>173502000</v>
      </c>
      <c r="G19" s="60">
        <v>67091000</v>
      </c>
      <c r="H19" s="60">
        <v>1334715</v>
      </c>
      <c r="I19" s="60">
        <v>0</v>
      </c>
      <c r="J19" s="60">
        <v>68425715</v>
      </c>
      <c r="K19" s="60">
        <v>0</v>
      </c>
      <c r="L19" s="60">
        <v>56526525</v>
      </c>
      <c r="M19" s="60">
        <v>22059</v>
      </c>
      <c r="N19" s="60">
        <v>56548584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124974299</v>
      </c>
      <c r="X19" s="60">
        <v>116612333</v>
      </c>
      <c r="Y19" s="60">
        <v>8361966</v>
      </c>
      <c r="Z19" s="140">
        <v>7.17</v>
      </c>
      <c r="AA19" s="155">
        <v>173502000</v>
      </c>
    </row>
    <row r="20" spans="1:27" ht="13.5">
      <c r="A20" s="181" t="s">
        <v>35</v>
      </c>
      <c r="B20" s="185"/>
      <c r="C20" s="155">
        <v>1450559</v>
      </c>
      <c r="D20" s="155">
        <v>0</v>
      </c>
      <c r="E20" s="156">
        <v>20125000</v>
      </c>
      <c r="F20" s="54">
        <v>20125000</v>
      </c>
      <c r="G20" s="54">
        <v>1714342</v>
      </c>
      <c r="H20" s="54">
        <v>1715375</v>
      </c>
      <c r="I20" s="54">
        <v>1056278</v>
      </c>
      <c r="J20" s="54">
        <v>4485995</v>
      </c>
      <c r="K20" s="54">
        <v>1949242</v>
      </c>
      <c r="L20" s="54">
        <v>2455481</v>
      </c>
      <c r="M20" s="54">
        <v>1434668</v>
      </c>
      <c r="N20" s="54">
        <v>5839391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10325386</v>
      </c>
      <c r="X20" s="54">
        <v>15562750</v>
      </c>
      <c r="Y20" s="54">
        <v>-5237364</v>
      </c>
      <c r="Z20" s="184">
        <v>-33.65</v>
      </c>
      <c r="AA20" s="130">
        <v>20125000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172662586</v>
      </c>
      <c r="D22" s="188">
        <f>SUM(D5:D21)</f>
        <v>0</v>
      </c>
      <c r="E22" s="189">
        <f t="shared" si="0"/>
        <v>210547175</v>
      </c>
      <c r="F22" s="190">
        <f t="shared" si="0"/>
        <v>210547175</v>
      </c>
      <c r="G22" s="190">
        <f t="shared" si="0"/>
        <v>69855068</v>
      </c>
      <c r="H22" s="190">
        <f t="shared" si="0"/>
        <v>3813859</v>
      </c>
      <c r="I22" s="190">
        <f t="shared" si="0"/>
        <v>1652979</v>
      </c>
      <c r="J22" s="190">
        <f t="shared" si="0"/>
        <v>75321906</v>
      </c>
      <c r="K22" s="190">
        <f t="shared" si="0"/>
        <v>2700837</v>
      </c>
      <c r="L22" s="190">
        <f t="shared" si="0"/>
        <v>59301111</v>
      </c>
      <c r="M22" s="190">
        <f t="shared" si="0"/>
        <v>1925281</v>
      </c>
      <c r="N22" s="190">
        <f t="shared" si="0"/>
        <v>63927229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139249135</v>
      </c>
      <c r="X22" s="190">
        <f t="shared" si="0"/>
        <v>140641965</v>
      </c>
      <c r="Y22" s="190">
        <f t="shared" si="0"/>
        <v>-1392830</v>
      </c>
      <c r="Z22" s="191">
        <f>+IF(X22&lt;&gt;0,+(Y22/X22)*100,0)</f>
        <v>-0.9903374145831936</v>
      </c>
      <c r="AA22" s="188">
        <f>SUM(AA5:AA21)</f>
        <v>210547175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79528629</v>
      </c>
      <c r="D25" s="155">
        <v>0</v>
      </c>
      <c r="E25" s="156">
        <v>80928298</v>
      </c>
      <c r="F25" s="60">
        <v>80928298</v>
      </c>
      <c r="G25" s="60">
        <v>6711920</v>
      </c>
      <c r="H25" s="60">
        <v>6621278</v>
      </c>
      <c r="I25" s="60">
        <v>6224292</v>
      </c>
      <c r="J25" s="60">
        <v>19557490</v>
      </c>
      <c r="K25" s="60">
        <v>7322719</v>
      </c>
      <c r="L25" s="60">
        <v>7194527</v>
      </c>
      <c r="M25" s="60">
        <v>8000</v>
      </c>
      <c r="N25" s="60">
        <v>14525246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34082736</v>
      </c>
      <c r="X25" s="60">
        <v>40488498</v>
      </c>
      <c r="Y25" s="60">
        <v>-6405762</v>
      </c>
      <c r="Z25" s="140">
        <v>-15.82</v>
      </c>
      <c r="AA25" s="155">
        <v>80928298</v>
      </c>
    </row>
    <row r="26" spans="1:27" ht="13.5">
      <c r="A26" s="183" t="s">
        <v>38</v>
      </c>
      <c r="B26" s="182"/>
      <c r="C26" s="155">
        <v>15983398</v>
      </c>
      <c r="D26" s="155">
        <v>0</v>
      </c>
      <c r="E26" s="156">
        <v>16173806</v>
      </c>
      <c r="F26" s="60">
        <v>16173806</v>
      </c>
      <c r="G26" s="60">
        <v>1314655</v>
      </c>
      <c r="H26" s="60">
        <v>1337825</v>
      </c>
      <c r="I26" s="60">
        <v>1378375</v>
      </c>
      <c r="J26" s="60">
        <v>4030855</v>
      </c>
      <c r="K26" s="60">
        <v>1380945</v>
      </c>
      <c r="L26" s="60">
        <v>1382829</v>
      </c>
      <c r="M26" s="60">
        <v>0</v>
      </c>
      <c r="N26" s="60">
        <v>2763774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6794629</v>
      </c>
      <c r="X26" s="60">
        <v>8086998</v>
      </c>
      <c r="Y26" s="60">
        <v>-1292369</v>
      </c>
      <c r="Z26" s="140">
        <v>-15.98</v>
      </c>
      <c r="AA26" s="155">
        <v>16173806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3500000</v>
      </c>
      <c r="F27" s="60">
        <v>3500000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1750000</v>
      </c>
      <c r="Y27" s="60">
        <v>-1750000</v>
      </c>
      <c r="Z27" s="140">
        <v>-100</v>
      </c>
      <c r="AA27" s="155">
        <v>3500000</v>
      </c>
    </row>
    <row r="28" spans="1:27" ht="13.5">
      <c r="A28" s="183" t="s">
        <v>39</v>
      </c>
      <c r="B28" s="182"/>
      <c r="C28" s="155">
        <v>30480626</v>
      </c>
      <c r="D28" s="155">
        <v>0</v>
      </c>
      <c r="E28" s="156">
        <v>34597542</v>
      </c>
      <c r="F28" s="60">
        <v>34597542</v>
      </c>
      <c r="G28" s="60">
        <v>328399</v>
      </c>
      <c r="H28" s="60">
        <v>1332993</v>
      </c>
      <c r="I28" s="60">
        <v>1141044</v>
      </c>
      <c r="J28" s="60">
        <v>2802436</v>
      </c>
      <c r="K28" s="60">
        <v>705567</v>
      </c>
      <c r="L28" s="60">
        <v>1591275</v>
      </c>
      <c r="M28" s="60">
        <v>327855</v>
      </c>
      <c r="N28" s="60">
        <v>2624697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5427133</v>
      </c>
      <c r="X28" s="60">
        <v>17299000</v>
      </c>
      <c r="Y28" s="60">
        <v>-11871867</v>
      </c>
      <c r="Z28" s="140">
        <v>-68.63</v>
      </c>
      <c r="AA28" s="155">
        <v>34597542</v>
      </c>
    </row>
    <row r="29" spans="1:27" ht="13.5">
      <c r="A29" s="183" t="s">
        <v>40</v>
      </c>
      <c r="B29" s="182"/>
      <c r="C29" s="155">
        <v>139770</v>
      </c>
      <c r="D29" s="155">
        <v>0</v>
      </c>
      <c r="E29" s="156">
        <v>104500</v>
      </c>
      <c r="F29" s="60">
        <v>104500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52500</v>
      </c>
      <c r="Y29" s="60">
        <v>-52500</v>
      </c>
      <c r="Z29" s="140">
        <v>-100</v>
      </c>
      <c r="AA29" s="155">
        <v>104500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4462723</v>
      </c>
      <c r="D31" s="155">
        <v>0</v>
      </c>
      <c r="E31" s="156">
        <v>16846298</v>
      </c>
      <c r="F31" s="60">
        <v>16846298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6985998</v>
      </c>
      <c r="Y31" s="60">
        <v>-6985998</v>
      </c>
      <c r="Z31" s="140">
        <v>-100</v>
      </c>
      <c r="AA31" s="155">
        <v>16846298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198000</v>
      </c>
      <c r="Y32" s="60">
        <v>-198000</v>
      </c>
      <c r="Z32" s="140">
        <v>-100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3720000</v>
      </c>
      <c r="F33" s="60">
        <v>3720000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1860000</v>
      </c>
      <c r="Y33" s="60">
        <v>-1860000</v>
      </c>
      <c r="Z33" s="140">
        <v>-100</v>
      </c>
      <c r="AA33" s="155">
        <v>3720000</v>
      </c>
    </row>
    <row r="34" spans="1:27" ht="13.5">
      <c r="A34" s="183" t="s">
        <v>43</v>
      </c>
      <c r="B34" s="182"/>
      <c r="C34" s="155">
        <v>69417121</v>
      </c>
      <c r="D34" s="155">
        <v>0</v>
      </c>
      <c r="E34" s="156">
        <v>149096973</v>
      </c>
      <c r="F34" s="60">
        <v>149096973</v>
      </c>
      <c r="G34" s="60">
        <v>3914458</v>
      </c>
      <c r="H34" s="60">
        <v>4944773</v>
      </c>
      <c r="I34" s="60">
        <v>5816131</v>
      </c>
      <c r="J34" s="60">
        <v>14675362</v>
      </c>
      <c r="K34" s="60">
        <v>4146458</v>
      </c>
      <c r="L34" s="60">
        <v>4238177</v>
      </c>
      <c r="M34" s="60">
        <v>4327879</v>
      </c>
      <c r="N34" s="60">
        <v>12712514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27387876</v>
      </c>
      <c r="X34" s="60">
        <v>35277498</v>
      </c>
      <c r="Y34" s="60">
        <v>-7889622</v>
      </c>
      <c r="Z34" s="140">
        <v>-22.36</v>
      </c>
      <c r="AA34" s="155">
        <v>149096973</v>
      </c>
    </row>
    <row r="35" spans="1:27" ht="13.5">
      <c r="A35" s="181" t="s">
        <v>122</v>
      </c>
      <c r="B35" s="185"/>
      <c r="C35" s="155">
        <v>10324018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210336285</v>
      </c>
      <c r="D36" s="188">
        <f>SUM(D25:D35)</f>
        <v>0</v>
      </c>
      <c r="E36" s="189">
        <f t="shared" si="1"/>
        <v>304967417</v>
      </c>
      <c r="F36" s="190">
        <f t="shared" si="1"/>
        <v>304967417</v>
      </c>
      <c r="G36" s="190">
        <f t="shared" si="1"/>
        <v>12269432</v>
      </c>
      <c r="H36" s="190">
        <f t="shared" si="1"/>
        <v>14236869</v>
      </c>
      <c r="I36" s="190">
        <f t="shared" si="1"/>
        <v>14559842</v>
      </c>
      <c r="J36" s="190">
        <f t="shared" si="1"/>
        <v>41066143</v>
      </c>
      <c r="K36" s="190">
        <f t="shared" si="1"/>
        <v>13555689</v>
      </c>
      <c r="L36" s="190">
        <f t="shared" si="1"/>
        <v>14406808</v>
      </c>
      <c r="M36" s="190">
        <f t="shared" si="1"/>
        <v>4663734</v>
      </c>
      <c r="N36" s="190">
        <f t="shared" si="1"/>
        <v>32626231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73692374</v>
      </c>
      <c r="X36" s="190">
        <f t="shared" si="1"/>
        <v>111998492</v>
      </c>
      <c r="Y36" s="190">
        <f t="shared" si="1"/>
        <v>-38306118</v>
      </c>
      <c r="Z36" s="191">
        <f>+IF(X36&lt;&gt;0,+(Y36/X36)*100,0)</f>
        <v>-34.20235158166236</v>
      </c>
      <c r="AA36" s="188">
        <f>SUM(AA25:AA35)</f>
        <v>304967417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-37673699</v>
      </c>
      <c r="D38" s="199">
        <f>+D22-D36</f>
        <v>0</v>
      </c>
      <c r="E38" s="200">
        <f t="shared" si="2"/>
        <v>-94420242</v>
      </c>
      <c r="F38" s="106">
        <f t="shared" si="2"/>
        <v>-94420242</v>
      </c>
      <c r="G38" s="106">
        <f t="shared" si="2"/>
        <v>57585636</v>
      </c>
      <c r="H38" s="106">
        <f t="shared" si="2"/>
        <v>-10423010</v>
      </c>
      <c r="I38" s="106">
        <f t="shared" si="2"/>
        <v>-12906863</v>
      </c>
      <c r="J38" s="106">
        <f t="shared" si="2"/>
        <v>34255763</v>
      </c>
      <c r="K38" s="106">
        <f t="shared" si="2"/>
        <v>-10854852</v>
      </c>
      <c r="L38" s="106">
        <f t="shared" si="2"/>
        <v>44894303</v>
      </c>
      <c r="M38" s="106">
        <f t="shared" si="2"/>
        <v>-2738453</v>
      </c>
      <c r="N38" s="106">
        <f t="shared" si="2"/>
        <v>31300998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65556761</v>
      </c>
      <c r="X38" s="106">
        <f>IF(F22=F36,0,X22-X36)</f>
        <v>28643473</v>
      </c>
      <c r="Y38" s="106">
        <f t="shared" si="2"/>
        <v>36913288</v>
      </c>
      <c r="Z38" s="201">
        <f>+IF(X38&lt;&gt;0,+(Y38/X38)*100,0)</f>
        <v>128.87155129547315</v>
      </c>
      <c r="AA38" s="199">
        <f>+AA22-AA36</f>
        <v>-94420242</v>
      </c>
    </row>
    <row r="39" spans="1:27" ht="13.5">
      <c r="A39" s="181" t="s">
        <v>46</v>
      </c>
      <c r="B39" s="185"/>
      <c r="C39" s="155">
        <v>48566000</v>
      </c>
      <c r="D39" s="155">
        <v>0</v>
      </c>
      <c r="E39" s="156">
        <v>56324000</v>
      </c>
      <c r="F39" s="60">
        <v>56324000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37549334</v>
      </c>
      <c r="Y39" s="60">
        <v>-37549334</v>
      </c>
      <c r="Z39" s="140">
        <v>-100</v>
      </c>
      <c r="AA39" s="155">
        <v>56324000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10892301</v>
      </c>
      <c r="D42" s="206">
        <f>SUM(D38:D41)</f>
        <v>0</v>
      </c>
      <c r="E42" s="207">
        <f t="shared" si="3"/>
        <v>-38096242</v>
      </c>
      <c r="F42" s="88">
        <f t="shared" si="3"/>
        <v>-38096242</v>
      </c>
      <c r="G42" s="88">
        <f t="shared" si="3"/>
        <v>57585636</v>
      </c>
      <c r="H42" s="88">
        <f t="shared" si="3"/>
        <v>-10423010</v>
      </c>
      <c r="I42" s="88">
        <f t="shared" si="3"/>
        <v>-12906863</v>
      </c>
      <c r="J42" s="88">
        <f t="shared" si="3"/>
        <v>34255763</v>
      </c>
      <c r="K42" s="88">
        <f t="shared" si="3"/>
        <v>-10854852</v>
      </c>
      <c r="L42" s="88">
        <f t="shared" si="3"/>
        <v>44894303</v>
      </c>
      <c r="M42" s="88">
        <f t="shared" si="3"/>
        <v>-2738453</v>
      </c>
      <c r="N42" s="88">
        <f t="shared" si="3"/>
        <v>31300998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65556761</v>
      </c>
      <c r="X42" s="88">
        <f t="shared" si="3"/>
        <v>66192807</v>
      </c>
      <c r="Y42" s="88">
        <f t="shared" si="3"/>
        <v>-636046</v>
      </c>
      <c r="Z42" s="208">
        <f>+IF(X42&lt;&gt;0,+(Y42/X42)*100,0)</f>
        <v>-0.9608989689770975</v>
      </c>
      <c r="AA42" s="206">
        <f>SUM(AA38:AA41)</f>
        <v>-38096242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10892301</v>
      </c>
      <c r="D44" s="210">
        <f>+D42-D43</f>
        <v>0</v>
      </c>
      <c r="E44" s="211">
        <f t="shared" si="4"/>
        <v>-38096242</v>
      </c>
      <c r="F44" s="77">
        <f t="shared" si="4"/>
        <v>-38096242</v>
      </c>
      <c r="G44" s="77">
        <f t="shared" si="4"/>
        <v>57585636</v>
      </c>
      <c r="H44" s="77">
        <f t="shared" si="4"/>
        <v>-10423010</v>
      </c>
      <c r="I44" s="77">
        <f t="shared" si="4"/>
        <v>-12906863</v>
      </c>
      <c r="J44" s="77">
        <f t="shared" si="4"/>
        <v>34255763</v>
      </c>
      <c r="K44" s="77">
        <f t="shared" si="4"/>
        <v>-10854852</v>
      </c>
      <c r="L44" s="77">
        <f t="shared" si="4"/>
        <v>44894303</v>
      </c>
      <c r="M44" s="77">
        <f t="shared" si="4"/>
        <v>-2738453</v>
      </c>
      <c r="N44" s="77">
        <f t="shared" si="4"/>
        <v>31300998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65556761</v>
      </c>
      <c r="X44" s="77">
        <f t="shared" si="4"/>
        <v>66192807</v>
      </c>
      <c r="Y44" s="77">
        <f t="shared" si="4"/>
        <v>-636046</v>
      </c>
      <c r="Z44" s="212">
        <f>+IF(X44&lt;&gt;0,+(Y44/X44)*100,0)</f>
        <v>-0.9608989689770975</v>
      </c>
      <c r="AA44" s="210">
        <f>+AA42-AA43</f>
        <v>-38096242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10892301</v>
      </c>
      <c r="D46" s="206">
        <f>SUM(D44:D45)</f>
        <v>0</v>
      </c>
      <c r="E46" s="207">
        <f t="shared" si="5"/>
        <v>-38096242</v>
      </c>
      <c r="F46" s="88">
        <f t="shared" si="5"/>
        <v>-38096242</v>
      </c>
      <c r="G46" s="88">
        <f t="shared" si="5"/>
        <v>57585636</v>
      </c>
      <c r="H46" s="88">
        <f t="shared" si="5"/>
        <v>-10423010</v>
      </c>
      <c r="I46" s="88">
        <f t="shared" si="5"/>
        <v>-12906863</v>
      </c>
      <c r="J46" s="88">
        <f t="shared" si="5"/>
        <v>34255763</v>
      </c>
      <c r="K46" s="88">
        <f t="shared" si="5"/>
        <v>-10854852</v>
      </c>
      <c r="L46" s="88">
        <f t="shared" si="5"/>
        <v>44894303</v>
      </c>
      <c r="M46" s="88">
        <f t="shared" si="5"/>
        <v>-2738453</v>
      </c>
      <c r="N46" s="88">
        <f t="shared" si="5"/>
        <v>31300998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65556761</v>
      </c>
      <c r="X46" s="88">
        <f t="shared" si="5"/>
        <v>66192807</v>
      </c>
      <c r="Y46" s="88">
        <f t="shared" si="5"/>
        <v>-636046</v>
      </c>
      <c r="Z46" s="208">
        <f>+IF(X46&lt;&gt;0,+(Y46/X46)*100,0)</f>
        <v>-0.9608989689770975</v>
      </c>
      <c r="AA46" s="206">
        <f>SUM(AA44:AA45)</f>
        <v>-38096242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10892301</v>
      </c>
      <c r="D48" s="217">
        <f>SUM(D46:D47)</f>
        <v>0</v>
      </c>
      <c r="E48" s="218">
        <f t="shared" si="6"/>
        <v>-38096242</v>
      </c>
      <c r="F48" s="219">
        <f t="shared" si="6"/>
        <v>-38096242</v>
      </c>
      <c r="G48" s="219">
        <f t="shared" si="6"/>
        <v>57585636</v>
      </c>
      <c r="H48" s="220">
        <f t="shared" si="6"/>
        <v>-10423010</v>
      </c>
      <c r="I48" s="220">
        <f t="shared" si="6"/>
        <v>-12906863</v>
      </c>
      <c r="J48" s="220">
        <f t="shared" si="6"/>
        <v>34255763</v>
      </c>
      <c r="K48" s="220">
        <f t="shared" si="6"/>
        <v>-10854852</v>
      </c>
      <c r="L48" s="220">
        <f t="shared" si="6"/>
        <v>44894303</v>
      </c>
      <c r="M48" s="219">
        <f t="shared" si="6"/>
        <v>-2738453</v>
      </c>
      <c r="N48" s="219">
        <f t="shared" si="6"/>
        <v>31300998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65556761</v>
      </c>
      <c r="X48" s="220">
        <f t="shared" si="6"/>
        <v>66192807</v>
      </c>
      <c r="Y48" s="220">
        <f t="shared" si="6"/>
        <v>-636046</v>
      </c>
      <c r="Z48" s="221">
        <f>+IF(X48&lt;&gt;0,+(Y48/X48)*100,0)</f>
        <v>-0.9608989689770975</v>
      </c>
      <c r="AA48" s="222">
        <f>SUM(AA46:AA47)</f>
        <v>-38096242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5220144</v>
      </c>
      <c r="D5" s="153">
        <f>SUM(D6:D8)</f>
        <v>0</v>
      </c>
      <c r="E5" s="154">
        <f t="shared" si="0"/>
        <v>11495000</v>
      </c>
      <c r="F5" s="100">
        <f t="shared" si="0"/>
        <v>11495000</v>
      </c>
      <c r="G5" s="100">
        <f t="shared" si="0"/>
        <v>232049</v>
      </c>
      <c r="H5" s="100">
        <f t="shared" si="0"/>
        <v>32543</v>
      </c>
      <c r="I5" s="100">
        <f t="shared" si="0"/>
        <v>43824</v>
      </c>
      <c r="J5" s="100">
        <f t="shared" si="0"/>
        <v>308416</v>
      </c>
      <c r="K5" s="100">
        <f t="shared" si="0"/>
        <v>1820</v>
      </c>
      <c r="L5" s="100">
        <f t="shared" si="0"/>
        <v>10600</v>
      </c>
      <c r="M5" s="100">
        <f t="shared" si="0"/>
        <v>365500</v>
      </c>
      <c r="N5" s="100">
        <f t="shared" si="0"/>
        <v>377920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686336</v>
      </c>
      <c r="X5" s="100">
        <f t="shared" si="0"/>
        <v>5558000</v>
      </c>
      <c r="Y5" s="100">
        <f t="shared" si="0"/>
        <v>-4871664</v>
      </c>
      <c r="Z5" s="137">
        <f>+IF(X5&lt;&gt;0,+(Y5/X5)*100,0)</f>
        <v>-87.65138539042822</v>
      </c>
      <c r="AA5" s="153">
        <f>SUM(AA6:AA8)</f>
        <v>11495000</v>
      </c>
    </row>
    <row r="6" spans="1:27" ht="13.5">
      <c r="A6" s="138" t="s">
        <v>75</v>
      </c>
      <c r="B6" s="136"/>
      <c r="C6" s="155">
        <v>2481036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3600000</v>
      </c>
      <c r="F7" s="159">
        <v>3600000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2400000</v>
      </c>
      <c r="Y7" s="159">
        <v>-2400000</v>
      </c>
      <c r="Z7" s="141">
        <v>-100</v>
      </c>
      <c r="AA7" s="225">
        <v>3600000</v>
      </c>
    </row>
    <row r="8" spans="1:27" ht="13.5">
      <c r="A8" s="138" t="s">
        <v>77</v>
      </c>
      <c r="B8" s="136"/>
      <c r="C8" s="155">
        <v>2739108</v>
      </c>
      <c r="D8" s="155"/>
      <c r="E8" s="156">
        <v>7895000</v>
      </c>
      <c r="F8" s="60">
        <v>7895000</v>
      </c>
      <c r="G8" s="60">
        <v>232049</v>
      </c>
      <c r="H8" s="60">
        <v>32543</v>
      </c>
      <c r="I8" s="60">
        <v>43824</v>
      </c>
      <c r="J8" s="60">
        <v>308416</v>
      </c>
      <c r="K8" s="60">
        <v>1820</v>
      </c>
      <c r="L8" s="60">
        <v>10600</v>
      </c>
      <c r="M8" s="60">
        <v>365500</v>
      </c>
      <c r="N8" s="60">
        <v>377920</v>
      </c>
      <c r="O8" s="60"/>
      <c r="P8" s="60"/>
      <c r="Q8" s="60"/>
      <c r="R8" s="60"/>
      <c r="S8" s="60"/>
      <c r="T8" s="60"/>
      <c r="U8" s="60"/>
      <c r="V8" s="60"/>
      <c r="W8" s="60">
        <v>686336</v>
      </c>
      <c r="X8" s="60">
        <v>3158000</v>
      </c>
      <c r="Y8" s="60">
        <v>-2471664</v>
      </c>
      <c r="Z8" s="140">
        <v>-78.27</v>
      </c>
      <c r="AA8" s="62">
        <v>7895000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460000</v>
      </c>
      <c r="F9" s="100">
        <f t="shared" si="1"/>
        <v>460000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230001</v>
      </c>
      <c r="Y9" s="100">
        <f t="shared" si="1"/>
        <v>-230001</v>
      </c>
      <c r="Z9" s="137">
        <f>+IF(X9&lt;&gt;0,+(Y9/X9)*100,0)</f>
        <v>-100</v>
      </c>
      <c r="AA9" s="102">
        <f>SUM(AA10:AA14)</f>
        <v>460000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460000</v>
      </c>
      <c r="F12" s="60">
        <v>460000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230001</v>
      </c>
      <c r="Y12" s="60">
        <v>-230001</v>
      </c>
      <c r="Z12" s="140">
        <v>-100</v>
      </c>
      <c r="AA12" s="62">
        <v>460000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60439381</v>
      </c>
      <c r="D15" s="153">
        <f>SUM(D16:D18)</f>
        <v>0</v>
      </c>
      <c r="E15" s="154">
        <f t="shared" si="2"/>
        <v>54922300</v>
      </c>
      <c r="F15" s="100">
        <f t="shared" si="2"/>
        <v>54922300</v>
      </c>
      <c r="G15" s="100">
        <f t="shared" si="2"/>
        <v>3181054</v>
      </c>
      <c r="H15" s="100">
        <f t="shared" si="2"/>
        <v>8221012</v>
      </c>
      <c r="I15" s="100">
        <f t="shared" si="2"/>
        <v>8483674</v>
      </c>
      <c r="J15" s="100">
        <f t="shared" si="2"/>
        <v>19885740</v>
      </c>
      <c r="K15" s="100">
        <f t="shared" si="2"/>
        <v>2802265</v>
      </c>
      <c r="L15" s="100">
        <f t="shared" si="2"/>
        <v>3912413</v>
      </c>
      <c r="M15" s="100">
        <f t="shared" si="2"/>
        <v>3057660</v>
      </c>
      <c r="N15" s="100">
        <f t="shared" si="2"/>
        <v>9772338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29658078</v>
      </c>
      <c r="X15" s="100">
        <f t="shared" si="2"/>
        <v>24964545</v>
      </c>
      <c r="Y15" s="100">
        <f t="shared" si="2"/>
        <v>4693533</v>
      </c>
      <c r="Z15" s="137">
        <f>+IF(X15&lt;&gt;0,+(Y15/X15)*100,0)</f>
        <v>18.800795287877268</v>
      </c>
      <c r="AA15" s="102">
        <f>SUM(AA16:AA18)</f>
        <v>54922300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60439381</v>
      </c>
      <c r="D17" s="155"/>
      <c r="E17" s="156">
        <v>54922300</v>
      </c>
      <c r="F17" s="60">
        <v>54922300</v>
      </c>
      <c r="G17" s="60">
        <v>3181054</v>
      </c>
      <c r="H17" s="60">
        <v>8221012</v>
      </c>
      <c r="I17" s="60">
        <v>8483674</v>
      </c>
      <c r="J17" s="60">
        <v>19885740</v>
      </c>
      <c r="K17" s="60">
        <v>2802265</v>
      </c>
      <c r="L17" s="60">
        <v>3912413</v>
      </c>
      <c r="M17" s="60">
        <v>3057660</v>
      </c>
      <c r="N17" s="60">
        <v>9772338</v>
      </c>
      <c r="O17" s="60"/>
      <c r="P17" s="60"/>
      <c r="Q17" s="60"/>
      <c r="R17" s="60"/>
      <c r="S17" s="60"/>
      <c r="T17" s="60"/>
      <c r="U17" s="60"/>
      <c r="V17" s="60"/>
      <c r="W17" s="60">
        <v>29658078</v>
      </c>
      <c r="X17" s="60">
        <v>24964545</v>
      </c>
      <c r="Y17" s="60">
        <v>4693533</v>
      </c>
      <c r="Z17" s="140">
        <v>18.8</v>
      </c>
      <c r="AA17" s="62">
        <v>54922300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19224500</v>
      </c>
      <c r="F19" s="100">
        <f t="shared" si="3"/>
        <v>19224500</v>
      </c>
      <c r="G19" s="100">
        <f t="shared" si="3"/>
        <v>1095476</v>
      </c>
      <c r="H19" s="100">
        <f t="shared" si="3"/>
        <v>0</v>
      </c>
      <c r="I19" s="100">
        <f t="shared" si="3"/>
        <v>0</v>
      </c>
      <c r="J19" s="100">
        <f t="shared" si="3"/>
        <v>1095476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1095476</v>
      </c>
      <c r="X19" s="100">
        <f t="shared" si="3"/>
        <v>9612498</v>
      </c>
      <c r="Y19" s="100">
        <f t="shared" si="3"/>
        <v>-8517022</v>
      </c>
      <c r="Z19" s="137">
        <f>+IF(X19&lt;&gt;0,+(Y19/X19)*100,0)</f>
        <v>-88.60362831805011</v>
      </c>
      <c r="AA19" s="102">
        <f>SUM(AA20:AA23)</f>
        <v>19224500</v>
      </c>
    </row>
    <row r="20" spans="1:27" ht="13.5">
      <c r="A20" s="138" t="s">
        <v>89</v>
      </c>
      <c r="B20" s="136"/>
      <c r="C20" s="155"/>
      <c r="D20" s="155"/>
      <c r="E20" s="156">
        <v>19000000</v>
      </c>
      <c r="F20" s="60">
        <v>19000000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9499998</v>
      </c>
      <c r="Y20" s="60">
        <v>-9499998</v>
      </c>
      <c r="Z20" s="140">
        <v>-100</v>
      </c>
      <c r="AA20" s="62">
        <v>19000000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224500</v>
      </c>
      <c r="F23" s="60">
        <v>224500</v>
      </c>
      <c r="G23" s="60">
        <v>1095476</v>
      </c>
      <c r="H23" s="60"/>
      <c r="I23" s="60"/>
      <c r="J23" s="60">
        <v>1095476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1095476</v>
      </c>
      <c r="X23" s="60">
        <v>112500</v>
      </c>
      <c r="Y23" s="60">
        <v>982976</v>
      </c>
      <c r="Z23" s="140">
        <v>873.76</v>
      </c>
      <c r="AA23" s="62">
        <v>224500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65659525</v>
      </c>
      <c r="D25" s="217">
        <f>+D5+D9+D15+D19+D24</f>
        <v>0</v>
      </c>
      <c r="E25" s="230">
        <f t="shared" si="4"/>
        <v>86101800</v>
      </c>
      <c r="F25" s="219">
        <f t="shared" si="4"/>
        <v>86101800</v>
      </c>
      <c r="G25" s="219">
        <f t="shared" si="4"/>
        <v>4508579</v>
      </c>
      <c r="H25" s="219">
        <f t="shared" si="4"/>
        <v>8253555</v>
      </c>
      <c r="I25" s="219">
        <f t="shared" si="4"/>
        <v>8527498</v>
      </c>
      <c r="J25" s="219">
        <f t="shared" si="4"/>
        <v>21289632</v>
      </c>
      <c r="K25" s="219">
        <f t="shared" si="4"/>
        <v>2804085</v>
      </c>
      <c r="L25" s="219">
        <f t="shared" si="4"/>
        <v>3923013</v>
      </c>
      <c r="M25" s="219">
        <f t="shared" si="4"/>
        <v>3423160</v>
      </c>
      <c r="N25" s="219">
        <f t="shared" si="4"/>
        <v>10150258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31439890</v>
      </c>
      <c r="X25" s="219">
        <f t="shared" si="4"/>
        <v>40365044</v>
      </c>
      <c r="Y25" s="219">
        <f t="shared" si="4"/>
        <v>-8925154</v>
      </c>
      <c r="Z25" s="231">
        <f>+IF(X25&lt;&gt;0,+(Y25/X25)*100,0)</f>
        <v>-22.111096918412873</v>
      </c>
      <c r="AA25" s="232">
        <f>+AA5+AA9+AA15+AA19+AA24</f>
        <v>86101800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65659525</v>
      </c>
      <c r="D28" s="155"/>
      <c r="E28" s="156">
        <v>56323800</v>
      </c>
      <c r="F28" s="60">
        <v>56323800</v>
      </c>
      <c r="G28" s="60">
        <v>4342084</v>
      </c>
      <c r="H28" s="60">
        <v>7257618</v>
      </c>
      <c r="I28" s="60">
        <v>8527498</v>
      </c>
      <c r="J28" s="60">
        <v>20127200</v>
      </c>
      <c r="K28" s="60">
        <v>2804085</v>
      </c>
      <c r="L28" s="60">
        <v>3923013</v>
      </c>
      <c r="M28" s="60">
        <v>3423160</v>
      </c>
      <c r="N28" s="60">
        <v>10150258</v>
      </c>
      <c r="O28" s="60"/>
      <c r="P28" s="60"/>
      <c r="Q28" s="60"/>
      <c r="R28" s="60"/>
      <c r="S28" s="60"/>
      <c r="T28" s="60"/>
      <c r="U28" s="60"/>
      <c r="V28" s="60"/>
      <c r="W28" s="60">
        <v>30277458</v>
      </c>
      <c r="X28" s="60"/>
      <c r="Y28" s="60">
        <v>30277458</v>
      </c>
      <c r="Z28" s="140"/>
      <c r="AA28" s="155">
        <v>56323800</v>
      </c>
    </row>
    <row r="29" spans="1:27" ht="13.5">
      <c r="A29" s="234" t="s">
        <v>134</v>
      </c>
      <c r="B29" s="136"/>
      <c r="C29" s="155"/>
      <c r="D29" s="155"/>
      <c r="E29" s="156">
        <v>4000000</v>
      </c>
      <c r="F29" s="60">
        <v>4000000</v>
      </c>
      <c r="G29" s="60"/>
      <c r="H29" s="60">
        <v>995937</v>
      </c>
      <c r="I29" s="60"/>
      <c r="J29" s="60">
        <v>995937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995937</v>
      </c>
      <c r="X29" s="60"/>
      <c r="Y29" s="60">
        <v>995937</v>
      </c>
      <c r="Z29" s="140"/>
      <c r="AA29" s="62">
        <v>4000000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25778000</v>
      </c>
      <c r="F31" s="60">
        <v>25778000</v>
      </c>
      <c r="G31" s="60">
        <v>166495</v>
      </c>
      <c r="H31" s="60"/>
      <c r="I31" s="60"/>
      <c r="J31" s="60">
        <v>166495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166495</v>
      </c>
      <c r="X31" s="60"/>
      <c r="Y31" s="60">
        <v>166495</v>
      </c>
      <c r="Z31" s="140"/>
      <c r="AA31" s="62">
        <v>25778000</v>
      </c>
    </row>
    <row r="32" spans="1:27" ht="13.5">
      <c r="A32" s="236" t="s">
        <v>46</v>
      </c>
      <c r="B32" s="136"/>
      <c r="C32" s="210">
        <f aca="true" t="shared" si="5" ref="C32:Y32">SUM(C28:C31)</f>
        <v>65659525</v>
      </c>
      <c r="D32" s="210">
        <f>SUM(D28:D31)</f>
        <v>0</v>
      </c>
      <c r="E32" s="211">
        <f t="shared" si="5"/>
        <v>86101800</v>
      </c>
      <c r="F32" s="77">
        <f t="shared" si="5"/>
        <v>86101800</v>
      </c>
      <c r="G32" s="77">
        <f t="shared" si="5"/>
        <v>4508579</v>
      </c>
      <c r="H32" s="77">
        <f t="shared" si="5"/>
        <v>8253555</v>
      </c>
      <c r="I32" s="77">
        <f t="shared" si="5"/>
        <v>8527498</v>
      </c>
      <c r="J32" s="77">
        <f t="shared" si="5"/>
        <v>21289632</v>
      </c>
      <c r="K32" s="77">
        <f t="shared" si="5"/>
        <v>2804085</v>
      </c>
      <c r="L32" s="77">
        <f t="shared" si="5"/>
        <v>3923013</v>
      </c>
      <c r="M32" s="77">
        <f t="shared" si="5"/>
        <v>3423160</v>
      </c>
      <c r="N32" s="77">
        <f t="shared" si="5"/>
        <v>10150258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31439890</v>
      </c>
      <c r="X32" s="77">
        <f t="shared" si="5"/>
        <v>0</v>
      </c>
      <c r="Y32" s="77">
        <f t="shared" si="5"/>
        <v>31439890</v>
      </c>
      <c r="Z32" s="212">
        <f>+IF(X32&lt;&gt;0,+(Y32/X32)*100,0)</f>
        <v>0</v>
      </c>
      <c r="AA32" s="79">
        <f>SUM(AA28:AA31)</f>
        <v>86101800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65659525</v>
      </c>
      <c r="D36" s="222">
        <f>SUM(D32:D35)</f>
        <v>0</v>
      </c>
      <c r="E36" s="218">
        <f t="shared" si="6"/>
        <v>86101800</v>
      </c>
      <c r="F36" s="220">
        <f t="shared" si="6"/>
        <v>86101800</v>
      </c>
      <c r="G36" s="220">
        <f t="shared" si="6"/>
        <v>4508579</v>
      </c>
      <c r="H36" s="220">
        <f t="shared" si="6"/>
        <v>8253555</v>
      </c>
      <c r="I36" s="220">
        <f t="shared" si="6"/>
        <v>8527498</v>
      </c>
      <c r="J36" s="220">
        <f t="shared" si="6"/>
        <v>21289632</v>
      </c>
      <c r="K36" s="220">
        <f t="shared" si="6"/>
        <v>2804085</v>
      </c>
      <c r="L36" s="220">
        <f t="shared" si="6"/>
        <v>3923013</v>
      </c>
      <c r="M36" s="220">
        <f t="shared" si="6"/>
        <v>3423160</v>
      </c>
      <c r="N36" s="220">
        <f t="shared" si="6"/>
        <v>10150258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31439890</v>
      </c>
      <c r="X36" s="220">
        <f t="shared" si="6"/>
        <v>0</v>
      </c>
      <c r="Y36" s="220">
        <f t="shared" si="6"/>
        <v>31439890</v>
      </c>
      <c r="Z36" s="221">
        <f>+IF(X36&lt;&gt;0,+(Y36/X36)*100,0)</f>
        <v>0</v>
      </c>
      <c r="AA36" s="239">
        <f>SUM(AA32:AA35)</f>
        <v>86101800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25991383</v>
      </c>
      <c r="D6" s="155"/>
      <c r="E6" s="59">
        <v>13681274</v>
      </c>
      <c r="F6" s="60">
        <v>13681274</v>
      </c>
      <c r="G6" s="60">
        <v>94918842</v>
      </c>
      <c r="H6" s="60">
        <v>55669836</v>
      </c>
      <c r="I6" s="60">
        <v>24653069</v>
      </c>
      <c r="J6" s="60">
        <v>24653069</v>
      </c>
      <c r="K6" s="60">
        <v>19430370</v>
      </c>
      <c r="L6" s="60">
        <v>81159976</v>
      </c>
      <c r="M6" s="60">
        <v>63965576</v>
      </c>
      <c r="N6" s="60">
        <v>63965576</v>
      </c>
      <c r="O6" s="60"/>
      <c r="P6" s="60"/>
      <c r="Q6" s="60"/>
      <c r="R6" s="60"/>
      <c r="S6" s="60"/>
      <c r="T6" s="60"/>
      <c r="U6" s="60"/>
      <c r="V6" s="60"/>
      <c r="W6" s="60">
        <v>63965576</v>
      </c>
      <c r="X6" s="60">
        <v>6840637</v>
      </c>
      <c r="Y6" s="60">
        <v>57124939</v>
      </c>
      <c r="Z6" s="140">
        <v>835.08</v>
      </c>
      <c r="AA6" s="62">
        <v>13681274</v>
      </c>
    </row>
    <row r="7" spans="1:27" ht="13.5">
      <c r="A7" s="249" t="s">
        <v>144</v>
      </c>
      <c r="B7" s="182"/>
      <c r="C7" s="155">
        <v>49448474</v>
      </c>
      <c r="D7" s="155"/>
      <c r="E7" s="59">
        <v>59145000</v>
      </c>
      <c r="F7" s="60">
        <v>59145000</v>
      </c>
      <c r="G7" s="60">
        <v>51472690</v>
      </c>
      <c r="H7" s="60">
        <v>69201209</v>
      </c>
      <c r="I7" s="60">
        <v>69251688</v>
      </c>
      <c r="J7" s="60">
        <v>69251688</v>
      </c>
      <c r="K7" s="60">
        <v>57022535</v>
      </c>
      <c r="L7" s="60">
        <v>57129991</v>
      </c>
      <c r="M7" s="60">
        <v>57129991</v>
      </c>
      <c r="N7" s="60">
        <v>57129991</v>
      </c>
      <c r="O7" s="60"/>
      <c r="P7" s="60"/>
      <c r="Q7" s="60"/>
      <c r="R7" s="60"/>
      <c r="S7" s="60"/>
      <c r="T7" s="60"/>
      <c r="U7" s="60"/>
      <c r="V7" s="60"/>
      <c r="W7" s="60">
        <v>57129991</v>
      </c>
      <c r="X7" s="60">
        <v>29572500</v>
      </c>
      <c r="Y7" s="60">
        <v>27557491</v>
      </c>
      <c r="Z7" s="140">
        <v>93.19</v>
      </c>
      <c r="AA7" s="62">
        <v>59145000</v>
      </c>
    </row>
    <row r="8" spans="1:27" ht="13.5">
      <c r="A8" s="249" t="s">
        <v>145</v>
      </c>
      <c r="B8" s="182"/>
      <c r="C8" s="155">
        <v>3399175</v>
      </c>
      <c r="D8" s="155"/>
      <c r="E8" s="59">
        <v>6480959</v>
      </c>
      <c r="F8" s="60">
        <v>6480959</v>
      </c>
      <c r="G8" s="60">
        <v>13018651</v>
      </c>
      <c r="H8" s="60">
        <v>13262198</v>
      </c>
      <c r="I8" s="60">
        <v>12661090</v>
      </c>
      <c r="J8" s="60">
        <v>12661090</v>
      </c>
      <c r="K8" s="60">
        <v>18043698</v>
      </c>
      <c r="L8" s="60">
        <v>17835892</v>
      </c>
      <c r="M8" s="60">
        <v>17625275</v>
      </c>
      <c r="N8" s="60">
        <v>17625275</v>
      </c>
      <c r="O8" s="60"/>
      <c r="P8" s="60"/>
      <c r="Q8" s="60"/>
      <c r="R8" s="60"/>
      <c r="S8" s="60"/>
      <c r="T8" s="60"/>
      <c r="U8" s="60"/>
      <c r="V8" s="60"/>
      <c r="W8" s="60">
        <v>17625275</v>
      </c>
      <c r="X8" s="60">
        <v>3240480</v>
      </c>
      <c r="Y8" s="60">
        <v>14384795</v>
      </c>
      <c r="Z8" s="140">
        <v>443.91</v>
      </c>
      <c r="AA8" s="62">
        <v>6480959</v>
      </c>
    </row>
    <row r="9" spans="1:27" ht="13.5">
      <c r="A9" s="249" t="s">
        <v>146</v>
      </c>
      <c r="B9" s="182"/>
      <c r="C9" s="155">
        <v>3923016</v>
      </c>
      <c r="D9" s="155"/>
      <c r="E9" s="59"/>
      <c r="F9" s="60"/>
      <c r="G9" s="60">
        <v>16577425</v>
      </c>
      <c r="H9" s="60">
        <v>166520</v>
      </c>
      <c r="I9" s="60">
        <v>161838</v>
      </c>
      <c r="J9" s="60">
        <v>161838</v>
      </c>
      <c r="K9" s="60">
        <v>151043</v>
      </c>
      <c r="L9" s="60">
        <v>27943</v>
      </c>
      <c r="M9" s="60">
        <v>36857</v>
      </c>
      <c r="N9" s="60">
        <v>36857</v>
      </c>
      <c r="O9" s="60"/>
      <c r="P9" s="60"/>
      <c r="Q9" s="60"/>
      <c r="R9" s="60"/>
      <c r="S9" s="60"/>
      <c r="T9" s="60"/>
      <c r="U9" s="60"/>
      <c r="V9" s="60"/>
      <c r="W9" s="60">
        <v>36857</v>
      </c>
      <c r="X9" s="60"/>
      <c r="Y9" s="60">
        <v>36857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159489</v>
      </c>
      <c r="D11" s="155"/>
      <c r="E11" s="59"/>
      <c r="F11" s="60"/>
      <c r="G11" s="60">
        <v>119715</v>
      </c>
      <c r="H11" s="60">
        <v>159489</v>
      </c>
      <c r="I11" s="60">
        <v>159489</v>
      </c>
      <c r="J11" s="60">
        <v>159489</v>
      </c>
      <c r="K11" s="60">
        <v>159489</v>
      </c>
      <c r="L11" s="60">
        <v>159489</v>
      </c>
      <c r="M11" s="60">
        <v>159489</v>
      </c>
      <c r="N11" s="60">
        <v>159489</v>
      </c>
      <c r="O11" s="60"/>
      <c r="P11" s="60"/>
      <c r="Q11" s="60"/>
      <c r="R11" s="60"/>
      <c r="S11" s="60"/>
      <c r="T11" s="60"/>
      <c r="U11" s="60"/>
      <c r="V11" s="60"/>
      <c r="W11" s="60">
        <v>159489</v>
      </c>
      <c r="X11" s="60"/>
      <c r="Y11" s="60">
        <v>159489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82921537</v>
      </c>
      <c r="D12" s="168">
        <f>SUM(D6:D11)</f>
        <v>0</v>
      </c>
      <c r="E12" s="72">
        <f t="shared" si="0"/>
        <v>79307233</v>
      </c>
      <c r="F12" s="73">
        <f t="shared" si="0"/>
        <v>79307233</v>
      </c>
      <c r="G12" s="73">
        <f t="shared" si="0"/>
        <v>176107323</v>
      </c>
      <c r="H12" s="73">
        <f t="shared" si="0"/>
        <v>138459252</v>
      </c>
      <c r="I12" s="73">
        <f t="shared" si="0"/>
        <v>106887174</v>
      </c>
      <c r="J12" s="73">
        <f t="shared" si="0"/>
        <v>106887174</v>
      </c>
      <c r="K12" s="73">
        <f t="shared" si="0"/>
        <v>94807135</v>
      </c>
      <c r="L12" s="73">
        <f t="shared" si="0"/>
        <v>156313291</v>
      </c>
      <c r="M12" s="73">
        <f t="shared" si="0"/>
        <v>138917188</v>
      </c>
      <c r="N12" s="73">
        <f t="shared" si="0"/>
        <v>138917188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138917188</v>
      </c>
      <c r="X12" s="73">
        <f t="shared" si="0"/>
        <v>39653617</v>
      </c>
      <c r="Y12" s="73">
        <f t="shared" si="0"/>
        <v>99263571</v>
      </c>
      <c r="Z12" s="170">
        <f>+IF(X12&lt;&gt;0,+(Y12/X12)*100,0)</f>
        <v>250.32664989930174</v>
      </c>
      <c r="AA12" s="74">
        <f>SUM(AA6:AA11)</f>
        <v>79307233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60473350</v>
      </c>
      <c r="D17" s="155"/>
      <c r="E17" s="59">
        <v>60473350</v>
      </c>
      <c r="F17" s="60">
        <v>60473350</v>
      </c>
      <c r="G17" s="60">
        <v>60473350</v>
      </c>
      <c r="H17" s="60">
        <v>60473350</v>
      </c>
      <c r="I17" s="60">
        <v>60473350</v>
      </c>
      <c r="J17" s="60">
        <v>60473350</v>
      </c>
      <c r="K17" s="60">
        <v>60473350</v>
      </c>
      <c r="L17" s="60">
        <v>60473350</v>
      </c>
      <c r="M17" s="60">
        <v>60473350</v>
      </c>
      <c r="N17" s="60">
        <v>60473350</v>
      </c>
      <c r="O17" s="60"/>
      <c r="P17" s="60"/>
      <c r="Q17" s="60"/>
      <c r="R17" s="60"/>
      <c r="S17" s="60"/>
      <c r="T17" s="60"/>
      <c r="U17" s="60"/>
      <c r="V17" s="60"/>
      <c r="W17" s="60">
        <v>60473350</v>
      </c>
      <c r="X17" s="60">
        <v>30236675</v>
      </c>
      <c r="Y17" s="60">
        <v>30236675</v>
      </c>
      <c r="Z17" s="140">
        <v>100</v>
      </c>
      <c r="AA17" s="62">
        <v>60473350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263090046</v>
      </c>
      <c r="D19" s="155"/>
      <c r="E19" s="59">
        <v>255536432</v>
      </c>
      <c r="F19" s="60">
        <v>255536432</v>
      </c>
      <c r="G19" s="60">
        <v>240497590</v>
      </c>
      <c r="H19" s="60">
        <v>258654077</v>
      </c>
      <c r="I19" s="60">
        <v>266497586</v>
      </c>
      <c r="J19" s="60">
        <v>266497586</v>
      </c>
      <c r="K19" s="60">
        <v>249673629</v>
      </c>
      <c r="L19" s="60">
        <v>264764505</v>
      </c>
      <c r="M19" s="60">
        <v>264884765</v>
      </c>
      <c r="N19" s="60">
        <v>264884765</v>
      </c>
      <c r="O19" s="60"/>
      <c r="P19" s="60"/>
      <c r="Q19" s="60"/>
      <c r="R19" s="60"/>
      <c r="S19" s="60"/>
      <c r="T19" s="60"/>
      <c r="U19" s="60"/>
      <c r="V19" s="60"/>
      <c r="W19" s="60">
        <v>264884765</v>
      </c>
      <c r="X19" s="60">
        <v>127768216</v>
      </c>
      <c r="Y19" s="60">
        <v>137116549</v>
      </c>
      <c r="Z19" s="140">
        <v>107.32</v>
      </c>
      <c r="AA19" s="62">
        <v>255536432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424465</v>
      </c>
      <c r="D22" s="155"/>
      <c r="E22" s="59">
        <v>809296</v>
      </c>
      <c r="F22" s="60">
        <v>809296</v>
      </c>
      <c r="G22" s="60">
        <v>1161767</v>
      </c>
      <c r="H22" s="60">
        <v>1414557</v>
      </c>
      <c r="I22" s="60">
        <v>1414557</v>
      </c>
      <c r="J22" s="60">
        <v>1414557</v>
      </c>
      <c r="K22" s="60">
        <v>1414557</v>
      </c>
      <c r="L22" s="60">
        <v>1414557</v>
      </c>
      <c r="M22" s="60">
        <v>1414557</v>
      </c>
      <c r="N22" s="60">
        <v>1414557</v>
      </c>
      <c r="O22" s="60"/>
      <c r="P22" s="60"/>
      <c r="Q22" s="60"/>
      <c r="R22" s="60"/>
      <c r="S22" s="60"/>
      <c r="T22" s="60"/>
      <c r="U22" s="60"/>
      <c r="V22" s="60"/>
      <c r="W22" s="60">
        <v>1414557</v>
      </c>
      <c r="X22" s="60">
        <v>404648</v>
      </c>
      <c r="Y22" s="60">
        <v>1009909</v>
      </c>
      <c r="Z22" s="140">
        <v>249.58</v>
      </c>
      <c r="AA22" s="62">
        <v>809296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2257004</v>
      </c>
      <c r="H23" s="159">
        <v>2414861</v>
      </c>
      <c r="I23" s="159"/>
      <c r="J23" s="60"/>
      <c r="K23" s="159">
        <v>2414861</v>
      </c>
      <c r="L23" s="159">
        <v>2415671</v>
      </c>
      <c r="M23" s="60">
        <v>2415671</v>
      </c>
      <c r="N23" s="159">
        <v>2415671</v>
      </c>
      <c r="O23" s="159"/>
      <c r="P23" s="159"/>
      <c r="Q23" s="60"/>
      <c r="R23" s="159"/>
      <c r="S23" s="159"/>
      <c r="T23" s="60"/>
      <c r="U23" s="159"/>
      <c r="V23" s="159"/>
      <c r="W23" s="159">
        <v>2415671</v>
      </c>
      <c r="X23" s="60"/>
      <c r="Y23" s="159">
        <v>2415671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323987861</v>
      </c>
      <c r="D24" s="168">
        <f>SUM(D15:D23)</f>
        <v>0</v>
      </c>
      <c r="E24" s="76">
        <f t="shared" si="1"/>
        <v>316819078</v>
      </c>
      <c r="F24" s="77">
        <f t="shared" si="1"/>
        <v>316819078</v>
      </c>
      <c r="G24" s="77">
        <f t="shared" si="1"/>
        <v>304389711</v>
      </c>
      <c r="H24" s="77">
        <f t="shared" si="1"/>
        <v>322956845</v>
      </c>
      <c r="I24" s="77">
        <f t="shared" si="1"/>
        <v>328385493</v>
      </c>
      <c r="J24" s="77">
        <f t="shared" si="1"/>
        <v>328385493</v>
      </c>
      <c r="K24" s="77">
        <f t="shared" si="1"/>
        <v>313976397</v>
      </c>
      <c r="L24" s="77">
        <f t="shared" si="1"/>
        <v>329068083</v>
      </c>
      <c r="M24" s="77">
        <f t="shared" si="1"/>
        <v>329188343</v>
      </c>
      <c r="N24" s="77">
        <f t="shared" si="1"/>
        <v>329188343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329188343</v>
      </c>
      <c r="X24" s="77">
        <f t="shared" si="1"/>
        <v>158409539</v>
      </c>
      <c r="Y24" s="77">
        <f t="shared" si="1"/>
        <v>170778804</v>
      </c>
      <c r="Z24" s="212">
        <f>+IF(X24&lt;&gt;0,+(Y24/X24)*100,0)</f>
        <v>107.80840918929762</v>
      </c>
      <c r="AA24" s="79">
        <f>SUM(AA15:AA23)</f>
        <v>316819078</v>
      </c>
    </row>
    <row r="25" spans="1:27" ht="13.5">
      <c r="A25" s="250" t="s">
        <v>159</v>
      </c>
      <c r="B25" s="251"/>
      <c r="C25" s="168">
        <f aca="true" t="shared" si="2" ref="C25:Y25">+C12+C24</f>
        <v>406909398</v>
      </c>
      <c r="D25" s="168">
        <f>+D12+D24</f>
        <v>0</v>
      </c>
      <c r="E25" s="72">
        <f t="shared" si="2"/>
        <v>396126311</v>
      </c>
      <c r="F25" s="73">
        <f t="shared" si="2"/>
        <v>396126311</v>
      </c>
      <c r="G25" s="73">
        <f t="shared" si="2"/>
        <v>480497034</v>
      </c>
      <c r="H25" s="73">
        <f t="shared" si="2"/>
        <v>461416097</v>
      </c>
      <c r="I25" s="73">
        <f t="shared" si="2"/>
        <v>435272667</v>
      </c>
      <c r="J25" s="73">
        <f t="shared" si="2"/>
        <v>435272667</v>
      </c>
      <c r="K25" s="73">
        <f t="shared" si="2"/>
        <v>408783532</v>
      </c>
      <c r="L25" s="73">
        <f t="shared" si="2"/>
        <v>485381374</v>
      </c>
      <c r="M25" s="73">
        <f t="shared" si="2"/>
        <v>468105531</v>
      </c>
      <c r="N25" s="73">
        <f t="shared" si="2"/>
        <v>468105531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468105531</v>
      </c>
      <c r="X25" s="73">
        <f t="shared" si="2"/>
        <v>198063156</v>
      </c>
      <c r="Y25" s="73">
        <f t="shared" si="2"/>
        <v>270042375</v>
      </c>
      <c r="Z25" s="170">
        <f>+IF(X25&lt;&gt;0,+(Y25/X25)*100,0)</f>
        <v>136.34154905620105</v>
      </c>
      <c r="AA25" s="74">
        <f>+AA12+AA24</f>
        <v>396126311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9284229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11254979</v>
      </c>
      <c r="D32" s="155"/>
      <c r="E32" s="59">
        <v>8000000</v>
      </c>
      <c r="F32" s="60">
        <v>8000000</v>
      </c>
      <c r="G32" s="60">
        <v>66541327</v>
      </c>
      <c r="H32" s="60">
        <v>13490586</v>
      </c>
      <c r="I32" s="60">
        <v>22141594</v>
      </c>
      <c r="J32" s="60">
        <v>22141594</v>
      </c>
      <c r="K32" s="60">
        <v>1519971</v>
      </c>
      <c r="L32" s="60">
        <v>52159763</v>
      </c>
      <c r="M32" s="60">
        <v>63167479</v>
      </c>
      <c r="N32" s="60">
        <v>63167479</v>
      </c>
      <c r="O32" s="60"/>
      <c r="P32" s="60"/>
      <c r="Q32" s="60"/>
      <c r="R32" s="60"/>
      <c r="S32" s="60"/>
      <c r="T32" s="60"/>
      <c r="U32" s="60"/>
      <c r="V32" s="60"/>
      <c r="W32" s="60">
        <v>63167479</v>
      </c>
      <c r="X32" s="60">
        <v>4000000</v>
      </c>
      <c r="Y32" s="60">
        <v>59167479</v>
      </c>
      <c r="Z32" s="140">
        <v>1479.19</v>
      </c>
      <c r="AA32" s="62">
        <v>8000000</v>
      </c>
    </row>
    <row r="33" spans="1:27" ht="13.5">
      <c r="A33" s="249" t="s">
        <v>165</v>
      </c>
      <c r="B33" s="182"/>
      <c r="C33" s="155">
        <v>388373</v>
      </c>
      <c r="D33" s="155"/>
      <c r="E33" s="59"/>
      <c r="F33" s="60"/>
      <c r="G33" s="60">
        <v>8021249</v>
      </c>
      <c r="H33" s="60">
        <v>10047931</v>
      </c>
      <c r="I33" s="60">
        <v>10021518</v>
      </c>
      <c r="J33" s="60">
        <v>10021518</v>
      </c>
      <c r="K33" s="60">
        <v>10237909</v>
      </c>
      <c r="L33" s="60">
        <v>10676480</v>
      </c>
      <c r="M33" s="60">
        <v>10675465</v>
      </c>
      <c r="N33" s="60">
        <v>10675465</v>
      </c>
      <c r="O33" s="60"/>
      <c r="P33" s="60"/>
      <c r="Q33" s="60"/>
      <c r="R33" s="60"/>
      <c r="S33" s="60"/>
      <c r="T33" s="60"/>
      <c r="U33" s="60"/>
      <c r="V33" s="60"/>
      <c r="W33" s="60">
        <v>10675465</v>
      </c>
      <c r="X33" s="60"/>
      <c r="Y33" s="60">
        <v>10675465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20927581</v>
      </c>
      <c r="D34" s="168">
        <f>SUM(D29:D33)</f>
        <v>0</v>
      </c>
      <c r="E34" s="72">
        <f t="shared" si="3"/>
        <v>8000000</v>
      </c>
      <c r="F34" s="73">
        <f t="shared" si="3"/>
        <v>8000000</v>
      </c>
      <c r="G34" s="73">
        <f t="shared" si="3"/>
        <v>74562576</v>
      </c>
      <c r="H34" s="73">
        <f t="shared" si="3"/>
        <v>23538517</v>
      </c>
      <c r="I34" s="73">
        <f t="shared" si="3"/>
        <v>32163112</v>
      </c>
      <c r="J34" s="73">
        <f t="shared" si="3"/>
        <v>32163112</v>
      </c>
      <c r="K34" s="73">
        <f t="shared" si="3"/>
        <v>11757880</v>
      </c>
      <c r="L34" s="73">
        <f t="shared" si="3"/>
        <v>62836243</v>
      </c>
      <c r="M34" s="73">
        <f t="shared" si="3"/>
        <v>73842944</v>
      </c>
      <c r="N34" s="73">
        <f t="shared" si="3"/>
        <v>73842944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73842944</v>
      </c>
      <c r="X34" s="73">
        <f t="shared" si="3"/>
        <v>4000000</v>
      </c>
      <c r="Y34" s="73">
        <f t="shared" si="3"/>
        <v>69842944</v>
      </c>
      <c r="Z34" s="170">
        <f>+IF(X34&lt;&gt;0,+(Y34/X34)*100,0)</f>
        <v>1746.0736000000002</v>
      </c>
      <c r="AA34" s="74">
        <f>SUM(AA29:AA33)</f>
        <v>8000000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1141954</v>
      </c>
      <c r="F37" s="60">
        <v>1141954</v>
      </c>
      <c r="G37" s="60"/>
      <c r="H37" s="60">
        <v>3127686</v>
      </c>
      <c r="I37" s="60">
        <v>3127686</v>
      </c>
      <c r="J37" s="60">
        <v>3127686</v>
      </c>
      <c r="K37" s="60">
        <v>3127686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570977</v>
      </c>
      <c r="Y37" s="60">
        <v>-570977</v>
      </c>
      <c r="Z37" s="140">
        <v>-100</v>
      </c>
      <c r="AA37" s="62">
        <v>1141954</v>
      </c>
    </row>
    <row r="38" spans="1:27" ht="13.5">
      <c r="A38" s="249" t="s">
        <v>165</v>
      </c>
      <c r="B38" s="182"/>
      <c r="C38" s="155">
        <v>3614466</v>
      </c>
      <c r="D38" s="155"/>
      <c r="E38" s="59">
        <v>224500</v>
      </c>
      <c r="F38" s="60">
        <v>224500</v>
      </c>
      <c r="G38" s="60"/>
      <c r="H38" s="60"/>
      <c r="I38" s="60"/>
      <c r="J38" s="60"/>
      <c r="K38" s="60"/>
      <c r="L38" s="60">
        <v>2693989</v>
      </c>
      <c r="M38" s="60">
        <v>2693989</v>
      </c>
      <c r="N38" s="60">
        <v>2693989</v>
      </c>
      <c r="O38" s="60"/>
      <c r="P38" s="60"/>
      <c r="Q38" s="60"/>
      <c r="R38" s="60"/>
      <c r="S38" s="60"/>
      <c r="T38" s="60"/>
      <c r="U38" s="60"/>
      <c r="V38" s="60"/>
      <c r="W38" s="60">
        <v>2693989</v>
      </c>
      <c r="X38" s="60">
        <v>112250</v>
      </c>
      <c r="Y38" s="60">
        <v>2581739</v>
      </c>
      <c r="Z38" s="140">
        <v>2299.99</v>
      </c>
      <c r="AA38" s="62">
        <v>224500</v>
      </c>
    </row>
    <row r="39" spans="1:27" ht="13.5">
      <c r="A39" s="250" t="s">
        <v>59</v>
      </c>
      <c r="B39" s="253"/>
      <c r="C39" s="168">
        <f aca="true" t="shared" si="4" ref="C39:Y39">SUM(C37:C38)</f>
        <v>3614466</v>
      </c>
      <c r="D39" s="168">
        <f>SUM(D37:D38)</f>
        <v>0</v>
      </c>
      <c r="E39" s="76">
        <f t="shared" si="4"/>
        <v>1366454</v>
      </c>
      <c r="F39" s="77">
        <f t="shared" si="4"/>
        <v>1366454</v>
      </c>
      <c r="G39" s="77">
        <f t="shared" si="4"/>
        <v>0</v>
      </c>
      <c r="H39" s="77">
        <f t="shared" si="4"/>
        <v>3127686</v>
      </c>
      <c r="I39" s="77">
        <f t="shared" si="4"/>
        <v>3127686</v>
      </c>
      <c r="J39" s="77">
        <f t="shared" si="4"/>
        <v>3127686</v>
      </c>
      <c r="K39" s="77">
        <f t="shared" si="4"/>
        <v>3127686</v>
      </c>
      <c r="L39" s="77">
        <f t="shared" si="4"/>
        <v>2693989</v>
      </c>
      <c r="M39" s="77">
        <f t="shared" si="4"/>
        <v>2693989</v>
      </c>
      <c r="N39" s="77">
        <f t="shared" si="4"/>
        <v>2693989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2693989</v>
      </c>
      <c r="X39" s="77">
        <f t="shared" si="4"/>
        <v>683227</v>
      </c>
      <c r="Y39" s="77">
        <f t="shared" si="4"/>
        <v>2010762</v>
      </c>
      <c r="Z39" s="212">
        <f>+IF(X39&lt;&gt;0,+(Y39/X39)*100,0)</f>
        <v>294.3036501777594</v>
      </c>
      <c r="AA39" s="79">
        <f>SUM(AA37:AA38)</f>
        <v>1366454</v>
      </c>
    </row>
    <row r="40" spans="1:27" ht="13.5">
      <c r="A40" s="250" t="s">
        <v>167</v>
      </c>
      <c r="B40" s="251"/>
      <c r="C40" s="168">
        <f aca="true" t="shared" si="5" ref="C40:Y40">+C34+C39</f>
        <v>24542047</v>
      </c>
      <c r="D40" s="168">
        <f>+D34+D39</f>
        <v>0</v>
      </c>
      <c r="E40" s="72">
        <f t="shared" si="5"/>
        <v>9366454</v>
      </c>
      <c r="F40" s="73">
        <f t="shared" si="5"/>
        <v>9366454</v>
      </c>
      <c r="G40" s="73">
        <f t="shared" si="5"/>
        <v>74562576</v>
      </c>
      <c r="H40" s="73">
        <f t="shared" si="5"/>
        <v>26666203</v>
      </c>
      <c r="I40" s="73">
        <f t="shared" si="5"/>
        <v>35290798</v>
      </c>
      <c r="J40" s="73">
        <f t="shared" si="5"/>
        <v>35290798</v>
      </c>
      <c r="K40" s="73">
        <f t="shared" si="5"/>
        <v>14885566</v>
      </c>
      <c r="L40" s="73">
        <f t="shared" si="5"/>
        <v>65530232</v>
      </c>
      <c r="M40" s="73">
        <f t="shared" si="5"/>
        <v>76536933</v>
      </c>
      <c r="N40" s="73">
        <f t="shared" si="5"/>
        <v>76536933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76536933</v>
      </c>
      <c r="X40" s="73">
        <f t="shared" si="5"/>
        <v>4683227</v>
      </c>
      <c r="Y40" s="73">
        <f t="shared" si="5"/>
        <v>71853706</v>
      </c>
      <c r="Z40" s="170">
        <f>+IF(X40&lt;&gt;0,+(Y40/X40)*100,0)</f>
        <v>1534.2776679413575</v>
      </c>
      <c r="AA40" s="74">
        <f>+AA34+AA39</f>
        <v>9366454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382367351</v>
      </c>
      <c r="D42" s="257">
        <f>+D25-D40</f>
        <v>0</v>
      </c>
      <c r="E42" s="258">
        <f t="shared" si="6"/>
        <v>386759857</v>
      </c>
      <c r="F42" s="259">
        <f t="shared" si="6"/>
        <v>386759857</v>
      </c>
      <c r="G42" s="259">
        <f t="shared" si="6"/>
        <v>405934458</v>
      </c>
      <c r="H42" s="259">
        <f t="shared" si="6"/>
        <v>434749894</v>
      </c>
      <c r="I42" s="259">
        <f t="shared" si="6"/>
        <v>399981869</v>
      </c>
      <c r="J42" s="259">
        <f t="shared" si="6"/>
        <v>399981869</v>
      </c>
      <c r="K42" s="259">
        <f t="shared" si="6"/>
        <v>393897966</v>
      </c>
      <c r="L42" s="259">
        <f t="shared" si="6"/>
        <v>419851142</v>
      </c>
      <c r="M42" s="259">
        <f t="shared" si="6"/>
        <v>391568598</v>
      </c>
      <c r="N42" s="259">
        <f t="shared" si="6"/>
        <v>391568598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391568598</v>
      </c>
      <c r="X42" s="259">
        <f t="shared" si="6"/>
        <v>193379929</v>
      </c>
      <c r="Y42" s="259">
        <f t="shared" si="6"/>
        <v>198188669</v>
      </c>
      <c r="Z42" s="260">
        <f>+IF(X42&lt;&gt;0,+(Y42/X42)*100,0)</f>
        <v>102.48667999045547</v>
      </c>
      <c r="AA42" s="261">
        <f>+AA25-AA40</f>
        <v>386759857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382367351</v>
      </c>
      <c r="D45" s="155"/>
      <c r="E45" s="59">
        <v>371759857</v>
      </c>
      <c r="F45" s="60">
        <v>371759857</v>
      </c>
      <c r="G45" s="60">
        <v>321032410</v>
      </c>
      <c r="H45" s="60">
        <v>367465207</v>
      </c>
      <c r="I45" s="60">
        <v>398895019</v>
      </c>
      <c r="J45" s="60">
        <v>398895019</v>
      </c>
      <c r="K45" s="60">
        <v>392811116</v>
      </c>
      <c r="L45" s="60">
        <v>418764292</v>
      </c>
      <c r="M45" s="60">
        <v>390481748</v>
      </c>
      <c r="N45" s="60">
        <v>390481748</v>
      </c>
      <c r="O45" s="60"/>
      <c r="P45" s="60"/>
      <c r="Q45" s="60"/>
      <c r="R45" s="60"/>
      <c r="S45" s="60"/>
      <c r="T45" s="60"/>
      <c r="U45" s="60"/>
      <c r="V45" s="60"/>
      <c r="W45" s="60">
        <v>390481748</v>
      </c>
      <c r="X45" s="60">
        <v>185879929</v>
      </c>
      <c r="Y45" s="60">
        <v>204601819</v>
      </c>
      <c r="Z45" s="139">
        <v>110.07</v>
      </c>
      <c r="AA45" s="62">
        <v>371759857</v>
      </c>
    </row>
    <row r="46" spans="1:27" ht="13.5">
      <c r="A46" s="249" t="s">
        <v>171</v>
      </c>
      <c r="B46" s="182"/>
      <c r="C46" s="155"/>
      <c r="D46" s="155"/>
      <c r="E46" s="59">
        <v>15000000</v>
      </c>
      <c r="F46" s="60">
        <v>15000000</v>
      </c>
      <c r="G46" s="60">
        <v>84902048</v>
      </c>
      <c r="H46" s="60">
        <v>67284687</v>
      </c>
      <c r="I46" s="60">
        <v>1086850</v>
      </c>
      <c r="J46" s="60">
        <v>1086850</v>
      </c>
      <c r="K46" s="60">
        <v>1086850</v>
      </c>
      <c r="L46" s="60">
        <v>1086850</v>
      </c>
      <c r="M46" s="60">
        <v>1086850</v>
      </c>
      <c r="N46" s="60">
        <v>1086850</v>
      </c>
      <c r="O46" s="60"/>
      <c r="P46" s="60"/>
      <c r="Q46" s="60"/>
      <c r="R46" s="60"/>
      <c r="S46" s="60"/>
      <c r="T46" s="60"/>
      <c r="U46" s="60"/>
      <c r="V46" s="60"/>
      <c r="W46" s="60">
        <v>1086850</v>
      </c>
      <c r="X46" s="60">
        <v>7500000</v>
      </c>
      <c r="Y46" s="60">
        <v>-6413150</v>
      </c>
      <c r="Z46" s="139">
        <v>-85.51</v>
      </c>
      <c r="AA46" s="62">
        <v>15000000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382367351</v>
      </c>
      <c r="D48" s="217">
        <f>SUM(D45:D47)</f>
        <v>0</v>
      </c>
      <c r="E48" s="264">
        <f t="shared" si="7"/>
        <v>386759857</v>
      </c>
      <c r="F48" s="219">
        <f t="shared" si="7"/>
        <v>386759857</v>
      </c>
      <c r="G48" s="219">
        <f t="shared" si="7"/>
        <v>405934458</v>
      </c>
      <c r="H48" s="219">
        <f t="shared" si="7"/>
        <v>434749894</v>
      </c>
      <c r="I48" s="219">
        <f t="shared" si="7"/>
        <v>399981869</v>
      </c>
      <c r="J48" s="219">
        <f t="shared" si="7"/>
        <v>399981869</v>
      </c>
      <c r="K48" s="219">
        <f t="shared" si="7"/>
        <v>393897966</v>
      </c>
      <c r="L48" s="219">
        <f t="shared" si="7"/>
        <v>419851142</v>
      </c>
      <c r="M48" s="219">
        <f t="shared" si="7"/>
        <v>391568598</v>
      </c>
      <c r="N48" s="219">
        <f t="shared" si="7"/>
        <v>391568598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391568598</v>
      </c>
      <c r="X48" s="219">
        <f t="shared" si="7"/>
        <v>193379929</v>
      </c>
      <c r="Y48" s="219">
        <f t="shared" si="7"/>
        <v>198188669</v>
      </c>
      <c r="Z48" s="265">
        <f>+IF(X48&lt;&gt;0,+(Y48/X48)*100,0)</f>
        <v>102.48667999045547</v>
      </c>
      <c r="AA48" s="232">
        <f>SUM(AA45:AA47)</f>
        <v>386759857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10343076</v>
      </c>
      <c r="D6" s="155"/>
      <c r="E6" s="59">
        <v>27393180</v>
      </c>
      <c r="F6" s="60">
        <v>27393180</v>
      </c>
      <c r="G6" s="60">
        <v>2091671</v>
      </c>
      <c r="H6" s="60">
        <v>2107300</v>
      </c>
      <c r="I6" s="60">
        <v>1939771</v>
      </c>
      <c r="J6" s="60">
        <v>6138742</v>
      </c>
      <c r="K6" s="60">
        <v>2172360</v>
      </c>
      <c r="L6" s="60">
        <v>2774901</v>
      </c>
      <c r="M6" s="60">
        <v>1857989</v>
      </c>
      <c r="N6" s="60">
        <v>6805250</v>
      </c>
      <c r="O6" s="60"/>
      <c r="P6" s="60"/>
      <c r="Q6" s="60"/>
      <c r="R6" s="60"/>
      <c r="S6" s="60"/>
      <c r="T6" s="60"/>
      <c r="U6" s="60"/>
      <c r="V6" s="60"/>
      <c r="W6" s="60">
        <v>12943992</v>
      </c>
      <c r="X6" s="60">
        <v>13696588</v>
      </c>
      <c r="Y6" s="60">
        <v>-752596</v>
      </c>
      <c r="Z6" s="140">
        <v>-5.49</v>
      </c>
      <c r="AA6" s="62">
        <v>27393180</v>
      </c>
    </row>
    <row r="7" spans="1:27" ht="13.5">
      <c r="A7" s="249" t="s">
        <v>178</v>
      </c>
      <c r="B7" s="182"/>
      <c r="C7" s="155">
        <v>157576362</v>
      </c>
      <c r="D7" s="155"/>
      <c r="E7" s="59">
        <v>173501999</v>
      </c>
      <c r="F7" s="60">
        <v>173501999</v>
      </c>
      <c r="G7" s="60">
        <v>67091000</v>
      </c>
      <c r="H7" s="60">
        <v>1334715</v>
      </c>
      <c r="I7" s="60"/>
      <c r="J7" s="60">
        <v>68425715</v>
      </c>
      <c r="K7" s="60"/>
      <c r="L7" s="60">
        <v>56526525</v>
      </c>
      <c r="M7" s="60">
        <v>22059</v>
      </c>
      <c r="N7" s="60">
        <v>56548584</v>
      </c>
      <c r="O7" s="60"/>
      <c r="P7" s="60"/>
      <c r="Q7" s="60"/>
      <c r="R7" s="60"/>
      <c r="S7" s="60"/>
      <c r="T7" s="60"/>
      <c r="U7" s="60"/>
      <c r="V7" s="60"/>
      <c r="W7" s="60">
        <v>124974299</v>
      </c>
      <c r="X7" s="60">
        <v>116612666</v>
      </c>
      <c r="Y7" s="60">
        <v>8361633</v>
      </c>
      <c r="Z7" s="140">
        <v>7.17</v>
      </c>
      <c r="AA7" s="62">
        <v>173501999</v>
      </c>
    </row>
    <row r="8" spans="1:27" ht="13.5">
      <c r="A8" s="249" t="s">
        <v>179</v>
      </c>
      <c r="B8" s="182"/>
      <c r="C8" s="155">
        <v>48566000</v>
      </c>
      <c r="D8" s="155"/>
      <c r="E8" s="59">
        <v>60324001</v>
      </c>
      <c r="F8" s="60">
        <v>60324001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40549334</v>
      </c>
      <c r="Y8" s="60">
        <v>-40549334</v>
      </c>
      <c r="Z8" s="140">
        <v>-100</v>
      </c>
      <c r="AA8" s="62">
        <v>60324001</v>
      </c>
    </row>
    <row r="9" spans="1:27" ht="13.5">
      <c r="A9" s="249" t="s">
        <v>180</v>
      </c>
      <c r="B9" s="182"/>
      <c r="C9" s="155">
        <v>4743148</v>
      </c>
      <c r="D9" s="155"/>
      <c r="E9" s="59">
        <v>5000000</v>
      </c>
      <c r="F9" s="60">
        <v>5000000</v>
      </c>
      <c r="G9" s="60">
        <v>293265</v>
      </c>
      <c r="H9" s="60">
        <v>297584</v>
      </c>
      <c r="I9" s="60">
        <v>172229</v>
      </c>
      <c r="J9" s="60">
        <v>763078</v>
      </c>
      <c r="K9" s="60">
        <v>93147</v>
      </c>
      <c r="L9" s="60">
        <v>105256</v>
      </c>
      <c r="M9" s="60">
        <v>251036</v>
      </c>
      <c r="N9" s="60">
        <v>449439</v>
      </c>
      <c r="O9" s="60"/>
      <c r="P9" s="60"/>
      <c r="Q9" s="60"/>
      <c r="R9" s="60"/>
      <c r="S9" s="60"/>
      <c r="T9" s="60"/>
      <c r="U9" s="60"/>
      <c r="V9" s="60"/>
      <c r="W9" s="60">
        <v>1212517</v>
      </c>
      <c r="X9" s="60">
        <v>2499998</v>
      </c>
      <c r="Y9" s="60">
        <v>-1287481</v>
      </c>
      <c r="Z9" s="140">
        <v>-51.5</v>
      </c>
      <c r="AA9" s="62">
        <v>5000000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-173279791</v>
      </c>
      <c r="D12" s="155"/>
      <c r="E12" s="59">
        <v>-177049192</v>
      </c>
      <c r="F12" s="60">
        <v>-177049192</v>
      </c>
      <c r="G12" s="60">
        <v>-12102816</v>
      </c>
      <c r="H12" s="60">
        <v>-15673041</v>
      </c>
      <c r="I12" s="60">
        <v>-23063573</v>
      </c>
      <c r="J12" s="60">
        <v>-50839430</v>
      </c>
      <c r="K12" s="60">
        <v>-17545359</v>
      </c>
      <c r="L12" s="60">
        <v>-18905239</v>
      </c>
      <c r="M12" s="60">
        <v>-16841806</v>
      </c>
      <c r="N12" s="60">
        <v>-53292404</v>
      </c>
      <c r="O12" s="60"/>
      <c r="P12" s="60"/>
      <c r="Q12" s="60"/>
      <c r="R12" s="60"/>
      <c r="S12" s="60"/>
      <c r="T12" s="60"/>
      <c r="U12" s="60"/>
      <c r="V12" s="60"/>
      <c r="W12" s="60">
        <v>-104131834</v>
      </c>
      <c r="X12" s="60">
        <v>-87111804</v>
      </c>
      <c r="Y12" s="60">
        <v>-17020030</v>
      </c>
      <c r="Z12" s="140">
        <v>19.54</v>
      </c>
      <c r="AA12" s="62">
        <v>-177049192</v>
      </c>
    </row>
    <row r="13" spans="1:27" ht="13.5">
      <c r="A13" s="249" t="s">
        <v>40</v>
      </c>
      <c r="B13" s="182"/>
      <c r="C13" s="155">
        <v>-13521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-3720000</v>
      </c>
      <c r="F14" s="60">
        <v>-3720000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-1860000</v>
      </c>
      <c r="Y14" s="60">
        <v>1860000</v>
      </c>
      <c r="Z14" s="140">
        <v>-100</v>
      </c>
      <c r="AA14" s="62">
        <v>-3720000</v>
      </c>
    </row>
    <row r="15" spans="1:27" ht="13.5">
      <c r="A15" s="250" t="s">
        <v>184</v>
      </c>
      <c r="B15" s="251"/>
      <c r="C15" s="168">
        <f aca="true" t="shared" si="0" ref="C15:Y15">SUM(C6:C14)</f>
        <v>47935274</v>
      </c>
      <c r="D15" s="168">
        <f>SUM(D6:D14)</f>
        <v>0</v>
      </c>
      <c r="E15" s="72">
        <f t="shared" si="0"/>
        <v>85449988</v>
      </c>
      <c r="F15" s="73">
        <f t="shared" si="0"/>
        <v>85449988</v>
      </c>
      <c r="G15" s="73">
        <f t="shared" si="0"/>
        <v>57373120</v>
      </c>
      <c r="H15" s="73">
        <f t="shared" si="0"/>
        <v>-11933442</v>
      </c>
      <c r="I15" s="73">
        <f t="shared" si="0"/>
        <v>-20951573</v>
      </c>
      <c r="J15" s="73">
        <f t="shared" si="0"/>
        <v>24488105</v>
      </c>
      <c r="K15" s="73">
        <f t="shared" si="0"/>
        <v>-15279852</v>
      </c>
      <c r="L15" s="73">
        <f t="shared" si="0"/>
        <v>40501443</v>
      </c>
      <c r="M15" s="73">
        <f t="shared" si="0"/>
        <v>-14710722</v>
      </c>
      <c r="N15" s="73">
        <f t="shared" si="0"/>
        <v>10510869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34998974</v>
      </c>
      <c r="X15" s="73">
        <f t="shared" si="0"/>
        <v>84386782</v>
      </c>
      <c r="Y15" s="73">
        <f t="shared" si="0"/>
        <v>-49387808</v>
      </c>
      <c r="Z15" s="170">
        <f>+IF(X15&lt;&gt;0,+(Y15/X15)*100,0)</f>
        <v>-58.52552595263083</v>
      </c>
      <c r="AA15" s="74">
        <f>SUM(AA6:AA14)</f>
        <v>85449988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8931339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-2023470</v>
      </c>
      <c r="H22" s="60">
        <v>-17708508</v>
      </c>
      <c r="I22" s="60">
        <v>-162802</v>
      </c>
      <c r="J22" s="60">
        <v>-19894780</v>
      </c>
      <c r="K22" s="60">
        <v>12229153</v>
      </c>
      <c r="L22" s="60">
        <v>-107456</v>
      </c>
      <c r="M22" s="60"/>
      <c r="N22" s="60">
        <v>12121697</v>
      </c>
      <c r="O22" s="60"/>
      <c r="P22" s="60"/>
      <c r="Q22" s="60"/>
      <c r="R22" s="60"/>
      <c r="S22" s="60"/>
      <c r="T22" s="60"/>
      <c r="U22" s="60"/>
      <c r="V22" s="60"/>
      <c r="W22" s="60">
        <v>-7773083</v>
      </c>
      <c r="X22" s="60"/>
      <c r="Y22" s="60">
        <v>-7773083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-65659525</v>
      </c>
      <c r="D24" s="155"/>
      <c r="E24" s="59">
        <v>-86101800</v>
      </c>
      <c r="F24" s="60">
        <v>-86101800</v>
      </c>
      <c r="G24" s="60">
        <v>-297011</v>
      </c>
      <c r="H24" s="60">
        <v>-995937</v>
      </c>
      <c r="I24" s="60"/>
      <c r="J24" s="60">
        <v>-1292948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-1292948</v>
      </c>
      <c r="X24" s="60">
        <v>-43050900</v>
      </c>
      <c r="Y24" s="60">
        <v>41757952</v>
      </c>
      <c r="Z24" s="140">
        <v>-97</v>
      </c>
      <c r="AA24" s="62">
        <v>-86101800</v>
      </c>
    </row>
    <row r="25" spans="1:27" ht="13.5">
      <c r="A25" s="250" t="s">
        <v>191</v>
      </c>
      <c r="B25" s="251"/>
      <c r="C25" s="168">
        <f aca="true" t="shared" si="1" ref="C25:Y25">SUM(C19:C24)</f>
        <v>-56728186</v>
      </c>
      <c r="D25" s="168">
        <f>SUM(D19:D24)</f>
        <v>0</v>
      </c>
      <c r="E25" s="72">
        <f t="shared" si="1"/>
        <v>-86101800</v>
      </c>
      <c r="F25" s="73">
        <f t="shared" si="1"/>
        <v>-86101800</v>
      </c>
      <c r="G25" s="73">
        <f t="shared" si="1"/>
        <v>-2320481</v>
      </c>
      <c r="H25" s="73">
        <f t="shared" si="1"/>
        <v>-18704445</v>
      </c>
      <c r="I25" s="73">
        <f t="shared" si="1"/>
        <v>-162802</v>
      </c>
      <c r="J25" s="73">
        <f t="shared" si="1"/>
        <v>-21187728</v>
      </c>
      <c r="K25" s="73">
        <f t="shared" si="1"/>
        <v>12229153</v>
      </c>
      <c r="L25" s="73">
        <f t="shared" si="1"/>
        <v>-107456</v>
      </c>
      <c r="M25" s="73">
        <f t="shared" si="1"/>
        <v>0</v>
      </c>
      <c r="N25" s="73">
        <f t="shared" si="1"/>
        <v>12121697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-9066031</v>
      </c>
      <c r="X25" s="73">
        <f t="shared" si="1"/>
        <v>-43050900</v>
      </c>
      <c r="Y25" s="73">
        <f t="shared" si="1"/>
        <v>33984869</v>
      </c>
      <c r="Z25" s="170">
        <f>+IF(X25&lt;&gt;0,+(Y25/X25)*100,0)</f>
        <v>-78.94113479625281</v>
      </c>
      <c r="AA25" s="74">
        <f>SUM(AA19:AA24)</f>
        <v>-86101800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1725889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-179835</v>
      </c>
      <c r="D33" s="155"/>
      <c r="E33" s="59"/>
      <c r="F33" s="60"/>
      <c r="G33" s="60">
        <v>-657934</v>
      </c>
      <c r="H33" s="60">
        <v>-185699</v>
      </c>
      <c r="I33" s="60">
        <v>-335856</v>
      </c>
      <c r="J33" s="60">
        <v>-1179489</v>
      </c>
      <c r="K33" s="60">
        <v>9544</v>
      </c>
      <c r="L33" s="60">
        <v>-166552</v>
      </c>
      <c r="M33" s="60">
        <v>48100</v>
      </c>
      <c r="N33" s="60">
        <v>-108908</v>
      </c>
      <c r="O33" s="60"/>
      <c r="P33" s="60"/>
      <c r="Q33" s="60"/>
      <c r="R33" s="60"/>
      <c r="S33" s="60"/>
      <c r="T33" s="60"/>
      <c r="U33" s="60"/>
      <c r="V33" s="60"/>
      <c r="W33" s="60">
        <v>-1288397</v>
      </c>
      <c r="X33" s="60"/>
      <c r="Y33" s="60">
        <v>-1288397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1546054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-657934</v>
      </c>
      <c r="H34" s="73">
        <f t="shared" si="2"/>
        <v>-185699</v>
      </c>
      <c r="I34" s="73">
        <f t="shared" si="2"/>
        <v>-335856</v>
      </c>
      <c r="J34" s="73">
        <f t="shared" si="2"/>
        <v>-1179489</v>
      </c>
      <c r="K34" s="73">
        <f t="shared" si="2"/>
        <v>9544</v>
      </c>
      <c r="L34" s="73">
        <f t="shared" si="2"/>
        <v>-166552</v>
      </c>
      <c r="M34" s="73">
        <f t="shared" si="2"/>
        <v>48100</v>
      </c>
      <c r="N34" s="73">
        <f t="shared" si="2"/>
        <v>-108908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-1288397</v>
      </c>
      <c r="X34" s="73">
        <f t="shared" si="2"/>
        <v>0</v>
      </c>
      <c r="Y34" s="73">
        <f t="shared" si="2"/>
        <v>-1288397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-7246858</v>
      </c>
      <c r="D36" s="153">
        <f>+D15+D25+D34</f>
        <v>0</v>
      </c>
      <c r="E36" s="99">
        <f t="shared" si="3"/>
        <v>-651812</v>
      </c>
      <c r="F36" s="100">
        <f t="shared" si="3"/>
        <v>-651812</v>
      </c>
      <c r="G36" s="100">
        <f t="shared" si="3"/>
        <v>54394705</v>
      </c>
      <c r="H36" s="100">
        <f t="shared" si="3"/>
        <v>-30823586</v>
      </c>
      <c r="I36" s="100">
        <f t="shared" si="3"/>
        <v>-21450231</v>
      </c>
      <c r="J36" s="100">
        <f t="shared" si="3"/>
        <v>2120888</v>
      </c>
      <c r="K36" s="100">
        <f t="shared" si="3"/>
        <v>-3041155</v>
      </c>
      <c r="L36" s="100">
        <f t="shared" si="3"/>
        <v>40227435</v>
      </c>
      <c r="M36" s="100">
        <f t="shared" si="3"/>
        <v>-14662622</v>
      </c>
      <c r="N36" s="100">
        <f t="shared" si="3"/>
        <v>22523658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24644546</v>
      </c>
      <c r="X36" s="100">
        <f t="shared" si="3"/>
        <v>41335882</v>
      </c>
      <c r="Y36" s="100">
        <f t="shared" si="3"/>
        <v>-16691336</v>
      </c>
      <c r="Z36" s="137">
        <f>+IF(X36&lt;&gt;0,+(Y36/X36)*100,0)</f>
        <v>-40.37977464712136</v>
      </c>
      <c r="AA36" s="102">
        <f>+AA15+AA25+AA34</f>
        <v>-651812</v>
      </c>
    </row>
    <row r="37" spans="1:27" ht="13.5">
      <c r="A37" s="249" t="s">
        <v>199</v>
      </c>
      <c r="B37" s="182"/>
      <c r="C37" s="153">
        <v>82686715</v>
      </c>
      <c r="D37" s="153"/>
      <c r="E37" s="99">
        <v>13681273</v>
      </c>
      <c r="F37" s="100">
        <v>13681273</v>
      </c>
      <c r="G37" s="100">
        <v>25984742</v>
      </c>
      <c r="H37" s="100">
        <v>80379447</v>
      </c>
      <c r="I37" s="100">
        <v>49555861</v>
      </c>
      <c r="J37" s="100">
        <v>25984742</v>
      </c>
      <c r="K37" s="100">
        <v>28105630</v>
      </c>
      <c r="L37" s="100">
        <v>25064475</v>
      </c>
      <c r="M37" s="100">
        <v>65291910</v>
      </c>
      <c r="N37" s="100">
        <v>28105630</v>
      </c>
      <c r="O37" s="100"/>
      <c r="P37" s="100"/>
      <c r="Q37" s="100"/>
      <c r="R37" s="100"/>
      <c r="S37" s="100"/>
      <c r="T37" s="100"/>
      <c r="U37" s="100"/>
      <c r="V37" s="100"/>
      <c r="W37" s="100">
        <v>25984742</v>
      </c>
      <c r="X37" s="100">
        <v>13681273</v>
      </c>
      <c r="Y37" s="100">
        <v>12303469</v>
      </c>
      <c r="Z37" s="137">
        <v>89.93</v>
      </c>
      <c r="AA37" s="102">
        <v>13681273</v>
      </c>
    </row>
    <row r="38" spans="1:27" ht="13.5">
      <c r="A38" s="269" t="s">
        <v>200</v>
      </c>
      <c r="B38" s="256"/>
      <c r="C38" s="257">
        <v>75439857</v>
      </c>
      <c r="D38" s="257"/>
      <c r="E38" s="258">
        <v>13029461</v>
      </c>
      <c r="F38" s="259">
        <v>13029461</v>
      </c>
      <c r="G38" s="259">
        <v>80379447</v>
      </c>
      <c r="H38" s="259">
        <v>49555861</v>
      </c>
      <c r="I38" s="259">
        <v>28105630</v>
      </c>
      <c r="J38" s="259">
        <v>28105630</v>
      </c>
      <c r="K38" s="259">
        <v>25064475</v>
      </c>
      <c r="L38" s="259">
        <v>65291910</v>
      </c>
      <c r="M38" s="259">
        <v>50629288</v>
      </c>
      <c r="N38" s="259">
        <v>50629288</v>
      </c>
      <c r="O38" s="259"/>
      <c r="P38" s="259"/>
      <c r="Q38" s="259"/>
      <c r="R38" s="259"/>
      <c r="S38" s="259"/>
      <c r="T38" s="259"/>
      <c r="U38" s="259"/>
      <c r="V38" s="259"/>
      <c r="W38" s="259">
        <v>50629288</v>
      </c>
      <c r="X38" s="259">
        <v>55017155</v>
      </c>
      <c r="Y38" s="259">
        <v>-4387867</v>
      </c>
      <c r="Z38" s="260">
        <v>-7.98</v>
      </c>
      <c r="AA38" s="261">
        <v>13029461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65659525</v>
      </c>
      <c r="D5" s="200">
        <f t="shared" si="0"/>
        <v>0</v>
      </c>
      <c r="E5" s="106">
        <f t="shared" si="0"/>
        <v>86101800</v>
      </c>
      <c r="F5" s="106">
        <f t="shared" si="0"/>
        <v>86101800</v>
      </c>
      <c r="G5" s="106">
        <f t="shared" si="0"/>
        <v>4508579</v>
      </c>
      <c r="H5" s="106">
        <f t="shared" si="0"/>
        <v>8253555</v>
      </c>
      <c r="I5" s="106">
        <f t="shared" si="0"/>
        <v>8527498</v>
      </c>
      <c r="J5" s="106">
        <f t="shared" si="0"/>
        <v>21289632</v>
      </c>
      <c r="K5" s="106">
        <f t="shared" si="0"/>
        <v>2804085</v>
      </c>
      <c r="L5" s="106">
        <f t="shared" si="0"/>
        <v>3923013</v>
      </c>
      <c r="M5" s="106">
        <f t="shared" si="0"/>
        <v>3423160</v>
      </c>
      <c r="N5" s="106">
        <f t="shared" si="0"/>
        <v>10150258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31439890</v>
      </c>
      <c r="X5" s="106">
        <f t="shared" si="0"/>
        <v>43050900</v>
      </c>
      <c r="Y5" s="106">
        <f t="shared" si="0"/>
        <v>-11611010</v>
      </c>
      <c r="Z5" s="201">
        <f>+IF(X5&lt;&gt;0,+(Y5/X5)*100,0)</f>
        <v>-26.970423382554138</v>
      </c>
      <c r="AA5" s="199">
        <f>SUM(AA11:AA18)</f>
        <v>86101800</v>
      </c>
    </row>
    <row r="6" spans="1:27" ht="13.5">
      <c r="A6" s="291" t="s">
        <v>204</v>
      </c>
      <c r="B6" s="142"/>
      <c r="C6" s="62">
        <v>60234085</v>
      </c>
      <c r="D6" s="156"/>
      <c r="E6" s="60">
        <v>54422300</v>
      </c>
      <c r="F6" s="60">
        <v>54422300</v>
      </c>
      <c r="G6" s="60">
        <v>2761031</v>
      </c>
      <c r="H6" s="60">
        <v>7225075</v>
      </c>
      <c r="I6" s="60">
        <v>8483674</v>
      </c>
      <c r="J6" s="60">
        <v>18469780</v>
      </c>
      <c r="K6" s="60">
        <v>2802265</v>
      </c>
      <c r="L6" s="60">
        <v>3912413</v>
      </c>
      <c r="M6" s="60">
        <v>3057660</v>
      </c>
      <c r="N6" s="60">
        <v>9772338</v>
      </c>
      <c r="O6" s="60"/>
      <c r="P6" s="60"/>
      <c r="Q6" s="60"/>
      <c r="R6" s="60"/>
      <c r="S6" s="60"/>
      <c r="T6" s="60"/>
      <c r="U6" s="60"/>
      <c r="V6" s="60"/>
      <c r="W6" s="60">
        <v>28242118</v>
      </c>
      <c r="X6" s="60">
        <v>27211150</v>
      </c>
      <c r="Y6" s="60">
        <v>1030968</v>
      </c>
      <c r="Z6" s="140">
        <v>3.79</v>
      </c>
      <c r="AA6" s="155">
        <v>54422300</v>
      </c>
    </row>
    <row r="7" spans="1:27" ht="13.5">
      <c r="A7" s="291" t="s">
        <v>205</v>
      </c>
      <c r="B7" s="142"/>
      <c r="C7" s="62"/>
      <c r="D7" s="156"/>
      <c r="E7" s="60">
        <v>19000000</v>
      </c>
      <c r="F7" s="60">
        <v>19000000</v>
      </c>
      <c r="G7" s="60">
        <v>166495</v>
      </c>
      <c r="H7" s="60">
        <v>995937</v>
      </c>
      <c r="I7" s="60"/>
      <c r="J7" s="60">
        <v>1162432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1162432</v>
      </c>
      <c r="X7" s="60">
        <v>9500000</v>
      </c>
      <c r="Y7" s="60">
        <v>-8337568</v>
      </c>
      <c r="Z7" s="140">
        <v>-87.76</v>
      </c>
      <c r="AA7" s="155">
        <v>19000000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324500</v>
      </c>
      <c r="F10" s="60">
        <v>324500</v>
      </c>
      <c r="G10" s="60">
        <v>253528</v>
      </c>
      <c r="H10" s="60"/>
      <c r="I10" s="60"/>
      <c r="J10" s="60">
        <v>253528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253528</v>
      </c>
      <c r="X10" s="60">
        <v>162250</v>
      </c>
      <c r="Y10" s="60">
        <v>91278</v>
      </c>
      <c r="Z10" s="140">
        <v>56.26</v>
      </c>
      <c r="AA10" s="155">
        <v>324500</v>
      </c>
    </row>
    <row r="11" spans="1:27" ht="13.5">
      <c r="A11" s="292" t="s">
        <v>209</v>
      </c>
      <c r="B11" s="142"/>
      <c r="C11" s="293">
        <f aca="true" t="shared" si="1" ref="C11:Y11">SUM(C6:C10)</f>
        <v>60234085</v>
      </c>
      <c r="D11" s="294">
        <f t="shared" si="1"/>
        <v>0</v>
      </c>
      <c r="E11" s="295">
        <f t="shared" si="1"/>
        <v>73746800</v>
      </c>
      <c r="F11" s="295">
        <f t="shared" si="1"/>
        <v>73746800</v>
      </c>
      <c r="G11" s="295">
        <f t="shared" si="1"/>
        <v>3181054</v>
      </c>
      <c r="H11" s="295">
        <f t="shared" si="1"/>
        <v>8221012</v>
      </c>
      <c r="I11" s="295">
        <f t="shared" si="1"/>
        <v>8483674</v>
      </c>
      <c r="J11" s="295">
        <f t="shared" si="1"/>
        <v>19885740</v>
      </c>
      <c r="K11" s="295">
        <f t="shared" si="1"/>
        <v>2802265</v>
      </c>
      <c r="L11" s="295">
        <f t="shared" si="1"/>
        <v>3912413</v>
      </c>
      <c r="M11" s="295">
        <f t="shared" si="1"/>
        <v>3057660</v>
      </c>
      <c r="N11" s="295">
        <f t="shared" si="1"/>
        <v>9772338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29658078</v>
      </c>
      <c r="X11" s="295">
        <f t="shared" si="1"/>
        <v>36873400</v>
      </c>
      <c r="Y11" s="295">
        <f t="shared" si="1"/>
        <v>-7215322</v>
      </c>
      <c r="Z11" s="296">
        <f>+IF(X11&lt;&gt;0,+(Y11/X11)*100,0)</f>
        <v>-19.567823959819272</v>
      </c>
      <c r="AA11" s="297">
        <f>SUM(AA6:AA10)</f>
        <v>73746800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5141887</v>
      </c>
      <c r="D15" s="156"/>
      <c r="E15" s="60">
        <v>11855000</v>
      </c>
      <c r="F15" s="60">
        <v>11855000</v>
      </c>
      <c r="G15" s="60">
        <v>1327525</v>
      </c>
      <c r="H15" s="60">
        <v>32543</v>
      </c>
      <c r="I15" s="60">
        <v>43824</v>
      </c>
      <c r="J15" s="60">
        <v>1403892</v>
      </c>
      <c r="K15" s="60">
        <v>1820</v>
      </c>
      <c r="L15" s="60">
        <v>10600</v>
      </c>
      <c r="M15" s="60">
        <v>27500</v>
      </c>
      <c r="N15" s="60">
        <v>39920</v>
      </c>
      <c r="O15" s="60"/>
      <c r="P15" s="60"/>
      <c r="Q15" s="60"/>
      <c r="R15" s="60"/>
      <c r="S15" s="60"/>
      <c r="T15" s="60"/>
      <c r="U15" s="60"/>
      <c r="V15" s="60"/>
      <c r="W15" s="60">
        <v>1443812</v>
      </c>
      <c r="X15" s="60">
        <v>5927500</v>
      </c>
      <c r="Y15" s="60">
        <v>-4483688</v>
      </c>
      <c r="Z15" s="140">
        <v>-75.64</v>
      </c>
      <c r="AA15" s="155">
        <v>11855000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283553</v>
      </c>
      <c r="D18" s="276"/>
      <c r="E18" s="82">
        <v>500000</v>
      </c>
      <c r="F18" s="82">
        <v>500000</v>
      </c>
      <c r="G18" s="82"/>
      <c r="H18" s="82"/>
      <c r="I18" s="82"/>
      <c r="J18" s="82"/>
      <c r="K18" s="82"/>
      <c r="L18" s="82"/>
      <c r="M18" s="82">
        <v>338000</v>
      </c>
      <c r="N18" s="82">
        <v>338000</v>
      </c>
      <c r="O18" s="82"/>
      <c r="P18" s="82"/>
      <c r="Q18" s="82"/>
      <c r="R18" s="82"/>
      <c r="S18" s="82"/>
      <c r="T18" s="82"/>
      <c r="U18" s="82"/>
      <c r="V18" s="82"/>
      <c r="W18" s="82">
        <v>338000</v>
      </c>
      <c r="X18" s="82">
        <v>250000</v>
      </c>
      <c r="Y18" s="82">
        <v>88000</v>
      </c>
      <c r="Z18" s="270">
        <v>35.2</v>
      </c>
      <c r="AA18" s="278">
        <v>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60234085</v>
      </c>
      <c r="D36" s="156">
        <f t="shared" si="4"/>
        <v>0</v>
      </c>
      <c r="E36" s="60">
        <f t="shared" si="4"/>
        <v>54422300</v>
      </c>
      <c r="F36" s="60">
        <f t="shared" si="4"/>
        <v>54422300</v>
      </c>
      <c r="G36" s="60">
        <f t="shared" si="4"/>
        <v>2761031</v>
      </c>
      <c r="H36" s="60">
        <f t="shared" si="4"/>
        <v>7225075</v>
      </c>
      <c r="I36" s="60">
        <f t="shared" si="4"/>
        <v>8483674</v>
      </c>
      <c r="J36" s="60">
        <f t="shared" si="4"/>
        <v>18469780</v>
      </c>
      <c r="K36" s="60">
        <f t="shared" si="4"/>
        <v>2802265</v>
      </c>
      <c r="L36" s="60">
        <f t="shared" si="4"/>
        <v>3912413</v>
      </c>
      <c r="M36" s="60">
        <f t="shared" si="4"/>
        <v>3057660</v>
      </c>
      <c r="N36" s="60">
        <f t="shared" si="4"/>
        <v>9772338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28242118</v>
      </c>
      <c r="X36" s="60">
        <f t="shared" si="4"/>
        <v>27211150</v>
      </c>
      <c r="Y36" s="60">
        <f t="shared" si="4"/>
        <v>1030968</v>
      </c>
      <c r="Z36" s="140">
        <f aca="true" t="shared" si="5" ref="Z36:Z49">+IF(X36&lt;&gt;0,+(Y36/X36)*100,0)</f>
        <v>3.7887704121288515</v>
      </c>
      <c r="AA36" s="155">
        <f>AA6+AA21</f>
        <v>54422300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19000000</v>
      </c>
      <c r="F37" s="60">
        <f t="shared" si="4"/>
        <v>19000000</v>
      </c>
      <c r="G37" s="60">
        <f t="shared" si="4"/>
        <v>166495</v>
      </c>
      <c r="H37" s="60">
        <f t="shared" si="4"/>
        <v>995937</v>
      </c>
      <c r="I37" s="60">
        <f t="shared" si="4"/>
        <v>0</v>
      </c>
      <c r="J37" s="60">
        <f t="shared" si="4"/>
        <v>1162432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1162432</v>
      </c>
      <c r="X37" s="60">
        <f t="shared" si="4"/>
        <v>9500000</v>
      </c>
      <c r="Y37" s="60">
        <f t="shared" si="4"/>
        <v>-8337568</v>
      </c>
      <c r="Z37" s="140">
        <f t="shared" si="5"/>
        <v>-87.76387368421052</v>
      </c>
      <c r="AA37" s="155">
        <f>AA7+AA22</f>
        <v>19000000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324500</v>
      </c>
      <c r="F40" s="60">
        <f t="shared" si="4"/>
        <v>324500</v>
      </c>
      <c r="G40" s="60">
        <f t="shared" si="4"/>
        <v>253528</v>
      </c>
      <c r="H40" s="60">
        <f t="shared" si="4"/>
        <v>0</v>
      </c>
      <c r="I40" s="60">
        <f t="shared" si="4"/>
        <v>0</v>
      </c>
      <c r="J40" s="60">
        <f t="shared" si="4"/>
        <v>253528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253528</v>
      </c>
      <c r="X40" s="60">
        <f t="shared" si="4"/>
        <v>162250</v>
      </c>
      <c r="Y40" s="60">
        <f t="shared" si="4"/>
        <v>91278</v>
      </c>
      <c r="Z40" s="140">
        <f t="shared" si="5"/>
        <v>56.25762711864407</v>
      </c>
      <c r="AA40" s="155">
        <f>AA10+AA25</f>
        <v>324500</v>
      </c>
    </row>
    <row r="41" spans="1:27" ht="13.5">
      <c r="A41" s="292" t="s">
        <v>209</v>
      </c>
      <c r="B41" s="142"/>
      <c r="C41" s="293">
        <f aca="true" t="shared" si="6" ref="C41:Y41">SUM(C36:C40)</f>
        <v>60234085</v>
      </c>
      <c r="D41" s="294">
        <f t="shared" si="6"/>
        <v>0</v>
      </c>
      <c r="E41" s="295">
        <f t="shared" si="6"/>
        <v>73746800</v>
      </c>
      <c r="F41" s="295">
        <f t="shared" si="6"/>
        <v>73746800</v>
      </c>
      <c r="G41" s="295">
        <f t="shared" si="6"/>
        <v>3181054</v>
      </c>
      <c r="H41" s="295">
        <f t="shared" si="6"/>
        <v>8221012</v>
      </c>
      <c r="I41" s="295">
        <f t="shared" si="6"/>
        <v>8483674</v>
      </c>
      <c r="J41" s="295">
        <f t="shared" si="6"/>
        <v>19885740</v>
      </c>
      <c r="K41" s="295">
        <f t="shared" si="6"/>
        <v>2802265</v>
      </c>
      <c r="L41" s="295">
        <f t="shared" si="6"/>
        <v>3912413</v>
      </c>
      <c r="M41" s="295">
        <f t="shared" si="6"/>
        <v>3057660</v>
      </c>
      <c r="N41" s="295">
        <f t="shared" si="6"/>
        <v>9772338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29658078</v>
      </c>
      <c r="X41" s="295">
        <f t="shared" si="6"/>
        <v>36873400</v>
      </c>
      <c r="Y41" s="295">
        <f t="shared" si="6"/>
        <v>-7215322</v>
      </c>
      <c r="Z41" s="296">
        <f t="shared" si="5"/>
        <v>-19.567823959819272</v>
      </c>
      <c r="AA41" s="297">
        <f>SUM(AA36:AA40)</f>
        <v>73746800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5141887</v>
      </c>
      <c r="D45" s="129">
        <f t="shared" si="7"/>
        <v>0</v>
      </c>
      <c r="E45" s="54">
        <f t="shared" si="7"/>
        <v>11855000</v>
      </c>
      <c r="F45" s="54">
        <f t="shared" si="7"/>
        <v>11855000</v>
      </c>
      <c r="G45" s="54">
        <f t="shared" si="7"/>
        <v>1327525</v>
      </c>
      <c r="H45" s="54">
        <f t="shared" si="7"/>
        <v>32543</v>
      </c>
      <c r="I45" s="54">
        <f t="shared" si="7"/>
        <v>43824</v>
      </c>
      <c r="J45" s="54">
        <f t="shared" si="7"/>
        <v>1403892</v>
      </c>
      <c r="K45" s="54">
        <f t="shared" si="7"/>
        <v>1820</v>
      </c>
      <c r="L45" s="54">
        <f t="shared" si="7"/>
        <v>10600</v>
      </c>
      <c r="M45" s="54">
        <f t="shared" si="7"/>
        <v>27500</v>
      </c>
      <c r="N45" s="54">
        <f t="shared" si="7"/>
        <v>39920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1443812</v>
      </c>
      <c r="X45" s="54">
        <f t="shared" si="7"/>
        <v>5927500</v>
      </c>
      <c r="Y45" s="54">
        <f t="shared" si="7"/>
        <v>-4483688</v>
      </c>
      <c r="Z45" s="184">
        <f t="shared" si="5"/>
        <v>-75.6421425558836</v>
      </c>
      <c r="AA45" s="130">
        <f t="shared" si="8"/>
        <v>11855000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283553</v>
      </c>
      <c r="D48" s="129">
        <f t="shared" si="7"/>
        <v>0</v>
      </c>
      <c r="E48" s="54">
        <f t="shared" si="7"/>
        <v>500000</v>
      </c>
      <c r="F48" s="54">
        <f t="shared" si="7"/>
        <v>500000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338000</v>
      </c>
      <c r="N48" s="54">
        <f t="shared" si="7"/>
        <v>338000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338000</v>
      </c>
      <c r="X48" s="54">
        <f t="shared" si="7"/>
        <v>250000</v>
      </c>
      <c r="Y48" s="54">
        <f t="shared" si="7"/>
        <v>88000</v>
      </c>
      <c r="Z48" s="184">
        <f t="shared" si="5"/>
        <v>35.199999999999996</v>
      </c>
      <c r="AA48" s="130">
        <f t="shared" si="8"/>
        <v>500000</v>
      </c>
    </row>
    <row r="49" spans="1:27" ht="13.5">
      <c r="A49" s="308" t="s">
        <v>219</v>
      </c>
      <c r="B49" s="149"/>
      <c r="C49" s="239">
        <f aca="true" t="shared" si="9" ref="C49:Y49">SUM(C41:C48)</f>
        <v>65659525</v>
      </c>
      <c r="D49" s="218">
        <f t="shared" si="9"/>
        <v>0</v>
      </c>
      <c r="E49" s="220">
        <f t="shared" si="9"/>
        <v>86101800</v>
      </c>
      <c r="F49" s="220">
        <f t="shared" si="9"/>
        <v>86101800</v>
      </c>
      <c r="G49" s="220">
        <f t="shared" si="9"/>
        <v>4508579</v>
      </c>
      <c r="H49" s="220">
        <f t="shared" si="9"/>
        <v>8253555</v>
      </c>
      <c r="I49" s="220">
        <f t="shared" si="9"/>
        <v>8527498</v>
      </c>
      <c r="J49" s="220">
        <f t="shared" si="9"/>
        <v>21289632</v>
      </c>
      <c r="K49" s="220">
        <f t="shared" si="9"/>
        <v>2804085</v>
      </c>
      <c r="L49" s="220">
        <f t="shared" si="9"/>
        <v>3923013</v>
      </c>
      <c r="M49" s="220">
        <f t="shared" si="9"/>
        <v>3423160</v>
      </c>
      <c r="N49" s="220">
        <f t="shared" si="9"/>
        <v>10150258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31439890</v>
      </c>
      <c r="X49" s="220">
        <f t="shared" si="9"/>
        <v>43050900</v>
      </c>
      <c r="Y49" s="220">
        <f t="shared" si="9"/>
        <v>-11611010</v>
      </c>
      <c r="Z49" s="221">
        <f t="shared" si="5"/>
        <v>-26.970423382554138</v>
      </c>
      <c r="AA49" s="222">
        <f>SUM(AA41:AA48)</f>
        <v>86101800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16846298</v>
      </c>
      <c r="F51" s="54">
        <f t="shared" si="10"/>
        <v>16846298</v>
      </c>
      <c r="G51" s="54">
        <f t="shared" si="10"/>
        <v>328398</v>
      </c>
      <c r="H51" s="54">
        <f t="shared" si="10"/>
        <v>1505163</v>
      </c>
      <c r="I51" s="54">
        <f t="shared" si="10"/>
        <v>1141044</v>
      </c>
      <c r="J51" s="54">
        <f t="shared" si="10"/>
        <v>2974605</v>
      </c>
      <c r="K51" s="54">
        <f t="shared" si="10"/>
        <v>764717</v>
      </c>
      <c r="L51" s="54">
        <f t="shared" si="10"/>
        <v>1591276</v>
      </c>
      <c r="M51" s="54">
        <f t="shared" si="10"/>
        <v>327855</v>
      </c>
      <c r="N51" s="54">
        <f t="shared" si="10"/>
        <v>2683848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5658453</v>
      </c>
      <c r="X51" s="54">
        <f t="shared" si="10"/>
        <v>8423149</v>
      </c>
      <c r="Y51" s="54">
        <f t="shared" si="10"/>
        <v>-2764696</v>
      </c>
      <c r="Z51" s="184">
        <f>+IF(X51&lt;&gt;0,+(Y51/X51)*100,0)</f>
        <v>-32.822594020359844</v>
      </c>
      <c r="AA51" s="130">
        <f>SUM(AA57:AA61)</f>
        <v>16846298</v>
      </c>
    </row>
    <row r="52" spans="1:27" ht="13.5">
      <c r="A52" s="310" t="s">
        <v>204</v>
      </c>
      <c r="B52" s="142"/>
      <c r="C52" s="62"/>
      <c r="D52" s="156"/>
      <c r="E52" s="60">
        <v>14374298</v>
      </c>
      <c r="F52" s="60">
        <v>14374298</v>
      </c>
      <c r="G52" s="60">
        <v>98375</v>
      </c>
      <c r="H52" s="60">
        <v>1403280</v>
      </c>
      <c r="I52" s="60">
        <v>1090399</v>
      </c>
      <c r="J52" s="60">
        <v>2592054</v>
      </c>
      <c r="K52" s="60">
        <v>587425</v>
      </c>
      <c r="L52" s="60">
        <v>1556935</v>
      </c>
      <c r="M52" s="60">
        <v>219287</v>
      </c>
      <c r="N52" s="60">
        <v>2363647</v>
      </c>
      <c r="O52" s="60"/>
      <c r="P52" s="60"/>
      <c r="Q52" s="60"/>
      <c r="R52" s="60"/>
      <c r="S52" s="60"/>
      <c r="T52" s="60"/>
      <c r="U52" s="60"/>
      <c r="V52" s="60"/>
      <c r="W52" s="60">
        <v>4955701</v>
      </c>
      <c r="X52" s="60">
        <v>7187149</v>
      </c>
      <c r="Y52" s="60">
        <v>-2231448</v>
      </c>
      <c r="Z52" s="140">
        <v>-31.05</v>
      </c>
      <c r="AA52" s="155">
        <v>14374298</v>
      </c>
    </row>
    <row r="53" spans="1:27" ht="13.5">
      <c r="A53" s="310" t="s">
        <v>205</v>
      </c>
      <c r="B53" s="142"/>
      <c r="C53" s="62"/>
      <c r="D53" s="156"/>
      <c r="E53" s="60">
        <v>500000</v>
      </c>
      <c r="F53" s="60">
        <v>500000</v>
      </c>
      <c r="G53" s="60">
        <v>188000</v>
      </c>
      <c r="H53" s="60">
        <v>1397</v>
      </c>
      <c r="I53" s="60"/>
      <c r="J53" s="60">
        <v>189397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189397</v>
      </c>
      <c r="X53" s="60">
        <v>250000</v>
      </c>
      <c r="Y53" s="60">
        <v>-60603</v>
      </c>
      <c r="Z53" s="140">
        <v>-24.24</v>
      </c>
      <c r="AA53" s="155">
        <v>500000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>
        <v>100100</v>
      </c>
      <c r="I56" s="60"/>
      <c r="J56" s="60">
        <v>100100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100100</v>
      </c>
      <c r="X56" s="60"/>
      <c r="Y56" s="60">
        <v>100100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14874298</v>
      </c>
      <c r="F57" s="295">
        <f t="shared" si="11"/>
        <v>14874298</v>
      </c>
      <c r="G57" s="295">
        <f t="shared" si="11"/>
        <v>286375</v>
      </c>
      <c r="H57" s="295">
        <f t="shared" si="11"/>
        <v>1504777</v>
      </c>
      <c r="I57" s="295">
        <f t="shared" si="11"/>
        <v>1090399</v>
      </c>
      <c r="J57" s="295">
        <f t="shared" si="11"/>
        <v>2881551</v>
      </c>
      <c r="K57" s="295">
        <f t="shared" si="11"/>
        <v>587425</v>
      </c>
      <c r="L57" s="295">
        <f t="shared" si="11"/>
        <v>1556935</v>
      </c>
      <c r="M57" s="295">
        <f t="shared" si="11"/>
        <v>219287</v>
      </c>
      <c r="N57" s="295">
        <f t="shared" si="11"/>
        <v>2363647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5245198</v>
      </c>
      <c r="X57" s="295">
        <f t="shared" si="11"/>
        <v>7437149</v>
      </c>
      <c r="Y57" s="295">
        <f t="shared" si="11"/>
        <v>-2191951</v>
      </c>
      <c r="Z57" s="296">
        <f>+IF(X57&lt;&gt;0,+(Y57/X57)*100,0)</f>
        <v>-29.473001011543538</v>
      </c>
      <c r="AA57" s="297">
        <f>SUM(AA52:AA56)</f>
        <v>14874298</v>
      </c>
    </row>
    <row r="58" spans="1:27" ht="13.5">
      <c r="A58" s="311" t="s">
        <v>210</v>
      </c>
      <c r="B58" s="136"/>
      <c r="C58" s="62"/>
      <c r="D58" s="156"/>
      <c r="E58" s="60">
        <v>162000</v>
      </c>
      <c r="F58" s="60">
        <v>162000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81000</v>
      </c>
      <c r="Y58" s="60">
        <v>-81000</v>
      </c>
      <c r="Z58" s="140">
        <v>-100</v>
      </c>
      <c r="AA58" s="155">
        <v>162000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1810000</v>
      </c>
      <c r="F61" s="60">
        <v>1810000</v>
      </c>
      <c r="G61" s="60">
        <v>42023</v>
      </c>
      <c r="H61" s="60">
        <v>386</v>
      </c>
      <c r="I61" s="60">
        <v>50645</v>
      </c>
      <c r="J61" s="60">
        <v>93054</v>
      </c>
      <c r="K61" s="60">
        <v>177292</v>
      </c>
      <c r="L61" s="60">
        <v>34341</v>
      </c>
      <c r="M61" s="60">
        <v>108568</v>
      </c>
      <c r="N61" s="60">
        <v>320201</v>
      </c>
      <c r="O61" s="60"/>
      <c r="P61" s="60"/>
      <c r="Q61" s="60"/>
      <c r="R61" s="60"/>
      <c r="S61" s="60"/>
      <c r="T61" s="60"/>
      <c r="U61" s="60"/>
      <c r="V61" s="60"/>
      <c r="W61" s="60">
        <v>413255</v>
      </c>
      <c r="X61" s="60">
        <v>905000</v>
      </c>
      <c r="Y61" s="60">
        <v>-491745</v>
      </c>
      <c r="Z61" s="140">
        <v>-54.34</v>
      </c>
      <c r="AA61" s="155">
        <v>1810000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16846298</v>
      </c>
      <c r="F66" s="275"/>
      <c r="G66" s="275">
        <v>328398</v>
      </c>
      <c r="H66" s="275">
        <v>1505163</v>
      </c>
      <c r="I66" s="275">
        <v>1141044</v>
      </c>
      <c r="J66" s="275">
        <v>2974605</v>
      </c>
      <c r="K66" s="275">
        <v>764717</v>
      </c>
      <c r="L66" s="275">
        <v>34341</v>
      </c>
      <c r="M66" s="275">
        <v>108568</v>
      </c>
      <c r="N66" s="275">
        <v>907626</v>
      </c>
      <c r="O66" s="275"/>
      <c r="P66" s="275"/>
      <c r="Q66" s="275"/>
      <c r="R66" s="275"/>
      <c r="S66" s="275"/>
      <c r="T66" s="275"/>
      <c r="U66" s="275"/>
      <c r="V66" s="275"/>
      <c r="W66" s="275">
        <v>3882231</v>
      </c>
      <c r="X66" s="275"/>
      <c r="Y66" s="275">
        <v>3882231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>
        <v>1556935</v>
      </c>
      <c r="M67" s="60">
        <v>219287</v>
      </c>
      <c r="N67" s="60">
        <v>1776222</v>
      </c>
      <c r="O67" s="60"/>
      <c r="P67" s="60"/>
      <c r="Q67" s="60"/>
      <c r="R67" s="60"/>
      <c r="S67" s="60"/>
      <c r="T67" s="60"/>
      <c r="U67" s="60"/>
      <c r="V67" s="60"/>
      <c r="W67" s="60">
        <v>1776222</v>
      </c>
      <c r="X67" s="60"/>
      <c r="Y67" s="60">
        <v>1776222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16846298</v>
      </c>
      <c r="F69" s="220">
        <f t="shared" si="12"/>
        <v>0</v>
      </c>
      <c r="G69" s="220">
        <f t="shared" si="12"/>
        <v>328398</v>
      </c>
      <c r="H69" s="220">
        <f t="shared" si="12"/>
        <v>1505163</v>
      </c>
      <c r="I69" s="220">
        <f t="shared" si="12"/>
        <v>1141044</v>
      </c>
      <c r="J69" s="220">
        <f t="shared" si="12"/>
        <v>2974605</v>
      </c>
      <c r="K69" s="220">
        <f t="shared" si="12"/>
        <v>764717</v>
      </c>
      <c r="L69" s="220">
        <f t="shared" si="12"/>
        <v>1591276</v>
      </c>
      <c r="M69" s="220">
        <f t="shared" si="12"/>
        <v>327855</v>
      </c>
      <c r="N69" s="220">
        <f t="shared" si="12"/>
        <v>2683848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5658453</v>
      </c>
      <c r="X69" s="220">
        <f t="shared" si="12"/>
        <v>0</v>
      </c>
      <c r="Y69" s="220">
        <f t="shared" si="12"/>
        <v>5658453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60234085</v>
      </c>
      <c r="D5" s="344">
        <f t="shared" si="0"/>
        <v>0</v>
      </c>
      <c r="E5" s="343">
        <f t="shared" si="0"/>
        <v>73746800</v>
      </c>
      <c r="F5" s="345">
        <f t="shared" si="0"/>
        <v>73746800</v>
      </c>
      <c r="G5" s="345">
        <f t="shared" si="0"/>
        <v>3181054</v>
      </c>
      <c r="H5" s="343">
        <f t="shared" si="0"/>
        <v>8221012</v>
      </c>
      <c r="I5" s="343">
        <f t="shared" si="0"/>
        <v>8483674</v>
      </c>
      <c r="J5" s="345">
        <f t="shared" si="0"/>
        <v>19885740</v>
      </c>
      <c r="K5" s="345">
        <f t="shared" si="0"/>
        <v>2802265</v>
      </c>
      <c r="L5" s="343">
        <f t="shared" si="0"/>
        <v>3912413</v>
      </c>
      <c r="M5" s="343">
        <f t="shared" si="0"/>
        <v>3057660</v>
      </c>
      <c r="N5" s="345">
        <f t="shared" si="0"/>
        <v>9772338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29658078</v>
      </c>
      <c r="X5" s="343">
        <f t="shared" si="0"/>
        <v>36873400</v>
      </c>
      <c r="Y5" s="345">
        <f t="shared" si="0"/>
        <v>-7215322</v>
      </c>
      <c r="Z5" s="346">
        <f>+IF(X5&lt;&gt;0,+(Y5/X5)*100,0)</f>
        <v>-19.567823959819272</v>
      </c>
      <c r="AA5" s="347">
        <f>+AA6+AA8+AA11+AA13+AA15</f>
        <v>73746800</v>
      </c>
    </row>
    <row r="6" spans="1:27" ht="13.5">
      <c r="A6" s="348" t="s">
        <v>204</v>
      </c>
      <c r="B6" s="142"/>
      <c r="C6" s="60">
        <f>+C7</f>
        <v>60234085</v>
      </c>
      <c r="D6" s="327">
        <f aca="true" t="shared" si="1" ref="D6:AA6">+D7</f>
        <v>0</v>
      </c>
      <c r="E6" s="60">
        <f t="shared" si="1"/>
        <v>54422300</v>
      </c>
      <c r="F6" s="59">
        <f t="shared" si="1"/>
        <v>54422300</v>
      </c>
      <c r="G6" s="59">
        <f t="shared" si="1"/>
        <v>2761031</v>
      </c>
      <c r="H6" s="60">
        <f t="shared" si="1"/>
        <v>7225075</v>
      </c>
      <c r="I6" s="60">
        <f t="shared" si="1"/>
        <v>8483674</v>
      </c>
      <c r="J6" s="59">
        <f t="shared" si="1"/>
        <v>18469780</v>
      </c>
      <c r="K6" s="59">
        <f t="shared" si="1"/>
        <v>2802265</v>
      </c>
      <c r="L6" s="60">
        <f t="shared" si="1"/>
        <v>3912413</v>
      </c>
      <c r="M6" s="60">
        <f t="shared" si="1"/>
        <v>3057660</v>
      </c>
      <c r="N6" s="59">
        <f t="shared" si="1"/>
        <v>9772338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28242118</v>
      </c>
      <c r="X6" s="60">
        <f t="shared" si="1"/>
        <v>27211150</v>
      </c>
      <c r="Y6" s="59">
        <f t="shared" si="1"/>
        <v>1030968</v>
      </c>
      <c r="Z6" s="61">
        <f>+IF(X6&lt;&gt;0,+(Y6/X6)*100,0)</f>
        <v>3.7887704121288515</v>
      </c>
      <c r="AA6" s="62">
        <f t="shared" si="1"/>
        <v>54422300</v>
      </c>
    </row>
    <row r="7" spans="1:27" ht="13.5">
      <c r="A7" s="291" t="s">
        <v>228</v>
      </c>
      <c r="B7" s="142"/>
      <c r="C7" s="60">
        <v>60234085</v>
      </c>
      <c r="D7" s="327"/>
      <c r="E7" s="60">
        <v>54422300</v>
      </c>
      <c r="F7" s="59">
        <v>54422300</v>
      </c>
      <c r="G7" s="59">
        <v>2761031</v>
      </c>
      <c r="H7" s="60">
        <v>7225075</v>
      </c>
      <c r="I7" s="60">
        <v>8483674</v>
      </c>
      <c r="J7" s="59">
        <v>18469780</v>
      </c>
      <c r="K7" s="59">
        <v>2802265</v>
      </c>
      <c r="L7" s="60">
        <v>3912413</v>
      </c>
      <c r="M7" s="60">
        <v>3057660</v>
      </c>
      <c r="N7" s="59">
        <v>9772338</v>
      </c>
      <c r="O7" s="59"/>
      <c r="P7" s="60"/>
      <c r="Q7" s="60"/>
      <c r="R7" s="59"/>
      <c r="S7" s="59"/>
      <c r="T7" s="60"/>
      <c r="U7" s="60"/>
      <c r="V7" s="59"/>
      <c r="W7" s="59">
        <v>28242118</v>
      </c>
      <c r="X7" s="60">
        <v>27211150</v>
      </c>
      <c r="Y7" s="59">
        <v>1030968</v>
      </c>
      <c r="Z7" s="61">
        <v>3.79</v>
      </c>
      <c r="AA7" s="62">
        <v>54422300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19000000</v>
      </c>
      <c r="F8" s="59">
        <f t="shared" si="2"/>
        <v>19000000</v>
      </c>
      <c r="G8" s="59">
        <f t="shared" si="2"/>
        <v>166495</v>
      </c>
      <c r="H8" s="60">
        <f t="shared" si="2"/>
        <v>995937</v>
      </c>
      <c r="I8" s="60">
        <f t="shared" si="2"/>
        <v>0</v>
      </c>
      <c r="J8" s="59">
        <f t="shared" si="2"/>
        <v>1162432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1162432</v>
      </c>
      <c r="X8" s="60">
        <f t="shared" si="2"/>
        <v>9500000</v>
      </c>
      <c r="Y8" s="59">
        <f t="shared" si="2"/>
        <v>-8337568</v>
      </c>
      <c r="Z8" s="61">
        <f>+IF(X8&lt;&gt;0,+(Y8/X8)*100,0)</f>
        <v>-87.76387368421052</v>
      </c>
      <c r="AA8" s="62">
        <f>SUM(AA9:AA10)</f>
        <v>19000000</v>
      </c>
    </row>
    <row r="9" spans="1:27" ht="13.5">
      <c r="A9" s="291" t="s">
        <v>229</v>
      </c>
      <c r="B9" s="142"/>
      <c r="C9" s="60"/>
      <c r="D9" s="327"/>
      <c r="E9" s="60">
        <v>19000000</v>
      </c>
      <c r="F9" s="59">
        <v>19000000</v>
      </c>
      <c r="G9" s="59">
        <v>166495</v>
      </c>
      <c r="H9" s="60">
        <v>995937</v>
      </c>
      <c r="I9" s="60"/>
      <c r="J9" s="59">
        <v>1162432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1162432</v>
      </c>
      <c r="X9" s="60">
        <v>9500000</v>
      </c>
      <c r="Y9" s="59">
        <v>-8337568</v>
      </c>
      <c r="Z9" s="61">
        <v>-87.76</v>
      </c>
      <c r="AA9" s="62">
        <v>19000000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324500</v>
      </c>
      <c r="F15" s="59">
        <f t="shared" si="5"/>
        <v>324500</v>
      </c>
      <c r="G15" s="59">
        <f t="shared" si="5"/>
        <v>253528</v>
      </c>
      <c r="H15" s="60">
        <f t="shared" si="5"/>
        <v>0</v>
      </c>
      <c r="I15" s="60">
        <f t="shared" si="5"/>
        <v>0</v>
      </c>
      <c r="J15" s="59">
        <f t="shared" si="5"/>
        <v>253528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253528</v>
      </c>
      <c r="X15" s="60">
        <f t="shared" si="5"/>
        <v>162250</v>
      </c>
      <c r="Y15" s="59">
        <f t="shared" si="5"/>
        <v>91278</v>
      </c>
      <c r="Z15" s="61">
        <f>+IF(X15&lt;&gt;0,+(Y15/X15)*100,0)</f>
        <v>56.25762711864407</v>
      </c>
      <c r="AA15" s="62">
        <f>SUM(AA16:AA20)</f>
        <v>324500</v>
      </c>
    </row>
    <row r="16" spans="1:27" ht="13.5">
      <c r="A16" s="291" t="s">
        <v>233</v>
      </c>
      <c r="B16" s="300"/>
      <c r="C16" s="60"/>
      <c r="D16" s="327"/>
      <c r="E16" s="60">
        <v>224500</v>
      </c>
      <c r="F16" s="59">
        <v>224500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112250</v>
      </c>
      <c r="Y16" s="59">
        <v>-112250</v>
      </c>
      <c r="Z16" s="61">
        <v>-100</v>
      </c>
      <c r="AA16" s="62">
        <v>224500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100000</v>
      </c>
      <c r="F20" s="59">
        <v>100000</v>
      </c>
      <c r="G20" s="59">
        <v>253528</v>
      </c>
      <c r="H20" s="60"/>
      <c r="I20" s="60"/>
      <c r="J20" s="59">
        <v>253528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253528</v>
      </c>
      <c r="X20" s="60">
        <v>50000</v>
      </c>
      <c r="Y20" s="59">
        <v>203528</v>
      </c>
      <c r="Z20" s="61">
        <v>407.06</v>
      </c>
      <c r="AA20" s="62">
        <v>100000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5141887</v>
      </c>
      <c r="D40" s="331">
        <f t="shared" si="9"/>
        <v>0</v>
      </c>
      <c r="E40" s="330">
        <f t="shared" si="9"/>
        <v>11855000</v>
      </c>
      <c r="F40" s="332">
        <f t="shared" si="9"/>
        <v>11855000</v>
      </c>
      <c r="G40" s="332">
        <f t="shared" si="9"/>
        <v>1327525</v>
      </c>
      <c r="H40" s="330">
        <f t="shared" si="9"/>
        <v>32543</v>
      </c>
      <c r="I40" s="330">
        <f t="shared" si="9"/>
        <v>43824</v>
      </c>
      <c r="J40" s="332">
        <f t="shared" si="9"/>
        <v>1403892</v>
      </c>
      <c r="K40" s="332">
        <f t="shared" si="9"/>
        <v>1820</v>
      </c>
      <c r="L40" s="330">
        <f t="shared" si="9"/>
        <v>10600</v>
      </c>
      <c r="M40" s="330">
        <f t="shared" si="9"/>
        <v>27500</v>
      </c>
      <c r="N40" s="332">
        <f t="shared" si="9"/>
        <v>39920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1443812</v>
      </c>
      <c r="X40" s="330">
        <f t="shared" si="9"/>
        <v>5927500</v>
      </c>
      <c r="Y40" s="332">
        <f t="shared" si="9"/>
        <v>-4483688</v>
      </c>
      <c r="Z40" s="323">
        <f>+IF(X40&lt;&gt;0,+(Y40/X40)*100,0)</f>
        <v>-75.6421425558836</v>
      </c>
      <c r="AA40" s="337">
        <f>SUM(AA41:AA49)</f>
        <v>11855000</v>
      </c>
    </row>
    <row r="41" spans="1:27" ht="13.5">
      <c r="A41" s="348" t="s">
        <v>247</v>
      </c>
      <c r="B41" s="142"/>
      <c r="C41" s="349">
        <v>2481036</v>
      </c>
      <c r="D41" s="350"/>
      <c r="E41" s="349">
        <v>3500000</v>
      </c>
      <c r="F41" s="351">
        <v>3500000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1750000</v>
      </c>
      <c r="Y41" s="351">
        <v>-1750000</v>
      </c>
      <c r="Z41" s="352">
        <v>-100</v>
      </c>
      <c r="AA41" s="353">
        <v>3500000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1095476</v>
      </c>
      <c r="H42" s="54">
        <f t="shared" si="10"/>
        <v>0</v>
      </c>
      <c r="I42" s="54">
        <f t="shared" si="10"/>
        <v>0</v>
      </c>
      <c r="J42" s="53">
        <f t="shared" si="10"/>
        <v>1095476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1095476</v>
      </c>
      <c r="X42" s="54">
        <f t="shared" si="10"/>
        <v>0</v>
      </c>
      <c r="Y42" s="53">
        <f t="shared" si="10"/>
        <v>1095476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205296</v>
      </c>
      <c r="D43" s="356"/>
      <c r="E43" s="305">
        <v>400000</v>
      </c>
      <c r="F43" s="357">
        <v>400000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200000</v>
      </c>
      <c r="Y43" s="357">
        <v>-200000</v>
      </c>
      <c r="Z43" s="358">
        <v>-100</v>
      </c>
      <c r="AA43" s="303">
        <v>400000</v>
      </c>
    </row>
    <row r="44" spans="1:27" ht="13.5">
      <c r="A44" s="348" t="s">
        <v>250</v>
      </c>
      <c r="B44" s="136"/>
      <c r="C44" s="60">
        <v>1396494</v>
      </c>
      <c r="D44" s="355"/>
      <c r="E44" s="54">
        <v>2100000</v>
      </c>
      <c r="F44" s="53">
        <v>2100000</v>
      </c>
      <c r="G44" s="53">
        <v>133049</v>
      </c>
      <c r="H44" s="54">
        <v>32543</v>
      </c>
      <c r="I44" s="54">
        <v>43824</v>
      </c>
      <c r="J44" s="53">
        <v>209416</v>
      </c>
      <c r="K44" s="53">
        <v>1820</v>
      </c>
      <c r="L44" s="54">
        <v>10600</v>
      </c>
      <c r="M44" s="54">
        <v>27500</v>
      </c>
      <c r="N44" s="53">
        <v>39920</v>
      </c>
      <c r="O44" s="53"/>
      <c r="P44" s="54"/>
      <c r="Q44" s="54"/>
      <c r="R44" s="53"/>
      <c r="S44" s="53"/>
      <c r="T44" s="54"/>
      <c r="U44" s="54"/>
      <c r="V44" s="53"/>
      <c r="W44" s="53">
        <v>249336</v>
      </c>
      <c r="X44" s="54">
        <v>1050000</v>
      </c>
      <c r="Y44" s="53">
        <v>-800664</v>
      </c>
      <c r="Z44" s="94">
        <v>-76.25</v>
      </c>
      <c r="AA44" s="95">
        <v>2100000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813005</v>
      </c>
      <c r="D48" s="355"/>
      <c r="E48" s="54">
        <v>4560000</v>
      </c>
      <c r="F48" s="53">
        <v>4560000</v>
      </c>
      <c r="G48" s="53">
        <v>99000</v>
      </c>
      <c r="H48" s="54"/>
      <c r="I48" s="54"/>
      <c r="J48" s="53">
        <v>99000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99000</v>
      </c>
      <c r="X48" s="54">
        <v>2280000</v>
      </c>
      <c r="Y48" s="53">
        <v>-2181000</v>
      </c>
      <c r="Z48" s="94">
        <v>-95.66</v>
      </c>
      <c r="AA48" s="95">
        <v>4560000</v>
      </c>
    </row>
    <row r="49" spans="1:27" ht="13.5">
      <c r="A49" s="348" t="s">
        <v>93</v>
      </c>
      <c r="B49" s="136"/>
      <c r="C49" s="54">
        <v>246056</v>
      </c>
      <c r="D49" s="355"/>
      <c r="E49" s="54">
        <v>1295000</v>
      </c>
      <c r="F49" s="53">
        <v>1295000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647500</v>
      </c>
      <c r="Y49" s="53">
        <v>-647500</v>
      </c>
      <c r="Z49" s="94">
        <v>-100</v>
      </c>
      <c r="AA49" s="95">
        <v>1295000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283553</v>
      </c>
      <c r="D57" s="331">
        <f aca="true" t="shared" si="13" ref="D57:AA57">+D58</f>
        <v>0</v>
      </c>
      <c r="E57" s="330">
        <f t="shared" si="13"/>
        <v>500000</v>
      </c>
      <c r="F57" s="332">
        <f t="shared" si="13"/>
        <v>500000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338000</v>
      </c>
      <c r="N57" s="332">
        <f t="shared" si="13"/>
        <v>338000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338000</v>
      </c>
      <c r="X57" s="330">
        <f t="shared" si="13"/>
        <v>250000</v>
      </c>
      <c r="Y57" s="332">
        <f t="shared" si="13"/>
        <v>88000</v>
      </c>
      <c r="Z57" s="323">
        <f>+IF(X57&lt;&gt;0,+(Y57/X57)*100,0)</f>
        <v>35.199999999999996</v>
      </c>
      <c r="AA57" s="337">
        <f t="shared" si="13"/>
        <v>500000</v>
      </c>
    </row>
    <row r="58" spans="1:27" ht="13.5">
      <c r="A58" s="348" t="s">
        <v>216</v>
      </c>
      <c r="B58" s="136"/>
      <c r="C58" s="60">
        <v>283553</v>
      </c>
      <c r="D58" s="327"/>
      <c r="E58" s="60">
        <v>500000</v>
      </c>
      <c r="F58" s="59">
        <v>500000</v>
      </c>
      <c r="G58" s="59"/>
      <c r="H58" s="60"/>
      <c r="I58" s="60"/>
      <c r="J58" s="59"/>
      <c r="K58" s="59"/>
      <c r="L58" s="60"/>
      <c r="M58" s="60">
        <v>338000</v>
      </c>
      <c r="N58" s="59">
        <v>338000</v>
      </c>
      <c r="O58" s="59"/>
      <c r="P58" s="60"/>
      <c r="Q58" s="60"/>
      <c r="R58" s="59"/>
      <c r="S58" s="59"/>
      <c r="T58" s="60"/>
      <c r="U58" s="60"/>
      <c r="V58" s="59"/>
      <c r="W58" s="59">
        <v>338000</v>
      </c>
      <c r="X58" s="60">
        <v>250000</v>
      </c>
      <c r="Y58" s="59">
        <v>88000</v>
      </c>
      <c r="Z58" s="61">
        <v>35.2</v>
      </c>
      <c r="AA58" s="62">
        <v>500000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65659525</v>
      </c>
      <c r="D60" s="333">
        <f t="shared" si="14"/>
        <v>0</v>
      </c>
      <c r="E60" s="219">
        <f t="shared" si="14"/>
        <v>86101800</v>
      </c>
      <c r="F60" s="264">
        <f t="shared" si="14"/>
        <v>86101800</v>
      </c>
      <c r="G60" s="264">
        <f t="shared" si="14"/>
        <v>4508579</v>
      </c>
      <c r="H60" s="219">
        <f t="shared" si="14"/>
        <v>8253555</v>
      </c>
      <c r="I60" s="219">
        <f t="shared" si="14"/>
        <v>8527498</v>
      </c>
      <c r="J60" s="264">
        <f t="shared" si="14"/>
        <v>21289632</v>
      </c>
      <c r="K60" s="264">
        <f t="shared" si="14"/>
        <v>2804085</v>
      </c>
      <c r="L60" s="219">
        <f t="shared" si="14"/>
        <v>3923013</v>
      </c>
      <c r="M60" s="219">
        <f t="shared" si="14"/>
        <v>3423160</v>
      </c>
      <c r="N60" s="264">
        <f t="shared" si="14"/>
        <v>10150258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31439890</v>
      </c>
      <c r="X60" s="219">
        <f t="shared" si="14"/>
        <v>43050900</v>
      </c>
      <c r="Y60" s="264">
        <f t="shared" si="14"/>
        <v>-11611010</v>
      </c>
      <c r="Z60" s="324">
        <f>+IF(X60&lt;&gt;0,+(Y60/X60)*100,0)</f>
        <v>-26.970423382554138</v>
      </c>
      <c r="AA60" s="232">
        <f>+AA57+AA54+AA51+AA40+AA37+AA34+AA22+AA5</f>
        <v>86101800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1095476</v>
      </c>
      <c r="H62" s="334">
        <f t="shared" si="15"/>
        <v>0</v>
      </c>
      <c r="I62" s="334">
        <f t="shared" si="15"/>
        <v>0</v>
      </c>
      <c r="J62" s="336">
        <f t="shared" si="15"/>
        <v>1095476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1095476</v>
      </c>
      <c r="X62" s="334">
        <f t="shared" si="15"/>
        <v>0</v>
      </c>
      <c r="Y62" s="336">
        <f t="shared" si="15"/>
        <v>1095476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>
        <v>1095476</v>
      </c>
      <c r="H63" s="60"/>
      <c r="I63" s="60"/>
      <c r="J63" s="59">
        <v>1095476</v>
      </c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>
        <v>1095476</v>
      </c>
      <c r="X63" s="60"/>
      <c r="Y63" s="59">
        <v>1095476</v>
      </c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2015-02-02T10:43:59Z</dcterms:created>
  <dcterms:modified xsi:type="dcterms:W3CDTF">2015-02-02T10:46:46Z</dcterms:modified>
  <cp:category/>
  <cp:version/>
  <cp:contentType/>
  <cp:contentStatus/>
</cp:coreProperties>
</file>