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<sst xmlns="http://schemas.openxmlformats.org/spreadsheetml/2006/main" count="855" uniqueCount="302">
  <si>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King Sabata Dalindyebo(EC157)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</si>
  <si>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</si>
  <si>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</si>
  <si>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</si>
  <si>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</si>
  <si>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</si>
  <si>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</si>
  <si>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</si>
  <si>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</si>
  <si>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</si>
  <si>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</si>
  <si>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</si>
  <si>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</si>
  <si>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</si>
  <si>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</si>
  <si>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</si>
  <si>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</si>
  <si>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</si>
  <si>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</si>
  <si>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</si>
  <si>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</si>
  <si>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</si>
  <si>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</si>
  <si>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</si>
  <si>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</si>
  <si>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</si>
  <si>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</si>
  <si>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</si>
  <si>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</si>
  <si>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</si>
  <si>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</si>
  <si>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</si>
  <si>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</si>
  <si>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</si>
  <si>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</si>
  <si>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</si>
  <si>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</si>
  <si>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</si>
  <si>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</si>
  <si>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</si>
  <si>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</si>
  <si>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</si>
  <si>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</si>
  <si>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</si>
  <si>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</si>
  <si>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</si>
  <si>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</si>
  <si>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</si>
  <si>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</si>
  <si>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</si>
  <si>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</si>
  <si>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</si>
  <si>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</si>
  <si>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</si>
  <si>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</si>
  <si>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</si>
  <si>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</si>
  <si>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</si>
  <si>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</si>
  <si>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</si>
  <si>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</si>
  <si>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</si>
  <si>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</si>
  <si>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</si>
  <si>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</si>
  <si>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</si>
  <si>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</si>
  <si>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</si>
  <si>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</si>
  <si>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</si>
  <si>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King Sabata Dalindyebo(EC157)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</si>
  <si>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</si>
  <si>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</si>
  <si>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</si>
  <si>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</si>
  <si>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</si>
  <si>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</si>
  <si>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</si>
  <si>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</si>
  <si>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</si>
  <si>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</si>
  <si>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</si>
  <si>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</si>
  <si>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</si>
  <si>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</si>
  <si>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</si>
  <si>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</si>
  <si>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</si>
  <si>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</si>
  <si>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</si>
  <si>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</si>
  <si>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</si>
  <si>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</si>
  <si>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</si>
  <si>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</si>
  <si>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</si>
  <si>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</si>
  <si>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</si>
  <si>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</si>
  <si>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</si>
  <si>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King Sabata Dalindyebo(EC157)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</si>
  <si>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</si>
  <si>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</si>
  <si>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</si>
  <si>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</si>
  <si>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</si>
  <si>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</si>
  <si>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</si>
  <si>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</si>
  <si>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</si>
  <si>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</si>
  <si>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</si>
  <si>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</si>
  <si>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</si>
  <si>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</si>
  <si>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</si>
  <si>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</si>
  <si>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</si>
  <si>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</si>
  <si>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</si>
  <si>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</si>
  <si>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</si>
  <si>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</si>
  <si>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</si>
  <si>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</si>
  <si>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</si>
  <si>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</si>
  <si>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</si>
  <si>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</si>
  <si>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King Sabata Dalindyebo(EC157)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</si>
  <si>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</si>
  <si>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</si>
  <si>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</si>
  <si>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</si>
  <si>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</si>
  <si>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</si>
  <si>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</si>
  <si>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</si>
  <si>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</si>
  <si>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</si>
  <si>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King Sabata Dalindyebo(EC157)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</si>
  <si>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</si>
  <si>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</si>
  <si>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</si>
  <si>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</si>
  <si>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</si>
  <si>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</si>
  <si>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</si>
  <si>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</si>
  <si>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</si>
  <si>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</si>
  <si>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</si>
  <si>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</si>
  <si>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</si>
  <si>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</si>
  <si>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</si>
  <si>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</si>
  <si>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</si>
  <si>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</si>
  <si>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</si>
  <si>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</si>
  <si>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</si>
  <si>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</si>
  <si>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</si>
  <si>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</si>
  <si>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</si>
  <si>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</si>
  <si>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</si>
  <si>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</si>
  <si>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</si>
  <si>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</si>
  <si>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</si>
  <si>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</si>
  <si>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</si>
  <si>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King Sabata Dalindyebo(EC157)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</si>
  <si>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</si>
  <si>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</si>
  <si>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</si>
  <si>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</si>
  <si>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</si>
  <si>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</si>
  <si>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</si>
  <si>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</si>
  <si>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</si>
  <si>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</si>
  <si>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</si>
  <si>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</si>
  <si>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</si>
  <si>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</si>
  <si>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</si>
  <si>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</si>
  <si>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</si>
  <si>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</si>
  <si>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</si>
  <si>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</si>
  <si>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</si>
  <si>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</si>
  <si>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</si>
  <si>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</si>
  <si>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</si>
  <si>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</si>
  <si>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King Sabata Dalindyebo(EC157)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</si>
  <si>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</si>
  <si>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</si>
  <si>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</si>
  <si>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</si>
  <si>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</si>
  <si>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</si>
  <si>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</si>
  <si>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</si>
  <si>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</si>
  <si>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</si>
  <si>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</si>
  <si>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</si>
  <si>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</si>
  <si>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</si>
  <si>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</si>
  <si>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</si>
  <si>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</si>
  <si>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</si>
  <si>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</si>
  <si>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</si>
  <si>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</si>
  <si>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</si>
  <si>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</si>
  <si>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</si>
  <si>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King Sabata Dalindyebo(EC157)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</si>
  <si>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</si>
  <si>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</si>
  <si>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</si>
  <si>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</si>
  <si>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</si>
  <si>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</si>
  <si>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</si>
  <si>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</si>
  <si>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</si>
  <si>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</si>
  <si>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</si>
  <si>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</si>
  <si>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</si>
  <si>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</si>
  <si>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</si>
  <si>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</si>
  <si>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</si>
  <si>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</si>
  <si>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</si>
  <si>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</si>
  <si>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</si>
  <si>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</si>
  <si>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</si>
  <si>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</si>
  <si>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</si>
  <si>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</si>
  <si>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</si>
  <si>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</si>
  <si>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</si>
  <si>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</si>
  <si>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</si>
  <si>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</si>
  <si>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</si>
  <si>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</si>
  <si>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</si>
  <si>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King Sabata Dalindyebo(EC157)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</si>
  <si>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</si>
  <si>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</si>
  <si>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Eastern Cape: King Sabata Dalindyebo(EC157)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</si>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</sst>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151866136</v>
      </c>
      <c r="C5" s="19">
        <v>0</v>
      </c>
      <c r="D5" s="59">
        <v>189717364</v>
      </c>
      <c r="E5" s="60">
        <v>189717364</v>
      </c>
      <c r="F5" s="60">
        <v>0</v>
      </c>
      <c r="G5" s="60">
        <v>0</v>
      </c>
      <c r="H5" s="60">
        <v>44316254</v>
      </c>
      <c r="I5" s="60">
        <v>44316254</v>
      </c>
      <c r="J5" s="60">
        <v>56803870</v>
      </c>
      <c r="K5" s="60">
        <v>0</v>
      </c>
      <c r="L5" s="60">
        <v>0</v>
      </c>
      <c r="M5" s="60">
        <v>56803870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101120124</v>
      </c>
      <c r="W5" s="60">
        <v>146761141</v>
      </c>
      <c r="X5" s="60">
        <v>-45641017</v>
      </c>
      <c r="Y5" s="61">
        <v>-31.1</v>
      </c>
      <c r="Z5" s="62">
        <v>189717364</v>
      </c>
    </row>
    <row r="6" spans="1:26" ht="13.5">
      <c r="A6" s="58" t="s">
        <v>32</v>
      </c>
      <c r="B6" s="19">
        <v>254098773</v>
      </c>
      <c r="C6" s="19">
        <v>0</v>
      </c>
      <c r="D6" s="59">
        <v>288111768</v>
      </c>
      <c r="E6" s="60">
        <v>288111768</v>
      </c>
      <c r="F6" s="60">
        <v>9548453</v>
      </c>
      <c r="G6" s="60">
        <v>20732583</v>
      </c>
      <c r="H6" s="60">
        <v>24087615</v>
      </c>
      <c r="I6" s="60">
        <v>54368651</v>
      </c>
      <c r="J6" s="60">
        <v>-12315895</v>
      </c>
      <c r="K6" s="60">
        <v>19970696</v>
      </c>
      <c r="L6" s="60">
        <v>18619005</v>
      </c>
      <c r="M6" s="60">
        <v>26273806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80642457</v>
      </c>
      <c r="W6" s="60">
        <v>133738218</v>
      </c>
      <c r="X6" s="60">
        <v>-53095761</v>
      </c>
      <c r="Y6" s="61">
        <v>-39.7</v>
      </c>
      <c r="Z6" s="62">
        <v>288111768</v>
      </c>
    </row>
    <row r="7" spans="1:26" ht="13.5">
      <c r="A7" s="58" t="s">
        <v>33</v>
      </c>
      <c r="B7" s="19">
        <v>25972596</v>
      </c>
      <c r="C7" s="19">
        <v>0</v>
      </c>
      <c r="D7" s="59">
        <v>7776195</v>
      </c>
      <c r="E7" s="60">
        <v>7776195</v>
      </c>
      <c r="F7" s="60">
        <v>49739</v>
      </c>
      <c r="G7" s="60">
        <v>433712</v>
      </c>
      <c r="H7" s="60">
        <v>379281</v>
      </c>
      <c r="I7" s="60">
        <v>862732</v>
      </c>
      <c r="J7" s="60">
        <v>-340606</v>
      </c>
      <c r="K7" s="60">
        <v>188913</v>
      </c>
      <c r="L7" s="60">
        <v>443002</v>
      </c>
      <c r="M7" s="60">
        <v>291309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1154041</v>
      </c>
      <c r="W7" s="60">
        <v>3888000</v>
      </c>
      <c r="X7" s="60">
        <v>-2733959</v>
      </c>
      <c r="Y7" s="61">
        <v>-70.32</v>
      </c>
      <c r="Z7" s="62">
        <v>7776195</v>
      </c>
    </row>
    <row r="8" spans="1:26" ht="13.5">
      <c r="A8" s="58" t="s">
        <v>34</v>
      </c>
      <c r="B8" s="19">
        <v>208691036</v>
      </c>
      <c r="C8" s="19">
        <v>0</v>
      </c>
      <c r="D8" s="59">
        <v>226387000</v>
      </c>
      <c r="E8" s="60">
        <v>226387000</v>
      </c>
      <c r="F8" s="60">
        <v>82143346</v>
      </c>
      <c r="G8" s="60">
        <v>2263338</v>
      </c>
      <c r="H8" s="60">
        <v>-137967</v>
      </c>
      <c r="I8" s="60">
        <v>84268717</v>
      </c>
      <c r="J8" s="60">
        <v>-849746</v>
      </c>
      <c r="K8" s="60">
        <v>69801014</v>
      </c>
      <c r="L8" s="60">
        <v>1772194</v>
      </c>
      <c r="M8" s="60">
        <v>70723462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154992179</v>
      </c>
      <c r="W8" s="60">
        <v>168070000</v>
      </c>
      <c r="X8" s="60">
        <v>-13077821</v>
      </c>
      <c r="Y8" s="61">
        <v>-7.78</v>
      </c>
      <c r="Z8" s="62">
        <v>226387000</v>
      </c>
    </row>
    <row r="9" spans="1:26" ht="13.5">
      <c r="A9" s="58" t="s">
        <v>35</v>
      </c>
      <c r="B9" s="19">
        <v>48798048</v>
      </c>
      <c r="C9" s="19">
        <v>0</v>
      </c>
      <c r="D9" s="59">
        <v>102460045</v>
      </c>
      <c r="E9" s="60">
        <v>102460045</v>
      </c>
      <c r="F9" s="60">
        <v>795695</v>
      </c>
      <c r="G9" s="60">
        <v>3942552</v>
      </c>
      <c r="H9" s="60">
        <v>4499047</v>
      </c>
      <c r="I9" s="60">
        <v>9237294</v>
      </c>
      <c r="J9" s="60">
        <v>-3494968</v>
      </c>
      <c r="K9" s="60">
        <v>5172131</v>
      </c>
      <c r="L9" s="60">
        <v>7207950</v>
      </c>
      <c r="M9" s="60">
        <v>8885113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18122407</v>
      </c>
      <c r="W9" s="60">
        <v>46809612</v>
      </c>
      <c r="X9" s="60">
        <v>-28687205</v>
      </c>
      <c r="Y9" s="61">
        <v>-61.28</v>
      </c>
      <c r="Z9" s="62">
        <v>102460045</v>
      </c>
    </row>
    <row r="10" spans="1:26" ht="25.5">
      <c r="A10" s="63" t="s">
        <v>277</v>
      </c>
      <c r="B10" s="64">
        <f>SUM(B5:B9)</f>
        <v>689426589</v>
      </c>
      <c r="C10" s="64">
        <f>SUM(C5:C9)</f>
        <v>0</v>
      </c>
      <c r="D10" s="65">
        <f aca="true" t="shared" si="0" ref="D10:Z10">SUM(D5:D9)</f>
        <v>814452372</v>
      </c>
      <c r="E10" s="66">
        <f t="shared" si="0"/>
        <v>814452372</v>
      </c>
      <c r="F10" s="66">
        <f t="shared" si="0"/>
        <v>92537233</v>
      </c>
      <c r="G10" s="66">
        <f t="shared" si="0"/>
        <v>27372185</v>
      </c>
      <c r="H10" s="66">
        <f t="shared" si="0"/>
        <v>73144230</v>
      </c>
      <c r="I10" s="66">
        <f t="shared" si="0"/>
        <v>193053648</v>
      </c>
      <c r="J10" s="66">
        <f t="shared" si="0"/>
        <v>39802655</v>
      </c>
      <c r="K10" s="66">
        <f t="shared" si="0"/>
        <v>95132754</v>
      </c>
      <c r="L10" s="66">
        <f t="shared" si="0"/>
        <v>28042151</v>
      </c>
      <c r="M10" s="66">
        <f t="shared" si="0"/>
        <v>162977560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356031208</v>
      </c>
      <c r="W10" s="66">
        <f t="shared" si="0"/>
        <v>499266971</v>
      </c>
      <c r="X10" s="66">
        <f t="shared" si="0"/>
        <v>-143235763</v>
      </c>
      <c r="Y10" s="67">
        <f>+IF(W10&lt;&gt;0,(X10/W10)*100,0)</f>
        <v>-28.68921264971882</v>
      </c>
      <c r="Z10" s="68">
        <f t="shared" si="0"/>
        <v>814452372</v>
      </c>
    </row>
    <row r="11" spans="1:26" ht="13.5">
      <c r="A11" s="58" t="s">
        <v>37</v>
      </c>
      <c r="B11" s="19">
        <v>262588049</v>
      </c>
      <c r="C11" s="19">
        <v>0</v>
      </c>
      <c r="D11" s="59">
        <v>315478000</v>
      </c>
      <c r="E11" s="60">
        <v>315478000</v>
      </c>
      <c r="F11" s="60">
        <v>22748299</v>
      </c>
      <c r="G11" s="60">
        <v>22488702</v>
      </c>
      <c r="H11" s="60">
        <v>23479731</v>
      </c>
      <c r="I11" s="60">
        <v>68716732</v>
      </c>
      <c r="J11" s="60">
        <v>23350456</v>
      </c>
      <c r="K11" s="60">
        <v>24498282</v>
      </c>
      <c r="L11" s="60">
        <v>25407253</v>
      </c>
      <c r="M11" s="60">
        <v>73255991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141972723</v>
      </c>
      <c r="W11" s="60">
        <v>129927714</v>
      </c>
      <c r="X11" s="60">
        <v>12045009</v>
      </c>
      <c r="Y11" s="61">
        <v>9.27</v>
      </c>
      <c r="Z11" s="62">
        <v>315478000</v>
      </c>
    </row>
    <row r="12" spans="1:26" ht="13.5">
      <c r="A12" s="58" t="s">
        <v>38</v>
      </c>
      <c r="B12" s="19">
        <v>21462638</v>
      </c>
      <c r="C12" s="19">
        <v>0</v>
      </c>
      <c r="D12" s="59">
        <v>21535796</v>
      </c>
      <c r="E12" s="60">
        <v>21535796</v>
      </c>
      <c r="F12" s="60">
        <v>1670867</v>
      </c>
      <c r="G12" s="60">
        <v>1670867</v>
      </c>
      <c r="H12" s="60">
        <v>1716674</v>
      </c>
      <c r="I12" s="60">
        <v>5058408</v>
      </c>
      <c r="J12" s="60">
        <v>1699558</v>
      </c>
      <c r="K12" s="60">
        <v>1683793</v>
      </c>
      <c r="L12" s="60">
        <v>1687477</v>
      </c>
      <c r="M12" s="60">
        <v>5070828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10129236</v>
      </c>
      <c r="W12" s="60">
        <v>9533790</v>
      </c>
      <c r="X12" s="60">
        <v>595446</v>
      </c>
      <c r="Y12" s="61">
        <v>6.25</v>
      </c>
      <c r="Z12" s="62">
        <v>21535796</v>
      </c>
    </row>
    <row r="13" spans="1:26" ht="13.5">
      <c r="A13" s="58" t="s">
        <v>278</v>
      </c>
      <c r="B13" s="19">
        <v>338351974</v>
      </c>
      <c r="C13" s="19">
        <v>0</v>
      </c>
      <c r="D13" s="59">
        <v>102800000</v>
      </c>
      <c r="E13" s="60">
        <v>102800000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51399996</v>
      </c>
      <c r="X13" s="60">
        <v>-51399996</v>
      </c>
      <c r="Y13" s="61">
        <v>-100</v>
      </c>
      <c r="Z13" s="62">
        <v>102800000</v>
      </c>
    </row>
    <row r="14" spans="1:26" ht="13.5">
      <c r="A14" s="58" t="s">
        <v>40</v>
      </c>
      <c r="B14" s="19">
        <v>5332112</v>
      </c>
      <c r="C14" s="19">
        <v>0</v>
      </c>
      <c r="D14" s="59">
        <v>5400000</v>
      </c>
      <c r="E14" s="60">
        <v>5400000</v>
      </c>
      <c r="F14" s="60">
        <v>0</v>
      </c>
      <c r="G14" s="60">
        <v>0</v>
      </c>
      <c r="H14" s="60">
        <v>255479</v>
      </c>
      <c r="I14" s="60">
        <v>255479</v>
      </c>
      <c r="J14" s="60">
        <v>0</v>
      </c>
      <c r="K14" s="60">
        <v>0</v>
      </c>
      <c r="L14" s="60">
        <v>2107911</v>
      </c>
      <c r="M14" s="60">
        <v>2107911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2363390</v>
      </c>
      <c r="W14" s="60">
        <v>2620860</v>
      </c>
      <c r="X14" s="60">
        <v>-257470</v>
      </c>
      <c r="Y14" s="61">
        <v>-9.82</v>
      </c>
      <c r="Z14" s="62">
        <v>5400000</v>
      </c>
    </row>
    <row r="15" spans="1:26" ht="13.5">
      <c r="A15" s="58" t="s">
        <v>41</v>
      </c>
      <c r="B15" s="19">
        <v>200146192</v>
      </c>
      <c r="C15" s="19">
        <v>0</v>
      </c>
      <c r="D15" s="59">
        <v>196507430</v>
      </c>
      <c r="E15" s="60">
        <v>196507430</v>
      </c>
      <c r="F15" s="60">
        <v>21327843</v>
      </c>
      <c r="G15" s="60">
        <v>22852985</v>
      </c>
      <c r="H15" s="60">
        <v>13517180</v>
      </c>
      <c r="I15" s="60">
        <v>57698008</v>
      </c>
      <c r="J15" s="60">
        <v>14724894</v>
      </c>
      <c r="K15" s="60">
        <v>13254882</v>
      </c>
      <c r="L15" s="60">
        <v>11517886</v>
      </c>
      <c r="M15" s="60">
        <v>39497662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97195670</v>
      </c>
      <c r="W15" s="60">
        <v>91518324</v>
      </c>
      <c r="X15" s="60">
        <v>5677346</v>
      </c>
      <c r="Y15" s="61">
        <v>6.2</v>
      </c>
      <c r="Z15" s="62">
        <v>196507430</v>
      </c>
    </row>
    <row r="16" spans="1:26" ht="13.5">
      <c r="A16" s="69" t="s">
        <v>42</v>
      </c>
      <c r="B16" s="19">
        <v>34960383</v>
      </c>
      <c r="C16" s="19">
        <v>0</v>
      </c>
      <c r="D16" s="59">
        <v>20000000</v>
      </c>
      <c r="E16" s="60">
        <v>20000000</v>
      </c>
      <c r="F16" s="60">
        <v>1664615</v>
      </c>
      <c r="G16" s="60">
        <v>1606419</v>
      </c>
      <c r="H16" s="60">
        <v>1424817</v>
      </c>
      <c r="I16" s="60">
        <v>4695851</v>
      </c>
      <c r="J16" s="60">
        <v>1227284</v>
      </c>
      <c r="K16" s="60">
        <v>1514827</v>
      </c>
      <c r="L16" s="60">
        <v>1795631</v>
      </c>
      <c r="M16" s="60">
        <v>4537742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9233593</v>
      </c>
      <c r="W16" s="60">
        <v>9999996</v>
      </c>
      <c r="X16" s="60">
        <v>-766403</v>
      </c>
      <c r="Y16" s="61">
        <v>-7.66</v>
      </c>
      <c r="Z16" s="62">
        <v>20000000</v>
      </c>
    </row>
    <row r="17" spans="1:26" ht="13.5">
      <c r="A17" s="58" t="s">
        <v>43</v>
      </c>
      <c r="B17" s="19">
        <v>192339417</v>
      </c>
      <c r="C17" s="19">
        <v>0</v>
      </c>
      <c r="D17" s="59">
        <v>274557901</v>
      </c>
      <c r="E17" s="60">
        <v>274557901</v>
      </c>
      <c r="F17" s="60">
        <v>12846400</v>
      </c>
      <c r="G17" s="60">
        <v>15461792</v>
      </c>
      <c r="H17" s="60">
        <v>14491971</v>
      </c>
      <c r="I17" s="60">
        <v>42800163</v>
      </c>
      <c r="J17" s="60">
        <v>7051283</v>
      </c>
      <c r="K17" s="60">
        <v>12095912</v>
      </c>
      <c r="L17" s="60">
        <v>10842185</v>
      </c>
      <c r="M17" s="60">
        <v>29989380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72789543</v>
      </c>
      <c r="W17" s="60">
        <v>120644046</v>
      </c>
      <c r="X17" s="60">
        <v>-47854503</v>
      </c>
      <c r="Y17" s="61">
        <v>-39.67</v>
      </c>
      <c r="Z17" s="62">
        <v>274557901</v>
      </c>
    </row>
    <row r="18" spans="1:26" ht="13.5">
      <c r="A18" s="70" t="s">
        <v>44</v>
      </c>
      <c r="B18" s="71">
        <f>SUM(B11:B17)</f>
        <v>1055180765</v>
      </c>
      <c r="C18" s="71">
        <f>SUM(C11:C17)</f>
        <v>0</v>
      </c>
      <c r="D18" s="72">
        <f aca="true" t="shared" si="1" ref="D18:Z18">SUM(D11:D17)</f>
        <v>936279127</v>
      </c>
      <c r="E18" s="73">
        <f t="shared" si="1"/>
        <v>936279127</v>
      </c>
      <c r="F18" s="73">
        <f t="shared" si="1"/>
        <v>60258024</v>
      </c>
      <c r="G18" s="73">
        <f t="shared" si="1"/>
        <v>64080765</v>
      </c>
      <c r="H18" s="73">
        <f t="shared" si="1"/>
        <v>54885852</v>
      </c>
      <c r="I18" s="73">
        <f t="shared" si="1"/>
        <v>179224641</v>
      </c>
      <c r="J18" s="73">
        <f t="shared" si="1"/>
        <v>48053475</v>
      </c>
      <c r="K18" s="73">
        <f t="shared" si="1"/>
        <v>53047696</v>
      </c>
      <c r="L18" s="73">
        <f t="shared" si="1"/>
        <v>53358343</v>
      </c>
      <c r="M18" s="73">
        <f t="shared" si="1"/>
        <v>154459514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333684155</v>
      </c>
      <c r="W18" s="73">
        <f t="shared" si="1"/>
        <v>415644726</v>
      </c>
      <c r="X18" s="73">
        <f t="shared" si="1"/>
        <v>-81960571</v>
      </c>
      <c r="Y18" s="67">
        <f>+IF(W18&lt;&gt;0,(X18/W18)*100,0)</f>
        <v>-19.71890075179253</v>
      </c>
      <c r="Z18" s="74">
        <f t="shared" si="1"/>
        <v>936279127</v>
      </c>
    </row>
    <row r="19" spans="1:26" ht="13.5">
      <c r="A19" s="70" t="s">
        <v>45</v>
      </c>
      <c r="B19" s="75">
        <f>+B10-B18</f>
        <v>-365754176</v>
      </c>
      <c r="C19" s="75">
        <f>+C10-C18</f>
        <v>0</v>
      </c>
      <c r="D19" s="76">
        <f aca="true" t="shared" si="2" ref="D19:Z19">+D10-D18</f>
        <v>-121826755</v>
      </c>
      <c r="E19" s="77">
        <f t="shared" si="2"/>
        <v>-121826755</v>
      </c>
      <c r="F19" s="77">
        <f t="shared" si="2"/>
        <v>32279209</v>
      </c>
      <c r="G19" s="77">
        <f t="shared" si="2"/>
        <v>-36708580</v>
      </c>
      <c r="H19" s="77">
        <f t="shared" si="2"/>
        <v>18258378</v>
      </c>
      <c r="I19" s="77">
        <f t="shared" si="2"/>
        <v>13829007</v>
      </c>
      <c r="J19" s="77">
        <f t="shared" si="2"/>
        <v>-8250820</v>
      </c>
      <c r="K19" s="77">
        <f t="shared" si="2"/>
        <v>42085058</v>
      </c>
      <c r="L19" s="77">
        <f t="shared" si="2"/>
        <v>-25316192</v>
      </c>
      <c r="M19" s="77">
        <f t="shared" si="2"/>
        <v>8518046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22347053</v>
      </c>
      <c r="W19" s="77">
        <f>IF(E10=E18,0,W10-W18)</f>
        <v>83622245</v>
      </c>
      <c r="X19" s="77">
        <f t="shared" si="2"/>
        <v>-61275192</v>
      </c>
      <c r="Y19" s="78">
        <f>+IF(W19&lt;&gt;0,(X19/W19)*100,0)</f>
        <v>-73.27618625881188</v>
      </c>
      <c r="Z19" s="79">
        <f t="shared" si="2"/>
        <v>-121826755</v>
      </c>
    </row>
    <row r="20" spans="1:26" ht="13.5">
      <c r="A20" s="58" t="s">
        <v>46</v>
      </c>
      <c r="B20" s="19">
        <v>178365193</v>
      </c>
      <c r="C20" s="19">
        <v>0</v>
      </c>
      <c r="D20" s="59">
        <v>121826755</v>
      </c>
      <c r="E20" s="60">
        <v>121826755</v>
      </c>
      <c r="F20" s="60">
        <v>2654634</v>
      </c>
      <c r="G20" s="60">
        <v>5629637</v>
      </c>
      <c r="H20" s="60">
        <v>5925658</v>
      </c>
      <c r="I20" s="60">
        <v>14209929</v>
      </c>
      <c r="J20" s="60">
        <v>-10139812</v>
      </c>
      <c r="K20" s="60">
        <v>16913207</v>
      </c>
      <c r="L20" s="60">
        <v>19207427</v>
      </c>
      <c r="M20" s="60">
        <v>25980822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40190751</v>
      </c>
      <c r="W20" s="60">
        <v>50035000</v>
      </c>
      <c r="X20" s="60">
        <v>-9844249</v>
      </c>
      <c r="Y20" s="61">
        <v>-19.67</v>
      </c>
      <c r="Z20" s="62">
        <v>121826755</v>
      </c>
    </row>
    <row r="21" spans="1:26" ht="13.5">
      <c r="A21" s="58" t="s">
        <v>279</v>
      </c>
      <c r="B21" s="80">
        <v>0</v>
      </c>
      <c r="C21" s="80">
        <v>0</v>
      </c>
      <c r="D21" s="81">
        <v>27842000</v>
      </c>
      <c r="E21" s="82">
        <v>27842000</v>
      </c>
      <c r="F21" s="82">
        <v>3435526</v>
      </c>
      <c r="G21" s="82">
        <v>3467727</v>
      </c>
      <c r="H21" s="82">
        <v>14330</v>
      </c>
      <c r="I21" s="82">
        <v>6917583</v>
      </c>
      <c r="J21" s="82">
        <v>-3447763</v>
      </c>
      <c r="K21" s="82">
        <v>467126</v>
      </c>
      <c r="L21" s="82">
        <v>677636</v>
      </c>
      <c r="M21" s="82">
        <v>-2303001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4614582</v>
      </c>
      <c r="W21" s="82"/>
      <c r="X21" s="82">
        <v>4614582</v>
      </c>
      <c r="Y21" s="83">
        <v>0</v>
      </c>
      <c r="Z21" s="84">
        <v>27842000</v>
      </c>
    </row>
    <row r="22" spans="1:26" ht="25.5">
      <c r="A22" s="85" t="s">
        <v>280</v>
      </c>
      <c r="B22" s="86">
        <f>SUM(B19:B21)</f>
        <v>-187388983</v>
      </c>
      <c r="C22" s="86">
        <f>SUM(C19:C21)</f>
        <v>0</v>
      </c>
      <c r="D22" s="87">
        <f aca="true" t="shared" si="3" ref="D22:Z22">SUM(D19:D21)</f>
        <v>27842000</v>
      </c>
      <c r="E22" s="88">
        <f t="shared" si="3"/>
        <v>27842000</v>
      </c>
      <c r="F22" s="88">
        <f t="shared" si="3"/>
        <v>38369369</v>
      </c>
      <c r="G22" s="88">
        <f t="shared" si="3"/>
        <v>-27611216</v>
      </c>
      <c r="H22" s="88">
        <f t="shared" si="3"/>
        <v>24198366</v>
      </c>
      <c r="I22" s="88">
        <f t="shared" si="3"/>
        <v>34956519</v>
      </c>
      <c r="J22" s="88">
        <f t="shared" si="3"/>
        <v>-21838395</v>
      </c>
      <c r="K22" s="88">
        <f t="shared" si="3"/>
        <v>59465391</v>
      </c>
      <c r="L22" s="88">
        <f t="shared" si="3"/>
        <v>-5431129</v>
      </c>
      <c r="M22" s="88">
        <f t="shared" si="3"/>
        <v>32195867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67152386</v>
      </c>
      <c r="W22" s="88">
        <f t="shared" si="3"/>
        <v>133657245</v>
      </c>
      <c r="X22" s="88">
        <f t="shared" si="3"/>
        <v>-66504859</v>
      </c>
      <c r="Y22" s="89">
        <f>+IF(W22&lt;&gt;0,(X22/W22)*100,0)</f>
        <v>-49.75776584352012</v>
      </c>
      <c r="Z22" s="90">
        <f t="shared" si="3"/>
        <v>27842000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-187388983</v>
      </c>
      <c r="C24" s="75">
        <f>SUM(C22:C23)</f>
        <v>0</v>
      </c>
      <c r="D24" s="76">
        <f aca="true" t="shared" si="4" ref="D24:Z24">SUM(D22:D23)</f>
        <v>27842000</v>
      </c>
      <c r="E24" s="77">
        <f t="shared" si="4"/>
        <v>27842000</v>
      </c>
      <c r="F24" s="77">
        <f t="shared" si="4"/>
        <v>38369369</v>
      </c>
      <c r="G24" s="77">
        <f t="shared" si="4"/>
        <v>-27611216</v>
      </c>
      <c r="H24" s="77">
        <f t="shared" si="4"/>
        <v>24198366</v>
      </c>
      <c r="I24" s="77">
        <f t="shared" si="4"/>
        <v>34956519</v>
      </c>
      <c r="J24" s="77">
        <f t="shared" si="4"/>
        <v>-21838395</v>
      </c>
      <c r="K24" s="77">
        <f t="shared" si="4"/>
        <v>59465391</v>
      </c>
      <c r="L24" s="77">
        <f t="shared" si="4"/>
        <v>-5431129</v>
      </c>
      <c r="M24" s="77">
        <f t="shared" si="4"/>
        <v>32195867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67152386</v>
      </c>
      <c r="W24" s="77">
        <f t="shared" si="4"/>
        <v>133657245</v>
      </c>
      <c r="X24" s="77">
        <f t="shared" si="4"/>
        <v>-66504859</v>
      </c>
      <c r="Y24" s="78">
        <f>+IF(W24&lt;&gt;0,(X24/W24)*100,0)</f>
        <v>-49.75776584352012</v>
      </c>
      <c r="Z24" s="79">
        <f t="shared" si="4"/>
        <v>27842000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219208182</v>
      </c>
      <c r="C27" s="22">
        <v>0</v>
      </c>
      <c r="D27" s="99">
        <v>149668439</v>
      </c>
      <c r="E27" s="100">
        <v>149668439</v>
      </c>
      <c r="F27" s="100">
        <v>6304755</v>
      </c>
      <c r="G27" s="100">
        <v>9306957</v>
      </c>
      <c r="H27" s="100">
        <v>4630454</v>
      </c>
      <c r="I27" s="100">
        <v>20242166</v>
      </c>
      <c r="J27" s="100">
        <v>10721113</v>
      </c>
      <c r="K27" s="100">
        <v>8115581</v>
      </c>
      <c r="L27" s="100">
        <v>19974869</v>
      </c>
      <c r="M27" s="100">
        <v>38811563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59053729</v>
      </c>
      <c r="W27" s="100">
        <v>74834220</v>
      </c>
      <c r="X27" s="100">
        <v>-15780491</v>
      </c>
      <c r="Y27" s="101">
        <v>-21.09</v>
      </c>
      <c r="Z27" s="102">
        <v>149668439</v>
      </c>
    </row>
    <row r="28" spans="1:26" ht="13.5">
      <c r="A28" s="103" t="s">
        <v>46</v>
      </c>
      <c r="B28" s="19">
        <v>49273573</v>
      </c>
      <c r="C28" s="19">
        <v>0</v>
      </c>
      <c r="D28" s="59">
        <v>121826470</v>
      </c>
      <c r="E28" s="60">
        <v>121826470</v>
      </c>
      <c r="F28" s="60">
        <v>2869229</v>
      </c>
      <c r="G28" s="60">
        <v>5839230</v>
      </c>
      <c r="H28" s="60">
        <v>4616124</v>
      </c>
      <c r="I28" s="60">
        <v>13324583</v>
      </c>
      <c r="J28" s="60">
        <v>14168876</v>
      </c>
      <c r="K28" s="60">
        <v>7648456</v>
      </c>
      <c r="L28" s="60">
        <v>19297233</v>
      </c>
      <c r="M28" s="60">
        <v>41114565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54439148</v>
      </c>
      <c r="W28" s="60">
        <v>60913235</v>
      </c>
      <c r="X28" s="60">
        <v>-6474087</v>
      </c>
      <c r="Y28" s="61">
        <v>-10.63</v>
      </c>
      <c r="Z28" s="62">
        <v>121826470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169934609</v>
      </c>
      <c r="C31" s="19">
        <v>0</v>
      </c>
      <c r="D31" s="59">
        <v>27841969</v>
      </c>
      <c r="E31" s="60">
        <v>27841969</v>
      </c>
      <c r="F31" s="60">
        <v>3435526</v>
      </c>
      <c r="G31" s="60">
        <v>3467727</v>
      </c>
      <c r="H31" s="60">
        <v>14330</v>
      </c>
      <c r="I31" s="60">
        <v>6917583</v>
      </c>
      <c r="J31" s="60">
        <v>-3447763</v>
      </c>
      <c r="K31" s="60">
        <v>467125</v>
      </c>
      <c r="L31" s="60">
        <v>677636</v>
      </c>
      <c r="M31" s="60">
        <v>-2303002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4614581</v>
      </c>
      <c r="W31" s="60">
        <v>13920985</v>
      </c>
      <c r="X31" s="60">
        <v>-9306404</v>
      </c>
      <c r="Y31" s="61">
        <v>-66.85</v>
      </c>
      <c r="Z31" s="62">
        <v>27841969</v>
      </c>
    </row>
    <row r="32" spans="1:26" ht="13.5">
      <c r="A32" s="70" t="s">
        <v>54</v>
      </c>
      <c r="B32" s="22">
        <f>SUM(B28:B31)</f>
        <v>219208182</v>
      </c>
      <c r="C32" s="22">
        <f>SUM(C28:C31)</f>
        <v>0</v>
      </c>
      <c r="D32" s="99">
        <f aca="true" t="shared" si="5" ref="D32:Z32">SUM(D28:D31)</f>
        <v>149668439</v>
      </c>
      <c r="E32" s="100">
        <f t="shared" si="5"/>
        <v>149668439</v>
      </c>
      <c r="F32" s="100">
        <f t="shared" si="5"/>
        <v>6304755</v>
      </c>
      <c r="G32" s="100">
        <f t="shared" si="5"/>
        <v>9306957</v>
      </c>
      <c r="H32" s="100">
        <f t="shared" si="5"/>
        <v>4630454</v>
      </c>
      <c r="I32" s="100">
        <f t="shared" si="5"/>
        <v>20242166</v>
      </c>
      <c r="J32" s="100">
        <f t="shared" si="5"/>
        <v>10721113</v>
      </c>
      <c r="K32" s="100">
        <f t="shared" si="5"/>
        <v>8115581</v>
      </c>
      <c r="L32" s="100">
        <f t="shared" si="5"/>
        <v>19974869</v>
      </c>
      <c r="M32" s="100">
        <f t="shared" si="5"/>
        <v>38811563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59053729</v>
      </c>
      <c r="W32" s="100">
        <f t="shared" si="5"/>
        <v>74834220</v>
      </c>
      <c r="X32" s="100">
        <f t="shared" si="5"/>
        <v>-15780491</v>
      </c>
      <c r="Y32" s="101">
        <f>+IF(W32&lt;&gt;0,(X32/W32)*100,0)</f>
        <v>-21.0872659593432</v>
      </c>
      <c r="Z32" s="102">
        <f t="shared" si="5"/>
        <v>149668439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200828947</v>
      </c>
      <c r="C35" s="19">
        <v>0</v>
      </c>
      <c r="D35" s="59">
        <v>341754432</v>
      </c>
      <c r="E35" s="60">
        <v>341754432</v>
      </c>
      <c r="F35" s="60">
        <v>781024602</v>
      </c>
      <c r="G35" s="60">
        <v>842905784</v>
      </c>
      <c r="H35" s="60">
        <v>778575834</v>
      </c>
      <c r="I35" s="60">
        <v>778575834</v>
      </c>
      <c r="J35" s="60">
        <v>329011244</v>
      </c>
      <c r="K35" s="60">
        <v>824123413</v>
      </c>
      <c r="L35" s="60">
        <v>811151124</v>
      </c>
      <c r="M35" s="60">
        <v>811151124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811151124</v>
      </c>
      <c r="W35" s="60">
        <v>170877216</v>
      </c>
      <c r="X35" s="60">
        <v>640273908</v>
      </c>
      <c r="Y35" s="61">
        <v>374.7</v>
      </c>
      <c r="Z35" s="62">
        <v>341754432</v>
      </c>
    </row>
    <row r="36" spans="1:26" ht="13.5">
      <c r="A36" s="58" t="s">
        <v>57</v>
      </c>
      <c r="B36" s="19">
        <v>2463772724</v>
      </c>
      <c r="C36" s="19">
        <v>0</v>
      </c>
      <c r="D36" s="59">
        <v>1674335014</v>
      </c>
      <c r="E36" s="60">
        <v>1674335014</v>
      </c>
      <c r="F36" s="60">
        <v>1773573588</v>
      </c>
      <c r="G36" s="60">
        <v>2423026049</v>
      </c>
      <c r="H36" s="60">
        <v>2431281399</v>
      </c>
      <c r="I36" s="60">
        <v>2431281399</v>
      </c>
      <c r="J36" s="60">
        <v>2904812895</v>
      </c>
      <c r="K36" s="60">
        <v>2401579391</v>
      </c>
      <c r="L36" s="60">
        <v>2520253735</v>
      </c>
      <c r="M36" s="60">
        <v>2520253735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2520253735</v>
      </c>
      <c r="W36" s="60">
        <v>837167507</v>
      </c>
      <c r="X36" s="60">
        <v>1683086228</v>
      </c>
      <c r="Y36" s="61">
        <v>201.05</v>
      </c>
      <c r="Z36" s="62">
        <v>1674335014</v>
      </c>
    </row>
    <row r="37" spans="1:26" ht="13.5">
      <c r="A37" s="58" t="s">
        <v>58</v>
      </c>
      <c r="B37" s="19">
        <v>420473108</v>
      </c>
      <c r="C37" s="19">
        <v>0</v>
      </c>
      <c r="D37" s="59">
        <v>172654873</v>
      </c>
      <c r="E37" s="60">
        <v>172654873</v>
      </c>
      <c r="F37" s="60">
        <v>715769400</v>
      </c>
      <c r="G37" s="60">
        <v>728115132</v>
      </c>
      <c r="H37" s="60">
        <v>714138575</v>
      </c>
      <c r="I37" s="60">
        <v>714138575</v>
      </c>
      <c r="J37" s="60">
        <v>714337282</v>
      </c>
      <c r="K37" s="60">
        <v>738974424</v>
      </c>
      <c r="L37" s="60">
        <v>749029695</v>
      </c>
      <c r="M37" s="60">
        <v>749029695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749029695</v>
      </c>
      <c r="W37" s="60">
        <v>86327437</v>
      </c>
      <c r="X37" s="60">
        <v>662702258</v>
      </c>
      <c r="Y37" s="61">
        <v>767.66</v>
      </c>
      <c r="Z37" s="62">
        <v>172654873</v>
      </c>
    </row>
    <row r="38" spans="1:26" ht="13.5">
      <c r="A38" s="58" t="s">
        <v>59</v>
      </c>
      <c r="B38" s="19">
        <v>186809333</v>
      </c>
      <c r="C38" s="19">
        <v>0</v>
      </c>
      <c r="D38" s="59">
        <v>92505394</v>
      </c>
      <c r="E38" s="60">
        <v>92505394</v>
      </c>
      <c r="F38" s="60">
        <v>247009546</v>
      </c>
      <c r="G38" s="60">
        <v>247254311</v>
      </c>
      <c r="H38" s="60">
        <v>246929590</v>
      </c>
      <c r="I38" s="60">
        <v>246929590</v>
      </c>
      <c r="J38" s="60">
        <v>246929590</v>
      </c>
      <c r="K38" s="60">
        <v>246929590</v>
      </c>
      <c r="L38" s="60">
        <v>242987107</v>
      </c>
      <c r="M38" s="60">
        <v>242987107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242987107</v>
      </c>
      <c r="W38" s="60">
        <v>46252697</v>
      </c>
      <c r="X38" s="60">
        <v>196734410</v>
      </c>
      <c r="Y38" s="61">
        <v>425.35</v>
      </c>
      <c r="Z38" s="62">
        <v>92505394</v>
      </c>
    </row>
    <row r="39" spans="1:26" ht="13.5">
      <c r="A39" s="58" t="s">
        <v>60</v>
      </c>
      <c r="B39" s="19">
        <v>2057319230</v>
      </c>
      <c r="C39" s="19">
        <v>0</v>
      </c>
      <c r="D39" s="59">
        <v>1750929179</v>
      </c>
      <c r="E39" s="60">
        <v>1750929179</v>
      </c>
      <c r="F39" s="60">
        <v>1591819244</v>
      </c>
      <c r="G39" s="60">
        <v>2290562390</v>
      </c>
      <c r="H39" s="60">
        <v>2248789068</v>
      </c>
      <c r="I39" s="60">
        <v>2248789068</v>
      </c>
      <c r="J39" s="60">
        <v>2272557267</v>
      </c>
      <c r="K39" s="60">
        <v>2239798790</v>
      </c>
      <c r="L39" s="60">
        <v>2339388057</v>
      </c>
      <c r="M39" s="60">
        <v>2339388057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2339388057</v>
      </c>
      <c r="W39" s="60">
        <v>875464590</v>
      </c>
      <c r="X39" s="60">
        <v>1463923467</v>
      </c>
      <c r="Y39" s="61">
        <v>167.22</v>
      </c>
      <c r="Z39" s="62">
        <v>1750929179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130542177</v>
      </c>
      <c r="C42" s="19">
        <v>0</v>
      </c>
      <c r="D42" s="59">
        <v>147913798</v>
      </c>
      <c r="E42" s="60">
        <v>147913798</v>
      </c>
      <c r="F42" s="60">
        <v>34996870</v>
      </c>
      <c r="G42" s="60">
        <v>-31078939</v>
      </c>
      <c r="H42" s="60">
        <v>-1800361</v>
      </c>
      <c r="I42" s="60">
        <v>2117570</v>
      </c>
      <c r="J42" s="60">
        <v>8194967</v>
      </c>
      <c r="K42" s="60">
        <v>98078255</v>
      </c>
      <c r="L42" s="60">
        <v>-52824274</v>
      </c>
      <c r="M42" s="60">
        <v>53448948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55566518</v>
      </c>
      <c r="W42" s="60">
        <v>185097314</v>
      </c>
      <c r="X42" s="60">
        <v>-129530796</v>
      </c>
      <c r="Y42" s="61">
        <v>-69.98</v>
      </c>
      <c r="Z42" s="62">
        <v>147913798</v>
      </c>
    </row>
    <row r="43" spans="1:26" ht="13.5">
      <c r="A43" s="58" t="s">
        <v>63</v>
      </c>
      <c r="B43" s="19">
        <v>-282163858</v>
      </c>
      <c r="C43" s="19">
        <v>0</v>
      </c>
      <c r="D43" s="59">
        <v>-232561184</v>
      </c>
      <c r="E43" s="60">
        <v>-232561184</v>
      </c>
      <c r="F43" s="60">
        <v>-3431140</v>
      </c>
      <c r="G43" s="60">
        <v>-3467727</v>
      </c>
      <c r="H43" s="60">
        <v>-14330</v>
      </c>
      <c r="I43" s="60">
        <v>-6913197</v>
      </c>
      <c r="J43" s="60">
        <v>-9795654</v>
      </c>
      <c r="K43" s="60">
        <v>-13811024</v>
      </c>
      <c r="L43" s="60">
        <v>-7972927</v>
      </c>
      <c r="M43" s="60">
        <v>-31579605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-38492802</v>
      </c>
      <c r="W43" s="60">
        <v>-130634773</v>
      </c>
      <c r="X43" s="60">
        <v>92141971</v>
      </c>
      <c r="Y43" s="61">
        <v>-70.53</v>
      </c>
      <c r="Z43" s="62">
        <v>-232561184</v>
      </c>
    </row>
    <row r="44" spans="1:26" ht="13.5">
      <c r="A44" s="58" t="s">
        <v>64</v>
      </c>
      <c r="B44" s="19">
        <v>0</v>
      </c>
      <c r="C44" s="19">
        <v>0</v>
      </c>
      <c r="D44" s="59">
        <v>-5483828</v>
      </c>
      <c r="E44" s="60">
        <v>-5483828</v>
      </c>
      <c r="F44" s="60">
        <v>-30597165</v>
      </c>
      <c r="G44" s="60">
        <v>0</v>
      </c>
      <c r="H44" s="60">
        <v>-835680</v>
      </c>
      <c r="I44" s="60">
        <v>-31432845</v>
      </c>
      <c r="J44" s="60">
        <v>0</v>
      </c>
      <c r="K44" s="60">
        <v>0</v>
      </c>
      <c r="L44" s="60">
        <v>-2107911</v>
      </c>
      <c r="M44" s="60">
        <v>-2107911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-33540756</v>
      </c>
      <c r="W44" s="60">
        <v>-2741914</v>
      </c>
      <c r="X44" s="60">
        <v>-30798842</v>
      </c>
      <c r="Y44" s="61">
        <v>1123.26</v>
      </c>
      <c r="Z44" s="62">
        <v>-5483828</v>
      </c>
    </row>
    <row r="45" spans="1:26" ht="13.5">
      <c r="A45" s="70" t="s">
        <v>65</v>
      </c>
      <c r="B45" s="22">
        <v>86492067</v>
      </c>
      <c r="C45" s="22">
        <v>0</v>
      </c>
      <c r="D45" s="99">
        <v>47395076</v>
      </c>
      <c r="E45" s="100">
        <v>47395076</v>
      </c>
      <c r="F45" s="100">
        <v>5676447</v>
      </c>
      <c r="G45" s="100">
        <v>-28870219</v>
      </c>
      <c r="H45" s="100">
        <v>-31520590</v>
      </c>
      <c r="I45" s="100">
        <v>-31520590</v>
      </c>
      <c r="J45" s="100">
        <v>-33121277</v>
      </c>
      <c r="K45" s="100">
        <v>51145954</v>
      </c>
      <c r="L45" s="100">
        <v>-11759158</v>
      </c>
      <c r="M45" s="100">
        <v>-11759158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-11759158</v>
      </c>
      <c r="W45" s="100">
        <v>189246917</v>
      </c>
      <c r="X45" s="100">
        <v>-201006075</v>
      </c>
      <c r="Y45" s="101">
        <v>-106.21</v>
      </c>
      <c r="Z45" s="102">
        <v>47395076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-11539</v>
      </c>
      <c r="C49" s="52">
        <v>0</v>
      </c>
      <c r="D49" s="129">
        <v>30357043</v>
      </c>
      <c r="E49" s="54">
        <v>18770795</v>
      </c>
      <c r="F49" s="54">
        <v>0</v>
      </c>
      <c r="G49" s="54">
        <v>0</v>
      </c>
      <c r="H49" s="54">
        <v>0</v>
      </c>
      <c r="I49" s="54">
        <v>52692294</v>
      </c>
      <c r="J49" s="54">
        <v>0</v>
      </c>
      <c r="K49" s="54">
        <v>0</v>
      </c>
      <c r="L49" s="54">
        <v>0</v>
      </c>
      <c r="M49" s="54">
        <v>5246327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5678385</v>
      </c>
      <c r="W49" s="54">
        <v>4450443</v>
      </c>
      <c r="X49" s="54">
        <v>234913258</v>
      </c>
      <c r="Y49" s="54">
        <v>352097006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13466250</v>
      </c>
      <c r="C51" s="52">
        <v>0</v>
      </c>
      <c r="D51" s="129">
        <v>18793824</v>
      </c>
      <c r="E51" s="54">
        <v>-1843567</v>
      </c>
      <c r="F51" s="54">
        <v>0</v>
      </c>
      <c r="G51" s="54">
        <v>0</v>
      </c>
      <c r="H51" s="54">
        <v>0</v>
      </c>
      <c r="I51" s="54">
        <v>7210262</v>
      </c>
      <c r="J51" s="54">
        <v>0</v>
      </c>
      <c r="K51" s="54">
        <v>0</v>
      </c>
      <c r="L51" s="54">
        <v>0</v>
      </c>
      <c r="M51" s="54">
        <v>268890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344243</v>
      </c>
      <c r="W51" s="54">
        <v>2698999</v>
      </c>
      <c r="X51" s="54">
        <v>35032</v>
      </c>
      <c r="Y51" s="54">
        <v>40973933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86.51223600301223</v>
      </c>
      <c r="E58" s="7">
        <f t="shared" si="6"/>
        <v>86.51223600301223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51.43110015696094</v>
      </c>
      <c r="K58" s="7">
        <f t="shared" si="6"/>
        <v>238.36767335674415</v>
      </c>
      <c r="L58" s="7">
        <f t="shared" si="6"/>
        <v>80.8014350564475</v>
      </c>
      <c r="M58" s="7">
        <f t="shared" si="6"/>
        <v>105.73852322101666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102.64525705705039</v>
      </c>
      <c r="W58" s="7">
        <f t="shared" si="6"/>
        <v>70.36353633921341</v>
      </c>
      <c r="X58" s="7">
        <f t="shared" si="6"/>
        <v>0</v>
      </c>
      <c r="Y58" s="7">
        <f t="shared" si="6"/>
        <v>0</v>
      </c>
      <c r="Z58" s="8">
        <f t="shared" si="6"/>
        <v>86.51223600301223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77.35778101998086</v>
      </c>
      <c r="E59" s="10">
        <f t="shared" si="7"/>
        <v>77.35778101998086</v>
      </c>
      <c r="F59" s="10">
        <f t="shared" si="7"/>
        <v>0</v>
      </c>
      <c r="G59" s="10">
        <f t="shared" si="7"/>
        <v>0</v>
      </c>
      <c r="H59" s="10">
        <f t="shared" si="7"/>
        <v>100</v>
      </c>
      <c r="I59" s="10">
        <f t="shared" si="7"/>
        <v>100</v>
      </c>
      <c r="J59" s="10">
        <f t="shared" si="7"/>
        <v>23.364226768352225</v>
      </c>
      <c r="K59" s="10">
        <f t="shared" si="7"/>
        <v>0</v>
      </c>
      <c r="L59" s="10">
        <f t="shared" si="7"/>
        <v>0</v>
      </c>
      <c r="M59" s="10">
        <f t="shared" si="7"/>
        <v>116.87148604487687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109.47749727838544</v>
      </c>
      <c r="W59" s="10">
        <f t="shared" si="7"/>
        <v>47.19000038300329</v>
      </c>
      <c r="X59" s="10">
        <f t="shared" si="7"/>
        <v>0</v>
      </c>
      <c r="Y59" s="10">
        <f t="shared" si="7"/>
        <v>0</v>
      </c>
      <c r="Z59" s="11">
        <f t="shared" si="7"/>
        <v>77.35778101998086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92.06723794773978</v>
      </c>
      <c r="E60" s="13">
        <f t="shared" si="7"/>
        <v>92.06723794773978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-78.12716818387945</v>
      </c>
      <c r="K60" s="13">
        <f t="shared" si="7"/>
        <v>41.201483413497456</v>
      </c>
      <c r="L60" s="13">
        <f t="shared" si="7"/>
        <v>44.43294365085567</v>
      </c>
      <c r="M60" s="13">
        <f t="shared" si="7"/>
        <v>99.42699203914347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99.81331049970365</v>
      </c>
      <c r="W60" s="13">
        <f t="shared" si="7"/>
        <v>94.37999914130754</v>
      </c>
      <c r="X60" s="13">
        <f t="shared" si="7"/>
        <v>0</v>
      </c>
      <c r="Y60" s="13">
        <f t="shared" si="7"/>
        <v>0</v>
      </c>
      <c r="Z60" s="14">
        <f t="shared" si="7"/>
        <v>92.06723794773978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93.1185390513013</v>
      </c>
      <c r="E61" s="13">
        <f t="shared" si="7"/>
        <v>93.1185390513013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-102.82206983666751</v>
      </c>
      <c r="K61" s="13">
        <f t="shared" si="7"/>
        <v>41.63853549071842</v>
      </c>
      <c r="L61" s="13">
        <f t="shared" si="7"/>
        <v>44.937865526886696</v>
      </c>
      <c r="M61" s="13">
        <f t="shared" si="7"/>
        <v>90.6605241508076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96.61879854299376</v>
      </c>
      <c r="W61" s="13">
        <f t="shared" si="7"/>
        <v>94.37999781570409</v>
      </c>
      <c r="X61" s="13">
        <f t="shared" si="7"/>
        <v>0</v>
      </c>
      <c r="Y61" s="13">
        <f t="shared" si="7"/>
        <v>0</v>
      </c>
      <c r="Z61" s="14">
        <f t="shared" si="7"/>
        <v>93.1185390513013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84.11611966023706</v>
      </c>
      <c r="E64" s="13">
        <f t="shared" si="7"/>
        <v>84.11611966023706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-0.49728535050209005</v>
      </c>
      <c r="K64" s="13">
        <f t="shared" si="7"/>
        <v>0</v>
      </c>
      <c r="L64" s="13">
        <f t="shared" si="7"/>
        <v>0.18771532720645048</v>
      </c>
      <c r="M64" s="13">
        <f t="shared" si="7"/>
        <v>0.15527444758610845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65.74156026954891</v>
      </c>
      <c r="W64" s="13">
        <f t="shared" si="7"/>
        <v>94.38001486456193</v>
      </c>
      <c r="X64" s="13">
        <f t="shared" si="7"/>
        <v>0</v>
      </c>
      <c r="Y64" s="13">
        <f t="shared" si="7"/>
        <v>0</v>
      </c>
      <c r="Z64" s="14">
        <f t="shared" si="7"/>
        <v>84.11611966023706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83.42574812967581</v>
      </c>
      <c r="E65" s="13">
        <f t="shared" si="7"/>
        <v>83.42574812967581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-0.34589246715097993</v>
      </c>
      <c r="K65" s="13">
        <f t="shared" si="7"/>
        <v>100</v>
      </c>
      <c r="L65" s="13">
        <f t="shared" si="7"/>
        <v>100</v>
      </c>
      <c r="M65" s="13">
        <f t="shared" si="7"/>
        <v>-0.90189119852877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-9761.189468735309</v>
      </c>
      <c r="W65" s="13">
        <f t="shared" si="7"/>
        <v>94.37999720210487</v>
      </c>
      <c r="X65" s="13">
        <f t="shared" si="7"/>
        <v>0</v>
      </c>
      <c r="Y65" s="13">
        <f t="shared" si="7"/>
        <v>0</v>
      </c>
      <c r="Z65" s="14">
        <f t="shared" si="7"/>
        <v>83.42574812967581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91.94802023949453</v>
      </c>
      <c r="E66" s="16">
        <f t="shared" si="7"/>
        <v>91.94802023949453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45.086546797346614</v>
      </c>
      <c r="W66" s="16">
        <f t="shared" si="7"/>
        <v>86.34804625316679</v>
      </c>
      <c r="X66" s="16">
        <f t="shared" si="7"/>
        <v>0</v>
      </c>
      <c r="Y66" s="16">
        <f t="shared" si="7"/>
        <v>0</v>
      </c>
      <c r="Z66" s="17">
        <f t="shared" si="7"/>
        <v>91.94802023949453</v>
      </c>
    </row>
    <row r="67" spans="1:26" ht="13.5" hidden="1">
      <c r="A67" s="41" t="s">
        <v>285</v>
      </c>
      <c r="B67" s="24">
        <v>405964909</v>
      </c>
      <c r="C67" s="24"/>
      <c r="D67" s="25">
        <v>502903276</v>
      </c>
      <c r="E67" s="26">
        <v>502903276</v>
      </c>
      <c r="F67" s="26">
        <v>9510735</v>
      </c>
      <c r="G67" s="26">
        <v>22541530</v>
      </c>
      <c r="H67" s="26">
        <v>70255482</v>
      </c>
      <c r="I67" s="26">
        <v>102307747</v>
      </c>
      <c r="J67" s="26">
        <v>44513621</v>
      </c>
      <c r="K67" s="26">
        <v>22143889</v>
      </c>
      <c r="L67" s="26">
        <v>20832630</v>
      </c>
      <c r="M67" s="26">
        <v>87490140</v>
      </c>
      <c r="N67" s="26"/>
      <c r="O67" s="26"/>
      <c r="P67" s="26"/>
      <c r="Q67" s="26"/>
      <c r="R67" s="26"/>
      <c r="S67" s="26"/>
      <c r="T67" s="26"/>
      <c r="U67" s="26"/>
      <c r="V67" s="26">
        <v>189797887</v>
      </c>
      <c r="W67" s="26">
        <v>292326787</v>
      </c>
      <c r="X67" s="26"/>
      <c r="Y67" s="25"/>
      <c r="Z67" s="27">
        <v>502903276</v>
      </c>
    </row>
    <row r="68" spans="1:26" ht="13.5" hidden="1">
      <c r="A68" s="37" t="s">
        <v>31</v>
      </c>
      <c r="B68" s="19">
        <v>151866136</v>
      </c>
      <c r="C68" s="19"/>
      <c r="D68" s="20">
        <v>189717364</v>
      </c>
      <c r="E68" s="21">
        <v>189717364</v>
      </c>
      <c r="F68" s="21"/>
      <c r="G68" s="21"/>
      <c r="H68" s="21">
        <v>44316254</v>
      </c>
      <c r="I68" s="21">
        <v>44316254</v>
      </c>
      <c r="J68" s="21">
        <v>56803870</v>
      </c>
      <c r="K68" s="21"/>
      <c r="L68" s="21"/>
      <c r="M68" s="21">
        <v>56803870</v>
      </c>
      <c r="N68" s="21"/>
      <c r="O68" s="21"/>
      <c r="P68" s="21"/>
      <c r="Q68" s="21"/>
      <c r="R68" s="21"/>
      <c r="S68" s="21"/>
      <c r="T68" s="21"/>
      <c r="U68" s="21"/>
      <c r="V68" s="21">
        <v>101120124</v>
      </c>
      <c r="W68" s="21">
        <v>146761141</v>
      </c>
      <c r="X68" s="21"/>
      <c r="Y68" s="20"/>
      <c r="Z68" s="23">
        <v>189717364</v>
      </c>
    </row>
    <row r="69" spans="1:26" ht="13.5" hidden="1">
      <c r="A69" s="38" t="s">
        <v>32</v>
      </c>
      <c r="B69" s="19">
        <v>254098773</v>
      </c>
      <c r="C69" s="19"/>
      <c r="D69" s="20">
        <v>288111768</v>
      </c>
      <c r="E69" s="21">
        <v>288111768</v>
      </c>
      <c r="F69" s="21">
        <v>9548453</v>
      </c>
      <c r="G69" s="21">
        <v>20732583</v>
      </c>
      <c r="H69" s="21">
        <v>24087615</v>
      </c>
      <c r="I69" s="21">
        <v>54368651</v>
      </c>
      <c r="J69" s="21">
        <v>-12315895</v>
      </c>
      <c r="K69" s="21">
        <v>19970696</v>
      </c>
      <c r="L69" s="21">
        <v>18619005</v>
      </c>
      <c r="M69" s="21">
        <v>26273806</v>
      </c>
      <c r="N69" s="21"/>
      <c r="O69" s="21"/>
      <c r="P69" s="21"/>
      <c r="Q69" s="21"/>
      <c r="R69" s="21"/>
      <c r="S69" s="21"/>
      <c r="T69" s="21"/>
      <c r="U69" s="21"/>
      <c r="V69" s="21">
        <v>80642457</v>
      </c>
      <c r="W69" s="21">
        <v>133738218</v>
      </c>
      <c r="X69" s="21"/>
      <c r="Y69" s="20"/>
      <c r="Z69" s="23">
        <v>288111768</v>
      </c>
    </row>
    <row r="70" spans="1:26" ht="13.5" hidden="1">
      <c r="A70" s="39" t="s">
        <v>103</v>
      </c>
      <c r="B70" s="19">
        <v>231605830</v>
      </c>
      <c r="C70" s="19"/>
      <c r="D70" s="20">
        <v>255081154</v>
      </c>
      <c r="E70" s="21">
        <v>255081154</v>
      </c>
      <c r="F70" s="21">
        <v>9549057</v>
      </c>
      <c r="G70" s="21">
        <v>20575649</v>
      </c>
      <c r="H70" s="21">
        <v>20599076</v>
      </c>
      <c r="I70" s="21">
        <v>50723782</v>
      </c>
      <c r="J70" s="21">
        <v>-9347926</v>
      </c>
      <c r="K70" s="21">
        <v>19741739</v>
      </c>
      <c r="L70" s="21">
        <v>18390918</v>
      </c>
      <c r="M70" s="21">
        <v>28784731</v>
      </c>
      <c r="N70" s="21"/>
      <c r="O70" s="21"/>
      <c r="P70" s="21"/>
      <c r="Q70" s="21"/>
      <c r="R70" s="21"/>
      <c r="S70" s="21"/>
      <c r="T70" s="21"/>
      <c r="U70" s="21"/>
      <c r="V70" s="21">
        <v>79508513</v>
      </c>
      <c r="W70" s="21">
        <v>119873868</v>
      </c>
      <c r="X70" s="21"/>
      <c r="Y70" s="20"/>
      <c r="Z70" s="23">
        <v>255081154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22492943</v>
      </c>
      <c r="C73" s="19"/>
      <c r="D73" s="20">
        <v>25010614</v>
      </c>
      <c r="E73" s="21">
        <v>25010614</v>
      </c>
      <c r="F73" s="21">
        <v>-17102</v>
      </c>
      <c r="G73" s="21">
        <v>147122</v>
      </c>
      <c r="H73" s="21">
        <v>634409</v>
      </c>
      <c r="I73" s="21">
        <v>764429</v>
      </c>
      <c r="J73" s="21">
        <v>-41626</v>
      </c>
      <c r="K73" s="21">
        <v>220905</v>
      </c>
      <c r="L73" s="21">
        <v>220014</v>
      </c>
      <c r="M73" s="21">
        <v>399293</v>
      </c>
      <c r="N73" s="21"/>
      <c r="O73" s="21"/>
      <c r="P73" s="21"/>
      <c r="Q73" s="21"/>
      <c r="R73" s="21"/>
      <c r="S73" s="21"/>
      <c r="T73" s="21"/>
      <c r="U73" s="21"/>
      <c r="V73" s="21">
        <v>1163722</v>
      </c>
      <c r="W73" s="21">
        <v>10518978</v>
      </c>
      <c r="X73" s="21"/>
      <c r="Y73" s="20"/>
      <c r="Z73" s="23">
        <v>25010614</v>
      </c>
    </row>
    <row r="74" spans="1:26" ht="13.5" hidden="1">
      <c r="A74" s="39" t="s">
        <v>107</v>
      </c>
      <c r="B74" s="19"/>
      <c r="C74" s="19"/>
      <c r="D74" s="20">
        <v>8020000</v>
      </c>
      <c r="E74" s="21">
        <v>8020000</v>
      </c>
      <c r="F74" s="21">
        <v>16498</v>
      </c>
      <c r="G74" s="21">
        <v>9812</v>
      </c>
      <c r="H74" s="21">
        <v>2854130</v>
      </c>
      <c r="I74" s="21">
        <v>2880440</v>
      </c>
      <c r="J74" s="21">
        <v>-2926343</v>
      </c>
      <c r="K74" s="21">
        <v>8052</v>
      </c>
      <c r="L74" s="21">
        <v>8073</v>
      </c>
      <c r="M74" s="21">
        <v>-2910218</v>
      </c>
      <c r="N74" s="21"/>
      <c r="O74" s="21"/>
      <c r="P74" s="21"/>
      <c r="Q74" s="21"/>
      <c r="R74" s="21"/>
      <c r="S74" s="21"/>
      <c r="T74" s="21"/>
      <c r="U74" s="21"/>
      <c r="V74" s="21">
        <v>-29778</v>
      </c>
      <c r="W74" s="21">
        <v>3345372</v>
      </c>
      <c r="X74" s="21"/>
      <c r="Y74" s="20"/>
      <c r="Z74" s="23">
        <v>8020000</v>
      </c>
    </row>
    <row r="75" spans="1:26" ht="13.5" hidden="1">
      <c r="A75" s="40" t="s">
        <v>110</v>
      </c>
      <c r="B75" s="28"/>
      <c r="C75" s="28"/>
      <c r="D75" s="29">
        <v>25074144</v>
      </c>
      <c r="E75" s="30">
        <v>25074144</v>
      </c>
      <c r="F75" s="30">
        <v>-37718</v>
      </c>
      <c r="G75" s="30">
        <v>1808947</v>
      </c>
      <c r="H75" s="30">
        <v>1851613</v>
      </c>
      <c r="I75" s="30">
        <v>3622842</v>
      </c>
      <c r="J75" s="30">
        <v>25646</v>
      </c>
      <c r="K75" s="30">
        <v>2173193</v>
      </c>
      <c r="L75" s="30">
        <v>2213625</v>
      </c>
      <c r="M75" s="30">
        <v>4412464</v>
      </c>
      <c r="N75" s="30"/>
      <c r="O75" s="30"/>
      <c r="P75" s="30"/>
      <c r="Q75" s="30"/>
      <c r="R75" s="30"/>
      <c r="S75" s="30"/>
      <c r="T75" s="30"/>
      <c r="U75" s="30"/>
      <c r="V75" s="30">
        <v>8035306</v>
      </c>
      <c r="W75" s="30">
        <v>11827428</v>
      </c>
      <c r="X75" s="30"/>
      <c r="Y75" s="29"/>
      <c r="Z75" s="31">
        <v>25074144</v>
      </c>
    </row>
    <row r="76" spans="1:26" ht="13.5" hidden="1">
      <c r="A76" s="42" t="s">
        <v>286</v>
      </c>
      <c r="B76" s="32">
        <v>405964909</v>
      </c>
      <c r="C76" s="32"/>
      <c r="D76" s="33">
        <v>435072869</v>
      </c>
      <c r="E76" s="34">
        <v>435072869</v>
      </c>
      <c r="F76" s="34">
        <v>9510735</v>
      </c>
      <c r="G76" s="34">
        <v>22541530</v>
      </c>
      <c r="H76" s="34">
        <v>70255482</v>
      </c>
      <c r="I76" s="34">
        <v>102307747</v>
      </c>
      <c r="J76" s="34">
        <v>22893845</v>
      </c>
      <c r="K76" s="34">
        <v>52783873</v>
      </c>
      <c r="L76" s="34">
        <v>16833064</v>
      </c>
      <c r="M76" s="34">
        <v>92510782</v>
      </c>
      <c r="N76" s="34"/>
      <c r="O76" s="34"/>
      <c r="P76" s="34"/>
      <c r="Q76" s="34"/>
      <c r="R76" s="34"/>
      <c r="S76" s="34"/>
      <c r="T76" s="34"/>
      <c r="U76" s="34"/>
      <c r="V76" s="34">
        <v>194818529</v>
      </c>
      <c r="W76" s="34">
        <v>205691465</v>
      </c>
      <c r="X76" s="34"/>
      <c r="Y76" s="33"/>
      <c r="Z76" s="35">
        <v>435072869</v>
      </c>
    </row>
    <row r="77" spans="1:26" ht="13.5" hidden="1">
      <c r="A77" s="37" t="s">
        <v>31</v>
      </c>
      <c r="B77" s="19">
        <v>151866136</v>
      </c>
      <c r="C77" s="19"/>
      <c r="D77" s="20">
        <v>146761143</v>
      </c>
      <c r="E77" s="21">
        <v>146761143</v>
      </c>
      <c r="F77" s="21"/>
      <c r="G77" s="21"/>
      <c r="H77" s="21">
        <v>44316254</v>
      </c>
      <c r="I77" s="21">
        <v>44316254</v>
      </c>
      <c r="J77" s="21">
        <v>13271785</v>
      </c>
      <c r="K77" s="21">
        <v>44555650</v>
      </c>
      <c r="L77" s="21">
        <v>8560092</v>
      </c>
      <c r="M77" s="21">
        <v>66387527</v>
      </c>
      <c r="N77" s="21"/>
      <c r="O77" s="21"/>
      <c r="P77" s="21"/>
      <c r="Q77" s="21"/>
      <c r="R77" s="21"/>
      <c r="S77" s="21"/>
      <c r="T77" s="21"/>
      <c r="U77" s="21"/>
      <c r="V77" s="21">
        <v>110703781</v>
      </c>
      <c r="W77" s="21">
        <v>69256583</v>
      </c>
      <c r="X77" s="21"/>
      <c r="Y77" s="20"/>
      <c r="Z77" s="23">
        <v>146761143</v>
      </c>
    </row>
    <row r="78" spans="1:26" ht="13.5" hidden="1">
      <c r="A78" s="38" t="s">
        <v>32</v>
      </c>
      <c r="B78" s="19">
        <v>254098773</v>
      </c>
      <c r="C78" s="19"/>
      <c r="D78" s="20">
        <v>265256547</v>
      </c>
      <c r="E78" s="21">
        <v>265256547</v>
      </c>
      <c r="F78" s="21">
        <v>9548453</v>
      </c>
      <c r="G78" s="21">
        <v>20732583</v>
      </c>
      <c r="H78" s="21">
        <v>24087615</v>
      </c>
      <c r="I78" s="21">
        <v>54368651</v>
      </c>
      <c r="J78" s="21">
        <v>9622060</v>
      </c>
      <c r="K78" s="21">
        <v>8228223</v>
      </c>
      <c r="L78" s="21">
        <v>8272972</v>
      </c>
      <c r="M78" s="21">
        <v>26123255</v>
      </c>
      <c r="N78" s="21"/>
      <c r="O78" s="21"/>
      <c r="P78" s="21"/>
      <c r="Q78" s="21"/>
      <c r="R78" s="21"/>
      <c r="S78" s="21"/>
      <c r="T78" s="21"/>
      <c r="U78" s="21"/>
      <c r="V78" s="21">
        <v>80491906</v>
      </c>
      <c r="W78" s="21">
        <v>126222129</v>
      </c>
      <c r="X78" s="21"/>
      <c r="Y78" s="20"/>
      <c r="Z78" s="23">
        <v>265256547</v>
      </c>
    </row>
    <row r="79" spans="1:26" ht="13.5" hidden="1">
      <c r="A79" s="39" t="s">
        <v>103</v>
      </c>
      <c r="B79" s="19">
        <v>231605830</v>
      </c>
      <c r="C79" s="19"/>
      <c r="D79" s="20">
        <v>237527844</v>
      </c>
      <c r="E79" s="21">
        <v>237527844</v>
      </c>
      <c r="F79" s="21">
        <v>9549057</v>
      </c>
      <c r="G79" s="21">
        <v>20575649</v>
      </c>
      <c r="H79" s="21">
        <v>20599076</v>
      </c>
      <c r="I79" s="21">
        <v>50723782</v>
      </c>
      <c r="J79" s="21">
        <v>9611731</v>
      </c>
      <c r="K79" s="21">
        <v>8220171</v>
      </c>
      <c r="L79" s="21">
        <v>8264486</v>
      </c>
      <c r="M79" s="21">
        <v>26096388</v>
      </c>
      <c r="N79" s="21"/>
      <c r="O79" s="21"/>
      <c r="P79" s="21"/>
      <c r="Q79" s="21"/>
      <c r="R79" s="21"/>
      <c r="S79" s="21"/>
      <c r="T79" s="21"/>
      <c r="U79" s="21"/>
      <c r="V79" s="21">
        <v>76820170</v>
      </c>
      <c r="W79" s="21">
        <v>113136954</v>
      </c>
      <c r="X79" s="21"/>
      <c r="Y79" s="20"/>
      <c r="Z79" s="23">
        <v>237527844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22492943</v>
      </c>
      <c r="C82" s="19"/>
      <c r="D82" s="20">
        <v>21037958</v>
      </c>
      <c r="E82" s="21">
        <v>21037958</v>
      </c>
      <c r="F82" s="21">
        <v>-17102</v>
      </c>
      <c r="G82" s="21">
        <v>147122</v>
      </c>
      <c r="H82" s="21">
        <v>634409</v>
      </c>
      <c r="I82" s="21">
        <v>764429</v>
      </c>
      <c r="J82" s="21">
        <v>207</v>
      </c>
      <c r="K82" s="21"/>
      <c r="L82" s="21">
        <v>413</v>
      </c>
      <c r="M82" s="21">
        <v>620</v>
      </c>
      <c r="N82" s="21"/>
      <c r="O82" s="21"/>
      <c r="P82" s="21"/>
      <c r="Q82" s="21"/>
      <c r="R82" s="21"/>
      <c r="S82" s="21"/>
      <c r="T82" s="21"/>
      <c r="U82" s="21"/>
      <c r="V82" s="21">
        <v>765049</v>
      </c>
      <c r="W82" s="21">
        <v>9927813</v>
      </c>
      <c r="X82" s="21"/>
      <c r="Y82" s="20"/>
      <c r="Z82" s="23">
        <v>21037958</v>
      </c>
    </row>
    <row r="83" spans="1:26" ht="13.5" hidden="1">
      <c r="A83" s="39" t="s">
        <v>107</v>
      </c>
      <c r="B83" s="19"/>
      <c r="C83" s="19"/>
      <c r="D83" s="20">
        <v>6690745</v>
      </c>
      <c r="E83" s="21">
        <v>6690745</v>
      </c>
      <c r="F83" s="21">
        <v>16498</v>
      </c>
      <c r="G83" s="21">
        <v>9812</v>
      </c>
      <c r="H83" s="21">
        <v>2854130</v>
      </c>
      <c r="I83" s="21">
        <v>2880440</v>
      </c>
      <c r="J83" s="21">
        <v>10122</v>
      </c>
      <c r="K83" s="21">
        <v>8052</v>
      </c>
      <c r="L83" s="21">
        <v>8073</v>
      </c>
      <c r="M83" s="21">
        <v>26247</v>
      </c>
      <c r="N83" s="21"/>
      <c r="O83" s="21"/>
      <c r="P83" s="21"/>
      <c r="Q83" s="21"/>
      <c r="R83" s="21"/>
      <c r="S83" s="21"/>
      <c r="T83" s="21"/>
      <c r="U83" s="21"/>
      <c r="V83" s="21">
        <v>2906687</v>
      </c>
      <c r="W83" s="21">
        <v>3157362</v>
      </c>
      <c r="X83" s="21"/>
      <c r="Y83" s="20"/>
      <c r="Z83" s="23">
        <v>6690745</v>
      </c>
    </row>
    <row r="84" spans="1:26" ht="13.5" hidden="1">
      <c r="A84" s="40" t="s">
        <v>110</v>
      </c>
      <c r="B84" s="28"/>
      <c r="C84" s="28"/>
      <c r="D84" s="29">
        <v>23055179</v>
      </c>
      <c r="E84" s="30">
        <v>23055179</v>
      </c>
      <c r="F84" s="30">
        <v>-37718</v>
      </c>
      <c r="G84" s="30">
        <v>1808947</v>
      </c>
      <c r="H84" s="30">
        <v>1851613</v>
      </c>
      <c r="I84" s="30">
        <v>3622842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3622842</v>
      </c>
      <c r="W84" s="30">
        <v>10212753</v>
      </c>
      <c r="X84" s="30"/>
      <c r="Y84" s="29"/>
      <c r="Z84" s="31">
        <v>23055179</v>
      </c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17228000</v>
      </c>
      <c r="F5" s="345">
        <f t="shared" si="0"/>
        <v>17228000</v>
      </c>
      <c r="G5" s="345">
        <f t="shared" si="0"/>
        <v>1859799</v>
      </c>
      <c r="H5" s="343">
        <f t="shared" si="0"/>
        <v>1441117</v>
      </c>
      <c r="I5" s="343">
        <f t="shared" si="0"/>
        <v>136463</v>
      </c>
      <c r="J5" s="345">
        <f t="shared" si="0"/>
        <v>3437379</v>
      </c>
      <c r="K5" s="345">
        <f t="shared" si="0"/>
        <v>-605624</v>
      </c>
      <c r="L5" s="343">
        <f t="shared" si="0"/>
        <v>1368805</v>
      </c>
      <c r="M5" s="343">
        <f t="shared" si="0"/>
        <v>584413</v>
      </c>
      <c r="N5" s="345">
        <f t="shared" si="0"/>
        <v>1347594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4784973</v>
      </c>
      <c r="X5" s="343">
        <f t="shared" si="0"/>
        <v>8614000</v>
      </c>
      <c r="Y5" s="345">
        <f t="shared" si="0"/>
        <v>-3829027</v>
      </c>
      <c r="Z5" s="346">
        <f>+IF(X5&lt;&gt;0,+(Y5/X5)*100,0)</f>
        <v>-44.451207336893425</v>
      </c>
      <c r="AA5" s="347">
        <f>+AA6+AA8+AA11+AA13+AA15</f>
        <v>17228000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10191000</v>
      </c>
      <c r="F6" s="59">
        <f t="shared" si="1"/>
        <v>10191000</v>
      </c>
      <c r="G6" s="59">
        <f t="shared" si="1"/>
        <v>0</v>
      </c>
      <c r="H6" s="60">
        <f t="shared" si="1"/>
        <v>1441117</v>
      </c>
      <c r="I6" s="60">
        <f t="shared" si="1"/>
        <v>18996</v>
      </c>
      <c r="J6" s="59">
        <f t="shared" si="1"/>
        <v>1460113</v>
      </c>
      <c r="K6" s="59">
        <f t="shared" si="1"/>
        <v>980746</v>
      </c>
      <c r="L6" s="60">
        <f t="shared" si="1"/>
        <v>1232554</v>
      </c>
      <c r="M6" s="60">
        <f t="shared" si="1"/>
        <v>116420</v>
      </c>
      <c r="N6" s="59">
        <f t="shared" si="1"/>
        <v>2329720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3789833</v>
      </c>
      <c r="X6" s="60">
        <f t="shared" si="1"/>
        <v>5095500</v>
      </c>
      <c r="Y6" s="59">
        <f t="shared" si="1"/>
        <v>-1305667</v>
      </c>
      <c r="Z6" s="61">
        <f>+IF(X6&lt;&gt;0,+(Y6/X6)*100,0)</f>
        <v>-25.62392306937494</v>
      </c>
      <c r="AA6" s="62">
        <f t="shared" si="1"/>
        <v>10191000</v>
      </c>
    </row>
    <row r="7" spans="1:27" ht="13.5">
      <c r="A7" s="291" t="s">
        <v>228</v>
      </c>
      <c r="B7" s="142"/>
      <c r="C7" s="60"/>
      <c r="D7" s="327"/>
      <c r="E7" s="60">
        <v>10191000</v>
      </c>
      <c r="F7" s="59">
        <v>10191000</v>
      </c>
      <c r="G7" s="59"/>
      <c r="H7" s="60">
        <v>1441117</v>
      </c>
      <c r="I7" s="60">
        <v>18996</v>
      </c>
      <c r="J7" s="59">
        <v>1460113</v>
      </c>
      <c r="K7" s="59">
        <v>980746</v>
      </c>
      <c r="L7" s="60">
        <v>1232554</v>
      </c>
      <c r="M7" s="60">
        <v>116420</v>
      </c>
      <c r="N7" s="59">
        <v>2329720</v>
      </c>
      <c r="O7" s="59"/>
      <c r="P7" s="60"/>
      <c r="Q7" s="60"/>
      <c r="R7" s="59"/>
      <c r="S7" s="59"/>
      <c r="T7" s="60"/>
      <c r="U7" s="60"/>
      <c r="V7" s="59"/>
      <c r="W7" s="59">
        <v>3789833</v>
      </c>
      <c r="X7" s="60">
        <v>5095500</v>
      </c>
      <c r="Y7" s="59">
        <v>-1305667</v>
      </c>
      <c r="Z7" s="61">
        <v>-25.62</v>
      </c>
      <c r="AA7" s="62">
        <v>10191000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7037000</v>
      </c>
      <c r="F8" s="59">
        <f t="shared" si="2"/>
        <v>7037000</v>
      </c>
      <c r="G8" s="59">
        <f t="shared" si="2"/>
        <v>1859799</v>
      </c>
      <c r="H8" s="60">
        <f t="shared" si="2"/>
        <v>0</v>
      </c>
      <c r="I8" s="60">
        <f t="shared" si="2"/>
        <v>117467</v>
      </c>
      <c r="J8" s="59">
        <f t="shared" si="2"/>
        <v>1977266</v>
      </c>
      <c r="K8" s="59">
        <f t="shared" si="2"/>
        <v>-1586370</v>
      </c>
      <c r="L8" s="60">
        <f t="shared" si="2"/>
        <v>136251</v>
      </c>
      <c r="M8" s="60">
        <f t="shared" si="2"/>
        <v>467993</v>
      </c>
      <c r="N8" s="59">
        <f t="shared" si="2"/>
        <v>-982126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995140</v>
      </c>
      <c r="X8" s="60">
        <f t="shared" si="2"/>
        <v>3518500</v>
      </c>
      <c r="Y8" s="59">
        <f t="shared" si="2"/>
        <v>-2523360</v>
      </c>
      <c r="Z8" s="61">
        <f>+IF(X8&lt;&gt;0,+(Y8/X8)*100,0)</f>
        <v>-71.71692482592013</v>
      </c>
      <c r="AA8" s="62">
        <f>SUM(AA9:AA10)</f>
        <v>7037000</v>
      </c>
    </row>
    <row r="9" spans="1:27" ht="13.5">
      <c r="A9" s="291" t="s">
        <v>229</v>
      </c>
      <c r="B9" s="142"/>
      <c r="C9" s="60"/>
      <c r="D9" s="327"/>
      <c r="E9" s="60">
        <v>5580000</v>
      </c>
      <c r="F9" s="59">
        <v>5580000</v>
      </c>
      <c r="G9" s="59">
        <v>1749799</v>
      </c>
      <c r="H9" s="60"/>
      <c r="I9" s="60">
        <v>117467</v>
      </c>
      <c r="J9" s="59">
        <v>1867266</v>
      </c>
      <c r="K9" s="59">
        <v>-1476370</v>
      </c>
      <c r="L9" s="60">
        <v>136251</v>
      </c>
      <c r="M9" s="60">
        <v>467993</v>
      </c>
      <c r="N9" s="59">
        <v>-872126</v>
      </c>
      <c r="O9" s="59"/>
      <c r="P9" s="60"/>
      <c r="Q9" s="60"/>
      <c r="R9" s="59"/>
      <c r="S9" s="59"/>
      <c r="T9" s="60"/>
      <c r="U9" s="60"/>
      <c r="V9" s="59"/>
      <c r="W9" s="59">
        <v>995140</v>
      </c>
      <c r="X9" s="60">
        <v>2790000</v>
      </c>
      <c r="Y9" s="59">
        <v>-1794860</v>
      </c>
      <c r="Z9" s="61">
        <v>-64.33</v>
      </c>
      <c r="AA9" s="62">
        <v>5580000</v>
      </c>
    </row>
    <row r="10" spans="1:27" ht="13.5">
      <c r="A10" s="291" t="s">
        <v>230</v>
      </c>
      <c r="B10" s="142"/>
      <c r="C10" s="60"/>
      <c r="D10" s="327"/>
      <c r="E10" s="60">
        <v>1457000</v>
      </c>
      <c r="F10" s="59">
        <v>1457000</v>
      </c>
      <c r="G10" s="59">
        <v>110000</v>
      </c>
      <c r="H10" s="60"/>
      <c r="I10" s="60"/>
      <c r="J10" s="59">
        <v>110000</v>
      </c>
      <c r="K10" s="59">
        <v>-110000</v>
      </c>
      <c r="L10" s="60"/>
      <c r="M10" s="60"/>
      <c r="N10" s="59">
        <v>-110000</v>
      </c>
      <c r="O10" s="59"/>
      <c r="P10" s="60"/>
      <c r="Q10" s="60"/>
      <c r="R10" s="59"/>
      <c r="S10" s="59"/>
      <c r="T10" s="60"/>
      <c r="U10" s="60"/>
      <c r="V10" s="59"/>
      <c r="W10" s="59"/>
      <c r="X10" s="60">
        <v>728500</v>
      </c>
      <c r="Y10" s="59">
        <v>-728500</v>
      </c>
      <c r="Z10" s="61">
        <v>-100</v>
      </c>
      <c r="AA10" s="62">
        <v>1457000</v>
      </c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1483000</v>
      </c>
      <c r="F22" s="332">
        <f t="shared" si="6"/>
        <v>1483000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741500</v>
      </c>
      <c r="Y22" s="332">
        <f t="shared" si="6"/>
        <v>-741500</v>
      </c>
      <c r="Z22" s="323">
        <f>+IF(X22&lt;&gt;0,+(Y22/X22)*100,0)</f>
        <v>-100</v>
      </c>
      <c r="AA22" s="337">
        <f>SUM(AA23:AA32)</f>
        <v>1483000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1483000</v>
      </c>
      <c r="F32" s="59">
        <v>1483000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741500</v>
      </c>
      <c r="Y32" s="59">
        <v>-741500</v>
      </c>
      <c r="Z32" s="61">
        <v>-100</v>
      </c>
      <c r="AA32" s="62">
        <v>1483000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7979000</v>
      </c>
      <c r="F40" s="332">
        <f t="shared" si="9"/>
        <v>7979000</v>
      </c>
      <c r="G40" s="332">
        <f t="shared" si="9"/>
        <v>457793</v>
      </c>
      <c r="H40" s="330">
        <f t="shared" si="9"/>
        <v>532515</v>
      </c>
      <c r="I40" s="330">
        <f t="shared" si="9"/>
        <v>32333</v>
      </c>
      <c r="J40" s="332">
        <f t="shared" si="9"/>
        <v>1022641</v>
      </c>
      <c r="K40" s="332">
        <f t="shared" si="9"/>
        <v>201191</v>
      </c>
      <c r="L40" s="330">
        <f t="shared" si="9"/>
        <v>510878</v>
      </c>
      <c r="M40" s="330">
        <f t="shared" si="9"/>
        <v>108812</v>
      </c>
      <c r="N40" s="332">
        <f t="shared" si="9"/>
        <v>820881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1843522</v>
      </c>
      <c r="X40" s="330">
        <f t="shared" si="9"/>
        <v>3989500</v>
      </c>
      <c r="Y40" s="332">
        <f t="shared" si="9"/>
        <v>-2145978</v>
      </c>
      <c r="Z40" s="323">
        <f>+IF(X40&lt;&gt;0,+(Y40/X40)*100,0)</f>
        <v>-53.79065045745081</v>
      </c>
      <c r="AA40" s="337">
        <f>SUM(AA41:AA49)</f>
        <v>7979000</v>
      </c>
    </row>
    <row r="41" spans="1:27" ht="13.5">
      <c r="A41" s="348" t="s">
        <v>247</v>
      </c>
      <c r="B41" s="142"/>
      <c r="C41" s="349"/>
      <c r="D41" s="350"/>
      <c r="E41" s="349">
        <v>4195000</v>
      </c>
      <c r="F41" s="351">
        <v>4195000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2097500</v>
      </c>
      <c r="Y41" s="351">
        <v>-2097500</v>
      </c>
      <c r="Z41" s="352">
        <v>-100</v>
      </c>
      <c r="AA41" s="353">
        <v>4195000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>
        <v>457714</v>
      </c>
      <c r="H43" s="305">
        <v>503197</v>
      </c>
      <c r="I43" s="305">
        <v>14333</v>
      </c>
      <c r="J43" s="357">
        <v>975244</v>
      </c>
      <c r="K43" s="357">
        <v>-60447</v>
      </c>
      <c r="L43" s="305">
        <v>487500</v>
      </c>
      <c r="M43" s="305"/>
      <c r="N43" s="357">
        <v>427053</v>
      </c>
      <c r="O43" s="357"/>
      <c r="P43" s="305"/>
      <c r="Q43" s="305"/>
      <c r="R43" s="357"/>
      <c r="S43" s="357"/>
      <c r="T43" s="305"/>
      <c r="U43" s="305"/>
      <c r="V43" s="357"/>
      <c r="W43" s="357">
        <v>1402297</v>
      </c>
      <c r="X43" s="305"/>
      <c r="Y43" s="357">
        <v>1402297</v>
      </c>
      <c r="Z43" s="358"/>
      <c r="AA43" s="303"/>
    </row>
    <row r="44" spans="1:27" ht="13.5">
      <c r="A44" s="348" t="s">
        <v>250</v>
      </c>
      <c r="B44" s="136"/>
      <c r="C44" s="60"/>
      <c r="D44" s="355"/>
      <c r="E44" s="54">
        <v>278000</v>
      </c>
      <c r="F44" s="53">
        <v>278000</v>
      </c>
      <c r="G44" s="53"/>
      <c r="H44" s="54"/>
      <c r="I44" s="54"/>
      <c r="J44" s="53"/>
      <c r="K44" s="53">
        <v>-138</v>
      </c>
      <c r="L44" s="54">
        <v>327</v>
      </c>
      <c r="M44" s="54"/>
      <c r="N44" s="53">
        <v>189</v>
      </c>
      <c r="O44" s="53"/>
      <c r="P44" s="54"/>
      <c r="Q44" s="54"/>
      <c r="R44" s="53"/>
      <c r="S44" s="53"/>
      <c r="T44" s="54"/>
      <c r="U44" s="54"/>
      <c r="V44" s="53"/>
      <c r="W44" s="53">
        <v>189</v>
      </c>
      <c r="X44" s="54">
        <v>139000</v>
      </c>
      <c r="Y44" s="53">
        <v>-138811</v>
      </c>
      <c r="Z44" s="94">
        <v>-99.86</v>
      </c>
      <c r="AA44" s="95">
        <v>278000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>
        <v>3350000</v>
      </c>
      <c r="F48" s="53">
        <v>3350000</v>
      </c>
      <c r="G48" s="53">
        <v>-1</v>
      </c>
      <c r="H48" s="54">
        <v>28813</v>
      </c>
      <c r="I48" s="54">
        <v>18000</v>
      </c>
      <c r="J48" s="53">
        <v>46812</v>
      </c>
      <c r="K48" s="53">
        <v>182037</v>
      </c>
      <c r="L48" s="54">
        <v>21336</v>
      </c>
      <c r="M48" s="54">
        <v>13443</v>
      </c>
      <c r="N48" s="53">
        <v>216816</v>
      </c>
      <c r="O48" s="53"/>
      <c r="P48" s="54"/>
      <c r="Q48" s="54"/>
      <c r="R48" s="53"/>
      <c r="S48" s="53"/>
      <c r="T48" s="54"/>
      <c r="U48" s="54"/>
      <c r="V48" s="53"/>
      <c r="W48" s="53">
        <v>263628</v>
      </c>
      <c r="X48" s="54">
        <v>1675000</v>
      </c>
      <c r="Y48" s="53">
        <v>-1411372</v>
      </c>
      <c r="Z48" s="94">
        <v>-84.26</v>
      </c>
      <c r="AA48" s="95">
        <v>3350000</v>
      </c>
    </row>
    <row r="49" spans="1:27" ht="13.5">
      <c r="A49" s="348" t="s">
        <v>93</v>
      </c>
      <c r="B49" s="136"/>
      <c r="C49" s="54"/>
      <c r="D49" s="355"/>
      <c r="E49" s="54">
        <v>156000</v>
      </c>
      <c r="F49" s="53">
        <v>156000</v>
      </c>
      <c r="G49" s="53">
        <v>80</v>
      </c>
      <c r="H49" s="54">
        <v>505</v>
      </c>
      <c r="I49" s="54"/>
      <c r="J49" s="53">
        <v>585</v>
      </c>
      <c r="K49" s="53">
        <v>79739</v>
      </c>
      <c r="L49" s="54">
        <v>1715</v>
      </c>
      <c r="M49" s="54">
        <v>95369</v>
      </c>
      <c r="N49" s="53">
        <v>176823</v>
      </c>
      <c r="O49" s="53"/>
      <c r="P49" s="54"/>
      <c r="Q49" s="54"/>
      <c r="R49" s="53"/>
      <c r="S49" s="53"/>
      <c r="T49" s="54"/>
      <c r="U49" s="54"/>
      <c r="V49" s="53"/>
      <c r="W49" s="53">
        <v>177408</v>
      </c>
      <c r="X49" s="54">
        <v>78000</v>
      </c>
      <c r="Y49" s="53">
        <v>99408</v>
      </c>
      <c r="Z49" s="94">
        <v>127.45</v>
      </c>
      <c r="AA49" s="95">
        <v>156000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349</v>
      </c>
      <c r="M57" s="330">
        <f t="shared" si="13"/>
        <v>0</v>
      </c>
      <c r="N57" s="332">
        <f t="shared" si="13"/>
        <v>349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349</v>
      </c>
      <c r="X57" s="330">
        <f t="shared" si="13"/>
        <v>0</v>
      </c>
      <c r="Y57" s="332">
        <f t="shared" si="13"/>
        <v>349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>
        <v>349</v>
      </c>
      <c r="M58" s="60"/>
      <c r="N58" s="59">
        <v>349</v>
      </c>
      <c r="O58" s="59"/>
      <c r="P58" s="60"/>
      <c r="Q58" s="60"/>
      <c r="R58" s="59"/>
      <c r="S58" s="59"/>
      <c r="T58" s="60"/>
      <c r="U58" s="60"/>
      <c r="V58" s="59"/>
      <c r="W58" s="59">
        <v>349</v>
      </c>
      <c r="X58" s="60"/>
      <c r="Y58" s="59">
        <v>349</v>
      </c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26690000</v>
      </c>
      <c r="F60" s="264">
        <f t="shared" si="14"/>
        <v>26690000</v>
      </c>
      <c r="G60" s="264">
        <f t="shared" si="14"/>
        <v>2317592</v>
      </c>
      <c r="H60" s="219">
        <f t="shared" si="14"/>
        <v>1973632</v>
      </c>
      <c r="I60" s="219">
        <f t="shared" si="14"/>
        <v>168796</v>
      </c>
      <c r="J60" s="264">
        <f t="shared" si="14"/>
        <v>4460020</v>
      </c>
      <c r="K60" s="264">
        <f t="shared" si="14"/>
        <v>-404433</v>
      </c>
      <c r="L60" s="219">
        <f t="shared" si="14"/>
        <v>1880032</v>
      </c>
      <c r="M60" s="219">
        <f t="shared" si="14"/>
        <v>693225</v>
      </c>
      <c r="N60" s="264">
        <f t="shared" si="14"/>
        <v>2168824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6628844</v>
      </c>
      <c r="X60" s="219">
        <f t="shared" si="14"/>
        <v>13345000</v>
      </c>
      <c r="Y60" s="264">
        <f t="shared" si="14"/>
        <v>-6716156</v>
      </c>
      <c r="Z60" s="324">
        <f>+IF(X60&lt;&gt;0,+(Y60/X60)*100,0)</f>
        <v>-50.32713375796178</v>
      </c>
      <c r="AA60" s="232">
        <f>+AA57+AA54+AA51+AA40+AA37+AA34+AA22+AA5</f>
        <v>26690000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405227793</v>
      </c>
      <c r="D5" s="153">
        <f>SUM(D6:D8)</f>
        <v>0</v>
      </c>
      <c r="E5" s="154">
        <f t="shared" si="0"/>
        <v>509490703</v>
      </c>
      <c r="F5" s="100">
        <f t="shared" si="0"/>
        <v>509490703</v>
      </c>
      <c r="G5" s="100">
        <f t="shared" si="0"/>
        <v>82285575</v>
      </c>
      <c r="H5" s="100">
        <f t="shared" si="0"/>
        <v>5409867</v>
      </c>
      <c r="I5" s="100">
        <f t="shared" si="0"/>
        <v>48475350</v>
      </c>
      <c r="J5" s="100">
        <f t="shared" si="0"/>
        <v>136170792</v>
      </c>
      <c r="K5" s="100">
        <f t="shared" si="0"/>
        <v>55258460</v>
      </c>
      <c r="L5" s="100">
        <f t="shared" si="0"/>
        <v>74790620</v>
      </c>
      <c r="M5" s="100">
        <f t="shared" si="0"/>
        <v>6385237</v>
      </c>
      <c r="N5" s="100">
        <f t="shared" si="0"/>
        <v>136434317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272605109</v>
      </c>
      <c r="X5" s="100">
        <f t="shared" si="0"/>
        <v>208080546</v>
      </c>
      <c r="Y5" s="100">
        <f t="shared" si="0"/>
        <v>64524563</v>
      </c>
      <c r="Z5" s="137">
        <f>+IF(X5&lt;&gt;0,+(Y5/X5)*100,0)</f>
        <v>31.009416420889245</v>
      </c>
      <c r="AA5" s="153">
        <f>SUM(AA6:AA8)</f>
        <v>509490703</v>
      </c>
    </row>
    <row r="6" spans="1:27" ht="13.5">
      <c r="A6" s="138" t="s">
        <v>75</v>
      </c>
      <c r="B6" s="136"/>
      <c r="C6" s="155">
        <v>12041336</v>
      </c>
      <c r="D6" s="155"/>
      <c r="E6" s="156">
        <v>1585000</v>
      </c>
      <c r="F6" s="60">
        <v>1585000</v>
      </c>
      <c r="G6" s="60">
        <v>13339</v>
      </c>
      <c r="H6" s="60">
        <v>1061927</v>
      </c>
      <c r="I6" s="60">
        <v>-673035</v>
      </c>
      <c r="J6" s="60">
        <v>402231</v>
      </c>
      <c r="K6" s="60">
        <v>39572</v>
      </c>
      <c r="L6" s="60">
        <v>283143</v>
      </c>
      <c r="M6" s="60">
        <v>642248</v>
      </c>
      <c r="N6" s="60">
        <v>964963</v>
      </c>
      <c r="O6" s="60"/>
      <c r="P6" s="60"/>
      <c r="Q6" s="60"/>
      <c r="R6" s="60"/>
      <c r="S6" s="60"/>
      <c r="T6" s="60"/>
      <c r="U6" s="60"/>
      <c r="V6" s="60"/>
      <c r="W6" s="60">
        <v>1367194</v>
      </c>
      <c r="X6" s="60">
        <v>1090092</v>
      </c>
      <c r="Y6" s="60">
        <v>277102</v>
      </c>
      <c r="Z6" s="140">
        <v>25.42</v>
      </c>
      <c r="AA6" s="155">
        <v>1585000</v>
      </c>
    </row>
    <row r="7" spans="1:27" ht="13.5">
      <c r="A7" s="138" t="s">
        <v>76</v>
      </c>
      <c r="B7" s="136"/>
      <c r="C7" s="157">
        <v>392031050</v>
      </c>
      <c r="D7" s="157"/>
      <c r="E7" s="158">
        <v>507171703</v>
      </c>
      <c r="F7" s="159">
        <v>507171703</v>
      </c>
      <c r="G7" s="159">
        <v>82217992</v>
      </c>
      <c r="H7" s="159">
        <v>4140772</v>
      </c>
      <c r="I7" s="159">
        <v>49121887</v>
      </c>
      <c r="J7" s="159">
        <v>135480651</v>
      </c>
      <c r="K7" s="159">
        <v>55243177</v>
      </c>
      <c r="L7" s="159">
        <v>74384595</v>
      </c>
      <c r="M7" s="159">
        <v>5831103</v>
      </c>
      <c r="N7" s="159">
        <v>135458875</v>
      </c>
      <c r="O7" s="159"/>
      <c r="P7" s="159"/>
      <c r="Q7" s="159"/>
      <c r="R7" s="159"/>
      <c r="S7" s="159"/>
      <c r="T7" s="159"/>
      <c r="U7" s="159"/>
      <c r="V7" s="159"/>
      <c r="W7" s="159">
        <v>270939526</v>
      </c>
      <c r="X7" s="159">
        <v>206034846</v>
      </c>
      <c r="Y7" s="159">
        <v>64904680</v>
      </c>
      <c r="Z7" s="141">
        <v>31.5</v>
      </c>
      <c r="AA7" s="157">
        <v>507171703</v>
      </c>
    </row>
    <row r="8" spans="1:27" ht="13.5">
      <c r="A8" s="138" t="s">
        <v>77</v>
      </c>
      <c r="B8" s="136"/>
      <c r="C8" s="155">
        <v>1155407</v>
      </c>
      <c r="D8" s="155"/>
      <c r="E8" s="156">
        <v>734000</v>
      </c>
      <c r="F8" s="60">
        <v>734000</v>
      </c>
      <c r="G8" s="60">
        <v>54244</v>
      </c>
      <c r="H8" s="60">
        <v>207168</v>
      </c>
      <c r="I8" s="60">
        <v>26498</v>
      </c>
      <c r="J8" s="60">
        <v>287910</v>
      </c>
      <c r="K8" s="60">
        <v>-24289</v>
      </c>
      <c r="L8" s="60">
        <v>122882</v>
      </c>
      <c r="M8" s="60">
        <v>-88114</v>
      </c>
      <c r="N8" s="60">
        <v>10479</v>
      </c>
      <c r="O8" s="60"/>
      <c r="P8" s="60"/>
      <c r="Q8" s="60"/>
      <c r="R8" s="60"/>
      <c r="S8" s="60"/>
      <c r="T8" s="60"/>
      <c r="U8" s="60"/>
      <c r="V8" s="60"/>
      <c r="W8" s="60">
        <v>298389</v>
      </c>
      <c r="X8" s="60">
        <v>955608</v>
      </c>
      <c r="Y8" s="60">
        <v>-657219</v>
      </c>
      <c r="Z8" s="140">
        <v>-68.77</v>
      </c>
      <c r="AA8" s="155">
        <v>734000</v>
      </c>
    </row>
    <row r="9" spans="1:27" ht="13.5">
      <c r="A9" s="135" t="s">
        <v>78</v>
      </c>
      <c r="B9" s="136"/>
      <c r="C9" s="153">
        <f aca="true" t="shared" si="1" ref="C9:Y9">SUM(C10:C14)</f>
        <v>71506688</v>
      </c>
      <c r="D9" s="153">
        <f>SUM(D10:D14)</f>
        <v>0</v>
      </c>
      <c r="E9" s="154">
        <f t="shared" si="1"/>
        <v>37480000</v>
      </c>
      <c r="F9" s="100">
        <f t="shared" si="1"/>
        <v>37480000</v>
      </c>
      <c r="G9" s="100">
        <f t="shared" si="1"/>
        <v>706843</v>
      </c>
      <c r="H9" s="100">
        <f t="shared" si="1"/>
        <v>2810831</v>
      </c>
      <c r="I9" s="100">
        <f t="shared" si="1"/>
        <v>4266849</v>
      </c>
      <c r="J9" s="100">
        <f t="shared" si="1"/>
        <v>7784523</v>
      </c>
      <c r="K9" s="100">
        <f t="shared" si="1"/>
        <v>-4338463</v>
      </c>
      <c r="L9" s="100">
        <f t="shared" si="1"/>
        <v>2937188</v>
      </c>
      <c r="M9" s="100">
        <f t="shared" si="1"/>
        <v>7204541</v>
      </c>
      <c r="N9" s="100">
        <f t="shared" si="1"/>
        <v>5803266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13587789</v>
      </c>
      <c r="X9" s="100">
        <f t="shared" si="1"/>
        <v>42640416</v>
      </c>
      <c r="Y9" s="100">
        <f t="shared" si="1"/>
        <v>-29052627</v>
      </c>
      <c r="Z9" s="137">
        <f>+IF(X9&lt;&gt;0,+(Y9/X9)*100,0)</f>
        <v>-68.13401398335326</v>
      </c>
      <c r="AA9" s="153">
        <f>SUM(AA10:AA14)</f>
        <v>37480000</v>
      </c>
    </row>
    <row r="10" spans="1:27" ht="13.5">
      <c r="A10" s="138" t="s">
        <v>79</v>
      </c>
      <c r="B10" s="136"/>
      <c r="C10" s="155">
        <v>11591905</v>
      </c>
      <c r="D10" s="155"/>
      <c r="E10" s="156">
        <v>3106000</v>
      </c>
      <c r="F10" s="60">
        <v>3106000</v>
      </c>
      <c r="G10" s="60">
        <v>89343</v>
      </c>
      <c r="H10" s="60">
        <v>645356</v>
      </c>
      <c r="I10" s="60">
        <v>30587</v>
      </c>
      <c r="J10" s="60">
        <v>765286</v>
      </c>
      <c r="K10" s="60">
        <v>-95628</v>
      </c>
      <c r="L10" s="60">
        <v>38052</v>
      </c>
      <c r="M10" s="60">
        <v>479236</v>
      </c>
      <c r="N10" s="60">
        <v>421660</v>
      </c>
      <c r="O10" s="60"/>
      <c r="P10" s="60"/>
      <c r="Q10" s="60"/>
      <c r="R10" s="60"/>
      <c r="S10" s="60"/>
      <c r="T10" s="60"/>
      <c r="U10" s="60"/>
      <c r="V10" s="60"/>
      <c r="W10" s="60">
        <v>1186946</v>
      </c>
      <c r="X10" s="60">
        <v>3915672</v>
      </c>
      <c r="Y10" s="60">
        <v>-2728726</v>
      </c>
      <c r="Z10" s="140">
        <v>-69.69</v>
      </c>
      <c r="AA10" s="155">
        <v>3106000</v>
      </c>
    </row>
    <row r="11" spans="1:27" ht="13.5">
      <c r="A11" s="138" t="s">
        <v>80</v>
      </c>
      <c r="B11" s="136"/>
      <c r="C11" s="155"/>
      <c r="D11" s="155"/>
      <c r="E11" s="156">
        <v>665000</v>
      </c>
      <c r="F11" s="60">
        <v>665000</v>
      </c>
      <c r="G11" s="60"/>
      <c r="H11" s="60">
        <v>10527</v>
      </c>
      <c r="I11" s="60">
        <v>1324</v>
      </c>
      <c r="J11" s="60">
        <v>11851</v>
      </c>
      <c r="K11" s="60">
        <v>1283</v>
      </c>
      <c r="L11" s="60">
        <v>13570</v>
      </c>
      <c r="M11" s="60">
        <v>11404</v>
      </c>
      <c r="N11" s="60">
        <v>26257</v>
      </c>
      <c r="O11" s="60"/>
      <c r="P11" s="60"/>
      <c r="Q11" s="60"/>
      <c r="R11" s="60"/>
      <c r="S11" s="60"/>
      <c r="T11" s="60"/>
      <c r="U11" s="60"/>
      <c r="V11" s="60"/>
      <c r="W11" s="60">
        <v>38108</v>
      </c>
      <c r="X11" s="60">
        <v>13482</v>
      </c>
      <c r="Y11" s="60">
        <v>24626</v>
      </c>
      <c r="Z11" s="140">
        <v>182.66</v>
      </c>
      <c r="AA11" s="155">
        <v>665000</v>
      </c>
    </row>
    <row r="12" spans="1:27" ht="13.5">
      <c r="A12" s="138" t="s">
        <v>81</v>
      </c>
      <c r="B12" s="136"/>
      <c r="C12" s="155">
        <v>18378094</v>
      </c>
      <c r="D12" s="155"/>
      <c r="E12" s="156">
        <v>13323000</v>
      </c>
      <c r="F12" s="60">
        <v>13323000</v>
      </c>
      <c r="G12" s="60">
        <v>64148</v>
      </c>
      <c r="H12" s="60">
        <v>35604</v>
      </c>
      <c r="I12" s="60">
        <v>2878570</v>
      </c>
      <c r="J12" s="60">
        <v>2978322</v>
      </c>
      <c r="K12" s="60">
        <v>-3074038</v>
      </c>
      <c r="L12" s="60">
        <v>116327</v>
      </c>
      <c r="M12" s="60">
        <v>88816</v>
      </c>
      <c r="N12" s="60">
        <v>-2868895</v>
      </c>
      <c r="O12" s="60"/>
      <c r="P12" s="60"/>
      <c r="Q12" s="60"/>
      <c r="R12" s="60"/>
      <c r="S12" s="60"/>
      <c r="T12" s="60"/>
      <c r="U12" s="60"/>
      <c r="V12" s="60"/>
      <c r="W12" s="60">
        <v>109427</v>
      </c>
      <c r="X12" s="60">
        <v>5976024</v>
      </c>
      <c r="Y12" s="60">
        <v>-5866597</v>
      </c>
      <c r="Z12" s="140">
        <v>-98.17</v>
      </c>
      <c r="AA12" s="155">
        <v>13323000</v>
      </c>
    </row>
    <row r="13" spans="1:27" ht="13.5">
      <c r="A13" s="138" t="s">
        <v>82</v>
      </c>
      <c r="B13" s="136"/>
      <c r="C13" s="155">
        <v>41536689</v>
      </c>
      <c r="D13" s="155"/>
      <c r="E13" s="156">
        <v>20386000</v>
      </c>
      <c r="F13" s="60">
        <v>20386000</v>
      </c>
      <c r="G13" s="60">
        <v>553352</v>
      </c>
      <c r="H13" s="60">
        <v>2119344</v>
      </c>
      <c r="I13" s="60">
        <v>1356368</v>
      </c>
      <c r="J13" s="60">
        <v>4029064</v>
      </c>
      <c r="K13" s="60">
        <v>-1170080</v>
      </c>
      <c r="L13" s="60">
        <v>2769239</v>
      </c>
      <c r="M13" s="60">
        <v>6625085</v>
      </c>
      <c r="N13" s="60">
        <v>8224244</v>
      </c>
      <c r="O13" s="60"/>
      <c r="P13" s="60"/>
      <c r="Q13" s="60"/>
      <c r="R13" s="60"/>
      <c r="S13" s="60"/>
      <c r="T13" s="60"/>
      <c r="U13" s="60"/>
      <c r="V13" s="60"/>
      <c r="W13" s="60">
        <v>12253308</v>
      </c>
      <c r="X13" s="60">
        <v>32735238</v>
      </c>
      <c r="Y13" s="60">
        <v>-20481930</v>
      </c>
      <c r="Z13" s="140">
        <v>-62.57</v>
      </c>
      <c r="AA13" s="155">
        <v>20386000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92410155</v>
      </c>
      <c r="D15" s="153">
        <f>SUM(D16:D18)</f>
        <v>0</v>
      </c>
      <c r="E15" s="154">
        <f t="shared" si="2"/>
        <v>115593000</v>
      </c>
      <c r="F15" s="100">
        <f t="shared" si="2"/>
        <v>115593000</v>
      </c>
      <c r="G15" s="100">
        <f t="shared" si="2"/>
        <v>2687152</v>
      </c>
      <c r="H15" s="100">
        <f t="shared" si="2"/>
        <v>7196636</v>
      </c>
      <c r="I15" s="100">
        <f t="shared" si="2"/>
        <v>4919056</v>
      </c>
      <c r="J15" s="100">
        <f t="shared" si="2"/>
        <v>14802844</v>
      </c>
      <c r="K15" s="100">
        <f t="shared" si="2"/>
        <v>-10016757</v>
      </c>
      <c r="L15" s="100">
        <f t="shared" si="2"/>
        <v>4989455</v>
      </c>
      <c r="M15" s="100">
        <f t="shared" si="2"/>
        <v>8234675</v>
      </c>
      <c r="N15" s="100">
        <f t="shared" si="2"/>
        <v>3207373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18010217</v>
      </c>
      <c r="X15" s="100">
        <f t="shared" si="2"/>
        <v>45062574</v>
      </c>
      <c r="Y15" s="100">
        <f t="shared" si="2"/>
        <v>-27052357</v>
      </c>
      <c r="Z15" s="137">
        <f>+IF(X15&lt;&gt;0,+(Y15/X15)*100,0)</f>
        <v>-60.03287118041681</v>
      </c>
      <c r="AA15" s="153">
        <f>SUM(AA16:AA18)</f>
        <v>115593000</v>
      </c>
    </row>
    <row r="16" spans="1:27" ht="13.5">
      <c r="A16" s="138" t="s">
        <v>85</v>
      </c>
      <c r="B16" s="136"/>
      <c r="C16" s="155">
        <v>739291</v>
      </c>
      <c r="D16" s="155"/>
      <c r="E16" s="156">
        <v>13940000</v>
      </c>
      <c r="F16" s="60">
        <v>13940000</v>
      </c>
      <c r="G16" s="60">
        <v>41205</v>
      </c>
      <c r="H16" s="60">
        <v>73851</v>
      </c>
      <c r="I16" s="60">
        <v>186362</v>
      </c>
      <c r="J16" s="60">
        <v>301418</v>
      </c>
      <c r="K16" s="60">
        <v>-424425</v>
      </c>
      <c r="L16" s="60">
        <v>648089</v>
      </c>
      <c r="M16" s="60">
        <v>26327</v>
      </c>
      <c r="N16" s="60">
        <v>249991</v>
      </c>
      <c r="O16" s="60"/>
      <c r="P16" s="60"/>
      <c r="Q16" s="60"/>
      <c r="R16" s="60"/>
      <c r="S16" s="60"/>
      <c r="T16" s="60"/>
      <c r="U16" s="60"/>
      <c r="V16" s="60"/>
      <c r="W16" s="60">
        <v>551409</v>
      </c>
      <c r="X16" s="60">
        <v>2409282</v>
      </c>
      <c r="Y16" s="60">
        <v>-1857873</v>
      </c>
      <c r="Z16" s="140">
        <v>-77.11</v>
      </c>
      <c r="AA16" s="155">
        <v>13940000</v>
      </c>
    </row>
    <row r="17" spans="1:27" ht="13.5">
      <c r="A17" s="138" t="s">
        <v>86</v>
      </c>
      <c r="B17" s="136"/>
      <c r="C17" s="155">
        <v>91670864</v>
      </c>
      <c r="D17" s="155"/>
      <c r="E17" s="156">
        <v>101653000</v>
      </c>
      <c r="F17" s="60">
        <v>101653000</v>
      </c>
      <c r="G17" s="60">
        <v>2645947</v>
      </c>
      <c r="H17" s="60">
        <v>7122785</v>
      </c>
      <c r="I17" s="60">
        <v>4732694</v>
      </c>
      <c r="J17" s="60">
        <v>14501426</v>
      </c>
      <c r="K17" s="60">
        <v>-9592332</v>
      </c>
      <c r="L17" s="60">
        <v>4341366</v>
      </c>
      <c r="M17" s="60">
        <v>8208348</v>
      </c>
      <c r="N17" s="60">
        <v>2957382</v>
      </c>
      <c r="O17" s="60"/>
      <c r="P17" s="60"/>
      <c r="Q17" s="60"/>
      <c r="R17" s="60"/>
      <c r="S17" s="60"/>
      <c r="T17" s="60"/>
      <c r="U17" s="60"/>
      <c r="V17" s="60"/>
      <c r="W17" s="60">
        <v>17458808</v>
      </c>
      <c r="X17" s="60">
        <v>42653292</v>
      </c>
      <c r="Y17" s="60">
        <v>-25194484</v>
      </c>
      <c r="Z17" s="140">
        <v>-59.07</v>
      </c>
      <c r="AA17" s="155">
        <v>101653000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298647146</v>
      </c>
      <c r="D19" s="153">
        <f>SUM(D20:D23)</f>
        <v>0</v>
      </c>
      <c r="E19" s="154">
        <f t="shared" si="3"/>
        <v>301557424</v>
      </c>
      <c r="F19" s="100">
        <f t="shared" si="3"/>
        <v>301557424</v>
      </c>
      <c r="G19" s="100">
        <f t="shared" si="3"/>
        <v>12947823</v>
      </c>
      <c r="H19" s="100">
        <f t="shared" si="3"/>
        <v>21052215</v>
      </c>
      <c r="I19" s="100">
        <f t="shared" si="3"/>
        <v>21422963</v>
      </c>
      <c r="J19" s="100">
        <f t="shared" si="3"/>
        <v>55423001</v>
      </c>
      <c r="K19" s="100">
        <f t="shared" si="3"/>
        <v>-14688160</v>
      </c>
      <c r="L19" s="100">
        <f t="shared" si="3"/>
        <v>29795824</v>
      </c>
      <c r="M19" s="100">
        <f t="shared" si="3"/>
        <v>26102761</v>
      </c>
      <c r="N19" s="100">
        <f t="shared" si="3"/>
        <v>41210425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96633426</v>
      </c>
      <c r="X19" s="100">
        <f t="shared" si="3"/>
        <v>164504148</v>
      </c>
      <c r="Y19" s="100">
        <f t="shared" si="3"/>
        <v>-67870722</v>
      </c>
      <c r="Z19" s="137">
        <f>+IF(X19&lt;&gt;0,+(Y19/X19)*100,0)</f>
        <v>-41.257757220808806</v>
      </c>
      <c r="AA19" s="153">
        <f>SUM(AA20:AA23)</f>
        <v>301557424</v>
      </c>
    </row>
    <row r="20" spans="1:27" ht="13.5">
      <c r="A20" s="138" t="s">
        <v>89</v>
      </c>
      <c r="B20" s="136"/>
      <c r="C20" s="155">
        <v>276154203</v>
      </c>
      <c r="D20" s="155"/>
      <c r="E20" s="156">
        <v>275501909</v>
      </c>
      <c r="F20" s="60">
        <v>275501909</v>
      </c>
      <c r="G20" s="60">
        <v>12964926</v>
      </c>
      <c r="H20" s="60">
        <v>20643674</v>
      </c>
      <c r="I20" s="60">
        <v>20683342</v>
      </c>
      <c r="J20" s="60">
        <v>54291942</v>
      </c>
      <c r="K20" s="60">
        <v>-14646534</v>
      </c>
      <c r="L20" s="60">
        <v>29468236</v>
      </c>
      <c r="M20" s="60">
        <v>25776064</v>
      </c>
      <c r="N20" s="60">
        <v>40597766</v>
      </c>
      <c r="O20" s="60"/>
      <c r="P20" s="60"/>
      <c r="Q20" s="60"/>
      <c r="R20" s="60"/>
      <c r="S20" s="60"/>
      <c r="T20" s="60"/>
      <c r="U20" s="60"/>
      <c r="V20" s="60"/>
      <c r="W20" s="60">
        <v>94889708</v>
      </c>
      <c r="X20" s="60">
        <v>153492696</v>
      </c>
      <c r="Y20" s="60">
        <v>-58602988</v>
      </c>
      <c r="Z20" s="140">
        <v>-38.18</v>
      </c>
      <c r="AA20" s="155">
        <v>275501909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22492943</v>
      </c>
      <c r="D23" s="155"/>
      <c r="E23" s="156">
        <v>26055515</v>
      </c>
      <c r="F23" s="60">
        <v>26055515</v>
      </c>
      <c r="G23" s="60">
        <v>-17103</v>
      </c>
      <c r="H23" s="60">
        <v>408541</v>
      </c>
      <c r="I23" s="60">
        <v>739621</v>
      </c>
      <c r="J23" s="60">
        <v>1131059</v>
      </c>
      <c r="K23" s="60">
        <v>-41626</v>
      </c>
      <c r="L23" s="60">
        <v>327588</v>
      </c>
      <c r="M23" s="60">
        <v>326697</v>
      </c>
      <c r="N23" s="60">
        <v>612659</v>
      </c>
      <c r="O23" s="60"/>
      <c r="P23" s="60"/>
      <c r="Q23" s="60"/>
      <c r="R23" s="60"/>
      <c r="S23" s="60"/>
      <c r="T23" s="60"/>
      <c r="U23" s="60"/>
      <c r="V23" s="60"/>
      <c r="W23" s="60">
        <v>1743718</v>
      </c>
      <c r="X23" s="60">
        <v>11011452</v>
      </c>
      <c r="Y23" s="60">
        <v>-9267734</v>
      </c>
      <c r="Z23" s="140">
        <v>-84.16</v>
      </c>
      <c r="AA23" s="155">
        <v>26055515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867791782</v>
      </c>
      <c r="D25" s="168">
        <f>+D5+D9+D15+D19+D24</f>
        <v>0</v>
      </c>
      <c r="E25" s="169">
        <f t="shared" si="4"/>
        <v>964121127</v>
      </c>
      <c r="F25" s="73">
        <f t="shared" si="4"/>
        <v>964121127</v>
      </c>
      <c r="G25" s="73">
        <f t="shared" si="4"/>
        <v>98627393</v>
      </c>
      <c r="H25" s="73">
        <f t="shared" si="4"/>
        <v>36469549</v>
      </c>
      <c r="I25" s="73">
        <f t="shared" si="4"/>
        <v>79084218</v>
      </c>
      <c r="J25" s="73">
        <f t="shared" si="4"/>
        <v>214181160</v>
      </c>
      <c r="K25" s="73">
        <f t="shared" si="4"/>
        <v>26215080</v>
      </c>
      <c r="L25" s="73">
        <f t="shared" si="4"/>
        <v>112513087</v>
      </c>
      <c r="M25" s="73">
        <f t="shared" si="4"/>
        <v>47927214</v>
      </c>
      <c r="N25" s="73">
        <f t="shared" si="4"/>
        <v>186655381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400836541</v>
      </c>
      <c r="X25" s="73">
        <f t="shared" si="4"/>
        <v>460287684</v>
      </c>
      <c r="Y25" s="73">
        <f t="shared" si="4"/>
        <v>-59451143</v>
      </c>
      <c r="Z25" s="170">
        <f>+IF(X25&lt;&gt;0,+(Y25/X25)*100,0)</f>
        <v>-12.91608380292878</v>
      </c>
      <c r="AA25" s="168">
        <f>+AA5+AA9+AA15+AA19+AA24</f>
        <v>964121127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684563304</v>
      </c>
      <c r="D28" s="153">
        <f>SUM(D29:D31)</f>
        <v>0</v>
      </c>
      <c r="E28" s="154">
        <f t="shared" si="5"/>
        <v>428909796</v>
      </c>
      <c r="F28" s="100">
        <f t="shared" si="5"/>
        <v>428909796</v>
      </c>
      <c r="G28" s="100">
        <f t="shared" si="5"/>
        <v>19062539</v>
      </c>
      <c r="H28" s="100">
        <f t="shared" si="5"/>
        <v>20892938</v>
      </c>
      <c r="I28" s="100">
        <f t="shared" si="5"/>
        <v>21224318</v>
      </c>
      <c r="J28" s="100">
        <f t="shared" si="5"/>
        <v>61179795</v>
      </c>
      <c r="K28" s="100">
        <f t="shared" si="5"/>
        <v>15718056</v>
      </c>
      <c r="L28" s="100">
        <f t="shared" si="5"/>
        <v>17901259</v>
      </c>
      <c r="M28" s="100">
        <f t="shared" si="5"/>
        <v>20973553</v>
      </c>
      <c r="N28" s="100">
        <f t="shared" si="5"/>
        <v>54592868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115772663</v>
      </c>
      <c r="X28" s="100">
        <f t="shared" si="5"/>
        <v>225569076</v>
      </c>
      <c r="Y28" s="100">
        <f t="shared" si="5"/>
        <v>-109796413</v>
      </c>
      <c r="Z28" s="137">
        <f>+IF(X28&lt;&gt;0,+(Y28/X28)*100,0)</f>
        <v>-48.67529492384852</v>
      </c>
      <c r="AA28" s="153">
        <f>SUM(AA29:AA31)</f>
        <v>428909796</v>
      </c>
    </row>
    <row r="29" spans="1:27" ht="13.5">
      <c r="A29" s="138" t="s">
        <v>75</v>
      </c>
      <c r="B29" s="136"/>
      <c r="C29" s="155">
        <v>88010657</v>
      </c>
      <c r="D29" s="155"/>
      <c r="E29" s="156">
        <v>84557796</v>
      </c>
      <c r="F29" s="60">
        <v>84557796</v>
      </c>
      <c r="G29" s="60">
        <v>5094640</v>
      </c>
      <c r="H29" s="60">
        <v>5122595</v>
      </c>
      <c r="I29" s="60">
        <v>5889916</v>
      </c>
      <c r="J29" s="60">
        <v>16107151</v>
      </c>
      <c r="K29" s="60">
        <v>5830931</v>
      </c>
      <c r="L29" s="60">
        <v>5642340</v>
      </c>
      <c r="M29" s="60">
        <v>5669844</v>
      </c>
      <c r="N29" s="60">
        <v>17143115</v>
      </c>
      <c r="O29" s="60"/>
      <c r="P29" s="60"/>
      <c r="Q29" s="60"/>
      <c r="R29" s="60"/>
      <c r="S29" s="60"/>
      <c r="T29" s="60"/>
      <c r="U29" s="60"/>
      <c r="V29" s="60"/>
      <c r="W29" s="60">
        <v>33250266</v>
      </c>
      <c r="X29" s="60">
        <v>40772784</v>
      </c>
      <c r="Y29" s="60">
        <v>-7522518</v>
      </c>
      <c r="Z29" s="140">
        <v>-18.45</v>
      </c>
      <c r="AA29" s="155">
        <v>84557796</v>
      </c>
    </row>
    <row r="30" spans="1:27" ht="13.5">
      <c r="A30" s="138" t="s">
        <v>76</v>
      </c>
      <c r="B30" s="136"/>
      <c r="C30" s="157">
        <v>576021194</v>
      </c>
      <c r="D30" s="157"/>
      <c r="E30" s="158">
        <v>285045000</v>
      </c>
      <c r="F30" s="159">
        <v>285045000</v>
      </c>
      <c r="G30" s="159">
        <v>11614709</v>
      </c>
      <c r="H30" s="159">
        <v>13311106</v>
      </c>
      <c r="I30" s="159">
        <v>11614655</v>
      </c>
      <c r="J30" s="159">
        <v>36540470</v>
      </c>
      <c r="K30" s="159">
        <v>7187973</v>
      </c>
      <c r="L30" s="159">
        <v>9687112</v>
      </c>
      <c r="M30" s="159">
        <v>12115884</v>
      </c>
      <c r="N30" s="159">
        <v>28990969</v>
      </c>
      <c r="O30" s="159"/>
      <c r="P30" s="159"/>
      <c r="Q30" s="159"/>
      <c r="R30" s="159"/>
      <c r="S30" s="159"/>
      <c r="T30" s="159"/>
      <c r="U30" s="159"/>
      <c r="V30" s="159"/>
      <c r="W30" s="159">
        <v>65531439</v>
      </c>
      <c r="X30" s="159">
        <v>158465814</v>
      </c>
      <c r="Y30" s="159">
        <v>-92934375</v>
      </c>
      <c r="Z30" s="141">
        <v>-58.65</v>
      </c>
      <c r="AA30" s="157">
        <v>285045000</v>
      </c>
    </row>
    <row r="31" spans="1:27" ht="13.5">
      <c r="A31" s="138" t="s">
        <v>77</v>
      </c>
      <c r="B31" s="136"/>
      <c r="C31" s="155">
        <v>20531453</v>
      </c>
      <c r="D31" s="155"/>
      <c r="E31" s="156">
        <v>59307000</v>
      </c>
      <c r="F31" s="60">
        <v>59307000</v>
      </c>
      <c r="G31" s="60">
        <v>2353190</v>
      </c>
      <c r="H31" s="60">
        <v>2459237</v>
      </c>
      <c r="I31" s="60">
        <v>3719747</v>
      </c>
      <c r="J31" s="60">
        <v>8532174</v>
      </c>
      <c r="K31" s="60">
        <v>2699152</v>
      </c>
      <c r="L31" s="60">
        <v>2571807</v>
      </c>
      <c r="M31" s="60">
        <v>3187825</v>
      </c>
      <c r="N31" s="60">
        <v>8458784</v>
      </c>
      <c r="O31" s="60"/>
      <c r="P31" s="60"/>
      <c r="Q31" s="60"/>
      <c r="R31" s="60"/>
      <c r="S31" s="60"/>
      <c r="T31" s="60"/>
      <c r="U31" s="60"/>
      <c r="V31" s="60"/>
      <c r="W31" s="60">
        <v>16990958</v>
      </c>
      <c r="X31" s="60">
        <v>26330478</v>
      </c>
      <c r="Y31" s="60">
        <v>-9339520</v>
      </c>
      <c r="Z31" s="140">
        <v>-35.47</v>
      </c>
      <c r="AA31" s="155">
        <v>59307000</v>
      </c>
    </row>
    <row r="32" spans="1:27" ht="13.5">
      <c r="A32" s="135" t="s">
        <v>78</v>
      </c>
      <c r="B32" s="136"/>
      <c r="C32" s="153">
        <f aca="true" t="shared" si="6" ref="C32:Y32">SUM(C33:C37)</f>
        <v>116143518</v>
      </c>
      <c r="D32" s="153">
        <f>SUM(D33:D37)</f>
        <v>0</v>
      </c>
      <c r="E32" s="154">
        <f t="shared" si="6"/>
        <v>124449000</v>
      </c>
      <c r="F32" s="100">
        <f t="shared" si="6"/>
        <v>124449000</v>
      </c>
      <c r="G32" s="100">
        <f t="shared" si="6"/>
        <v>7934698</v>
      </c>
      <c r="H32" s="100">
        <f t="shared" si="6"/>
        <v>8107719</v>
      </c>
      <c r="I32" s="100">
        <f t="shared" si="6"/>
        <v>8403016</v>
      </c>
      <c r="J32" s="100">
        <f t="shared" si="6"/>
        <v>24445433</v>
      </c>
      <c r="K32" s="100">
        <f t="shared" si="6"/>
        <v>7331188</v>
      </c>
      <c r="L32" s="100">
        <f t="shared" si="6"/>
        <v>9648875</v>
      </c>
      <c r="M32" s="100">
        <f t="shared" si="6"/>
        <v>8932569</v>
      </c>
      <c r="N32" s="100">
        <f t="shared" si="6"/>
        <v>25912632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50358065</v>
      </c>
      <c r="X32" s="100">
        <f t="shared" si="6"/>
        <v>61484250</v>
      </c>
      <c r="Y32" s="100">
        <f t="shared" si="6"/>
        <v>-11126185</v>
      </c>
      <c r="Z32" s="137">
        <f>+IF(X32&lt;&gt;0,+(Y32/X32)*100,0)</f>
        <v>-18.09599206300801</v>
      </c>
      <c r="AA32" s="153">
        <f>SUM(AA33:AA37)</f>
        <v>124449000</v>
      </c>
    </row>
    <row r="33" spans="1:27" ht="13.5">
      <c r="A33" s="138" t="s">
        <v>79</v>
      </c>
      <c r="B33" s="136"/>
      <c r="C33" s="155">
        <v>31455697</v>
      </c>
      <c r="D33" s="155"/>
      <c r="E33" s="156">
        <v>19369000</v>
      </c>
      <c r="F33" s="60">
        <v>19369000</v>
      </c>
      <c r="G33" s="60">
        <v>1012696</v>
      </c>
      <c r="H33" s="60">
        <v>908486</v>
      </c>
      <c r="I33" s="60">
        <v>970830</v>
      </c>
      <c r="J33" s="60">
        <v>2892012</v>
      </c>
      <c r="K33" s="60">
        <v>1212075</v>
      </c>
      <c r="L33" s="60">
        <v>985248</v>
      </c>
      <c r="M33" s="60">
        <v>1124235</v>
      </c>
      <c r="N33" s="60">
        <v>3321558</v>
      </c>
      <c r="O33" s="60"/>
      <c r="P33" s="60"/>
      <c r="Q33" s="60"/>
      <c r="R33" s="60"/>
      <c r="S33" s="60"/>
      <c r="T33" s="60"/>
      <c r="U33" s="60"/>
      <c r="V33" s="60"/>
      <c r="W33" s="60">
        <v>6213570</v>
      </c>
      <c r="X33" s="60">
        <v>13400880</v>
      </c>
      <c r="Y33" s="60">
        <v>-7187310</v>
      </c>
      <c r="Z33" s="140">
        <v>-53.63</v>
      </c>
      <c r="AA33" s="155">
        <v>19369000</v>
      </c>
    </row>
    <row r="34" spans="1:27" ht="13.5">
      <c r="A34" s="138" t="s">
        <v>80</v>
      </c>
      <c r="B34" s="136"/>
      <c r="C34" s="155">
        <v>9220833</v>
      </c>
      <c r="D34" s="155"/>
      <c r="E34" s="156">
        <v>12415000</v>
      </c>
      <c r="F34" s="60">
        <v>12415000</v>
      </c>
      <c r="G34" s="60">
        <v>620112</v>
      </c>
      <c r="H34" s="60">
        <v>650274</v>
      </c>
      <c r="I34" s="60">
        <v>640649</v>
      </c>
      <c r="J34" s="60">
        <v>1911035</v>
      </c>
      <c r="K34" s="60">
        <v>829045</v>
      </c>
      <c r="L34" s="60">
        <v>715919</v>
      </c>
      <c r="M34" s="60">
        <v>816358</v>
      </c>
      <c r="N34" s="60">
        <v>2361322</v>
      </c>
      <c r="O34" s="60"/>
      <c r="P34" s="60"/>
      <c r="Q34" s="60"/>
      <c r="R34" s="60"/>
      <c r="S34" s="60"/>
      <c r="T34" s="60"/>
      <c r="U34" s="60"/>
      <c r="V34" s="60"/>
      <c r="W34" s="60">
        <v>4272357</v>
      </c>
      <c r="X34" s="60">
        <v>6055578</v>
      </c>
      <c r="Y34" s="60">
        <v>-1783221</v>
      </c>
      <c r="Z34" s="140">
        <v>-29.45</v>
      </c>
      <c r="AA34" s="155">
        <v>12415000</v>
      </c>
    </row>
    <row r="35" spans="1:27" ht="13.5">
      <c r="A35" s="138" t="s">
        <v>81</v>
      </c>
      <c r="B35" s="136"/>
      <c r="C35" s="155">
        <v>60061175</v>
      </c>
      <c r="D35" s="155"/>
      <c r="E35" s="156">
        <v>83721000</v>
      </c>
      <c r="F35" s="60">
        <v>83721000</v>
      </c>
      <c r="G35" s="60">
        <v>5915209</v>
      </c>
      <c r="H35" s="60">
        <v>6127597</v>
      </c>
      <c r="I35" s="60">
        <v>6329728</v>
      </c>
      <c r="J35" s="60">
        <v>18372534</v>
      </c>
      <c r="K35" s="60">
        <v>5128583</v>
      </c>
      <c r="L35" s="60">
        <v>7516195</v>
      </c>
      <c r="M35" s="60">
        <v>6536923</v>
      </c>
      <c r="N35" s="60">
        <v>19181701</v>
      </c>
      <c r="O35" s="60"/>
      <c r="P35" s="60"/>
      <c r="Q35" s="60"/>
      <c r="R35" s="60"/>
      <c r="S35" s="60"/>
      <c r="T35" s="60"/>
      <c r="U35" s="60"/>
      <c r="V35" s="60"/>
      <c r="W35" s="60">
        <v>37554235</v>
      </c>
      <c r="X35" s="60">
        <v>38556024</v>
      </c>
      <c r="Y35" s="60">
        <v>-1001789</v>
      </c>
      <c r="Z35" s="140">
        <v>-2.6</v>
      </c>
      <c r="AA35" s="155">
        <v>83721000</v>
      </c>
    </row>
    <row r="36" spans="1:27" ht="13.5">
      <c r="A36" s="138" t="s">
        <v>82</v>
      </c>
      <c r="B36" s="136"/>
      <c r="C36" s="155">
        <v>15405813</v>
      </c>
      <c r="D36" s="155"/>
      <c r="E36" s="156">
        <v>8944000</v>
      </c>
      <c r="F36" s="60">
        <v>8944000</v>
      </c>
      <c r="G36" s="60">
        <v>370991</v>
      </c>
      <c r="H36" s="60">
        <v>405239</v>
      </c>
      <c r="I36" s="60">
        <v>445888</v>
      </c>
      <c r="J36" s="60">
        <v>1222118</v>
      </c>
      <c r="K36" s="60">
        <v>145362</v>
      </c>
      <c r="L36" s="60">
        <v>416400</v>
      </c>
      <c r="M36" s="60">
        <v>439233</v>
      </c>
      <c r="N36" s="60">
        <v>1000995</v>
      </c>
      <c r="O36" s="60"/>
      <c r="P36" s="60"/>
      <c r="Q36" s="60"/>
      <c r="R36" s="60"/>
      <c r="S36" s="60"/>
      <c r="T36" s="60"/>
      <c r="U36" s="60"/>
      <c r="V36" s="60"/>
      <c r="W36" s="60">
        <v>2223113</v>
      </c>
      <c r="X36" s="60">
        <v>3471768</v>
      </c>
      <c r="Y36" s="60">
        <v>-1248655</v>
      </c>
      <c r="Z36" s="140">
        <v>-35.97</v>
      </c>
      <c r="AA36" s="155">
        <v>8944000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>
        <v>15690</v>
      </c>
      <c r="H37" s="159">
        <v>16123</v>
      </c>
      <c r="I37" s="159">
        <v>15921</v>
      </c>
      <c r="J37" s="159">
        <v>47734</v>
      </c>
      <c r="K37" s="159">
        <v>16123</v>
      </c>
      <c r="L37" s="159">
        <v>15113</v>
      </c>
      <c r="M37" s="159">
        <v>15820</v>
      </c>
      <c r="N37" s="159">
        <v>47056</v>
      </c>
      <c r="O37" s="159"/>
      <c r="P37" s="159"/>
      <c r="Q37" s="159"/>
      <c r="R37" s="159"/>
      <c r="S37" s="159"/>
      <c r="T37" s="159"/>
      <c r="U37" s="159"/>
      <c r="V37" s="159"/>
      <c r="W37" s="159">
        <v>94790</v>
      </c>
      <c r="X37" s="159"/>
      <c r="Y37" s="159">
        <v>94790</v>
      </c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36744820</v>
      </c>
      <c r="D38" s="153">
        <f>SUM(D39:D41)</f>
        <v>0</v>
      </c>
      <c r="E38" s="154">
        <f t="shared" si="7"/>
        <v>105734901</v>
      </c>
      <c r="F38" s="100">
        <f t="shared" si="7"/>
        <v>105734901</v>
      </c>
      <c r="G38" s="100">
        <f t="shared" si="7"/>
        <v>5119181</v>
      </c>
      <c r="H38" s="100">
        <f t="shared" si="7"/>
        <v>6732473</v>
      </c>
      <c r="I38" s="100">
        <f t="shared" si="7"/>
        <v>5768157</v>
      </c>
      <c r="J38" s="100">
        <f t="shared" si="7"/>
        <v>17619811</v>
      </c>
      <c r="K38" s="100">
        <f t="shared" si="7"/>
        <v>6331660</v>
      </c>
      <c r="L38" s="100">
        <f t="shared" si="7"/>
        <v>6599149</v>
      </c>
      <c r="M38" s="100">
        <f t="shared" si="7"/>
        <v>5620182</v>
      </c>
      <c r="N38" s="100">
        <f t="shared" si="7"/>
        <v>18550991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36170802</v>
      </c>
      <c r="X38" s="100">
        <f t="shared" si="7"/>
        <v>38890896</v>
      </c>
      <c r="Y38" s="100">
        <f t="shared" si="7"/>
        <v>-2720094</v>
      </c>
      <c r="Z38" s="137">
        <f>+IF(X38&lt;&gt;0,+(Y38/X38)*100,0)</f>
        <v>-6.9941664496492955</v>
      </c>
      <c r="AA38" s="153">
        <f>SUM(AA39:AA41)</f>
        <v>105734901</v>
      </c>
    </row>
    <row r="39" spans="1:27" ht="13.5">
      <c r="A39" s="138" t="s">
        <v>85</v>
      </c>
      <c r="B39" s="136"/>
      <c r="C39" s="155">
        <v>11960255</v>
      </c>
      <c r="D39" s="155"/>
      <c r="E39" s="156">
        <v>23294000</v>
      </c>
      <c r="F39" s="60">
        <v>23294000</v>
      </c>
      <c r="G39" s="60">
        <v>1189248</v>
      </c>
      <c r="H39" s="60">
        <v>1282307</v>
      </c>
      <c r="I39" s="60">
        <v>1537051</v>
      </c>
      <c r="J39" s="60">
        <v>4008606</v>
      </c>
      <c r="K39" s="60">
        <v>1586211</v>
      </c>
      <c r="L39" s="60">
        <v>1589034</v>
      </c>
      <c r="M39" s="60">
        <v>1346979</v>
      </c>
      <c r="N39" s="60">
        <v>4522224</v>
      </c>
      <c r="O39" s="60"/>
      <c r="P39" s="60"/>
      <c r="Q39" s="60"/>
      <c r="R39" s="60"/>
      <c r="S39" s="60"/>
      <c r="T39" s="60"/>
      <c r="U39" s="60"/>
      <c r="V39" s="60"/>
      <c r="W39" s="60">
        <v>8530830</v>
      </c>
      <c r="X39" s="60">
        <v>9950922</v>
      </c>
      <c r="Y39" s="60">
        <v>-1420092</v>
      </c>
      <c r="Z39" s="140">
        <v>-14.27</v>
      </c>
      <c r="AA39" s="155">
        <v>23294000</v>
      </c>
    </row>
    <row r="40" spans="1:27" ht="13.5">
      <c r="A40" s="138" t="s">
        <v>86</v>
      </c>
      <c r="B40" s="136"/>
      <c r="C40" s="155">
        <v>24784565</v>
      </c>
      <c r="D40" s="155"/>
      <c r="E40" s="156">
        <v>76937000</v>
      </c>
      <c r="F40" s="60">
        <v>76937000</v>
      </c>
      <c r="G40" s="60">
        <v>3698687</v>
      </c>
      <c r="H40" s="60">
        <v>5152333</v>
      </c>
      <c r="I40" s="60">
        <v>3999830</v>
      </c>
      <c r="J40" s="60">
        <v>12850850</v>
      </c>
      <c r="K40" s="60">
        <v>4491186</v>
      </c>
      <c r="L40" s="60">
        <v>4762917</v>
      </c>
      <c r="M40" s="60">
        <v>3989684</v>
      </c>
      <c r="N40" s="60">
        <v>13243787</v>
      </c>
      <c r="O40" s="60"/>
      <c r="P40" s="60"/>
      <c r="Q40" s="60"/>
      <c r="R40" s="60"/>
      <c r="S40" s="60"/>
      <c r="T40" s="60"/>
      <c r="U40" s="60"/>
      <c r="V40" s="60"/>
      <c r="W40" s="60">
        <v>26094637</v>
      </c>
      <c r="X40" s="60">
        <v>26044500</v>
      </c>
      <c r="Y40" s="60">
        <v>50137</v>
      </c>
      <c r="Z40" s="140">
        <v>0.19</v>
      </c>
      <c r="AA40" s="155">
        <v>76937000</v>
      </c>
    </row>
    <row r="41" spans="1:27" ht="13.5">
      <c r="A41" s="138" t="s">
        <v>87</v>
      </c>
      <c r="B41" s="136"/>
      <c r="C41" s="155"/>
      <c r="D41" s="155"/>
      <c r="E41" s="156">
        <v>5503901</v>
      </c>
      <c r="F41" s="60">
        <v>5503901</v>
      </c>
      <c r="G41" s="60">
        <v>231246</v>
      </c>
      <c r="H41" s="60">
        <v>297833</v>
      </c>
      <c r="I41" s="60">
        <v>231276</v>
      </c>
      <c r="J41" s="60">
        <v>760355</v>
      </c>
      <c r="K41" s="60">
        <v>254263</v>
      </c>
      <c r="L41" s="60">
        <v>247198</v>
      </c>
      <c r="M41" s="60">
        <v>283519</v>
      </c>
      <c r="N41" s="60">
        <v>784980</v>
      </c>
      <c r="O41" s="60"/>
      <c r="P41" s="60"/>
      <c r="Q41" s="60"/>
      <c r="R41" s="60"/>
      <c r="S41" s="60"/>
      <c r="T41" s="60"/>
      <c r="U41" s="60"/>
      <c r="V41" s="60"/>
      <c r="W41" s="60">
        <v>1545335</v>
      </c>
      <c r="X41" s="60">
        <v>2895474</v>
      </c>
      <c r="Y41" s="60">
        <v>-1350139</v>
      </c>
      <c r="Z41" s="140">
        <v>-46.63</v>
      </c>
      <c r="AA41" s="155">
        <v>5503901</v>
      </c>
    </row>
    <row r="42" spans="1:27" ht="13.5">
      <c r="A42" s="135" t="s">
        <v>88</v>
      </c>
      <c r="B42" s="142"/>
      <c r="C42" s="153">
        <f aca="true" t="shared" si="8" ref="C42:Y42">SUM(C43:C46)</f>
        <v>217729123</v>
      </c>
      <c r="D42" s="153">
        <f>SUM(D43:D46)</f>
        <v>0</v>
      </c>
      <c r="E42" s="154">
        <f t="shared" si="8"/>
        <v>277185430</v>
      </c>
      <c r="F42" s="100">
        <f t="shared" si="8"/>
        <v>277185430</v>
      </c>
      <c r="G42" s="100">
        <f t="shared" si="8"/>
        <v>28141606</v>
      </c>
      <c r="H42" s="100">
        <f t="shared" si="8"/>
        <v>28347635</v>
      </c>
      <c r="I42" s="100">
        <f t="shared" si="8"/>
        <v>19490361</v>
      </c>
      <c r="J42" s="100">
        <f t="shared" si="8"/>
        <v>75979602</v>
      </c>
      <c r="K42" s="100">
        <f t="shared" si="8"/>
        <v>18672571</v>
      </c>
      <c r="L42" s="100">
        <f t="shared" si="8"/>
        <v>18898413</v>
      </c>
      <c r="M42" s="100">
        <f t="shared" si="8"/>
        <v>17832039</v>
      </c>
      <c r="N42" s="100">
        <f t="shared" si="8"/>
        <v>55403023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131382625</v>
      </c>
      <c r="X42" s="100">
        <f t="shared" si="8"/>
        <v>134343456</v>
      </c>
      <c r="Y42" s="100">
        <f t="shared" si="8"/>
        <v>-2960831</v>
      </c>
      <c r="Z42" s="137">
        <f>+IF(X42&lt;&gt;0,+(Y42/X42)*100,0)</f>
        <v>-2.2039264793068893</v>
      </c>
      <c r="AA42" s="153">
        <f>SUM(AA43:AA46)</f>
        <v>277185430</v>
      </c>
    </row>
    <row r="43" spans="1:27" ht="13.5">
      <c r="A43" s="138" t="s">
        <v>89</v>
      </c>
      <c r="B43" s="136"/>
      <c r="C43" s="155">
        <v>197123080</v>
      </c>
      <c r="D43" s="155"/>
      <c r="E43" s="156">
        <v>221584430</v>
      </c>
      <c r="F43" s="60">
        <v>221584430</v>
      </c>
      <c r="G43" s="60">
        <v>24891938</v>
      </c>
      <c r="H43" s="60">
        <v>24800556</v>
      </c>
      <c r="I43" s="60">
        <v>15568086</v>
      </c>
      <c r="J43" s="60">
        <v>65260580</v>
      </c>
      <c r="K43" s="60">
        <v>14800143</v>
      </c>
      <c r="L43" s="60">
        <v>15263546</v>
      </c>
      <c r="M43" s="60">
        <v>13518601</v>
      </c>
      <c r="N43" s="60">
        <v>43582290</v>
      </c>
      <c r="O43" s="60"/>
      <c r="P43" s="60"/>
      <c r="Q43" s="60"/>
      <c r="R43" s="60"/>
      <c r="S43" s="60"/>
      <c r="T43" s="60"/>
      <c r="U43" s="60"/>
      <c r="V43" s="60"/>
      <c r="W43" s="60">
        <v>108842870</v>
      </c>
      <c r="X43" s="60">
        <v>106990566</v>
      </c>
      <c r="Y43" s="60">
        <v>1852304</v>
      </c>
      <c r="Z43" s="140">
        <v>1.73</v>
      </c>
      <c r="AA43" s="155">
        <v>221584430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>
        <v>4330000</v>
      </c>
      <c r="F45" s="159">
        <v>4330000</v>
      </c>
      <c r="G45" s="159">
        <v>189740</v>
      </c>
      <c r="H45" s="159">
        <v>203344</v>
      </c>
      <c r="I45" s="159">
        <v>199023</v>
      </c>
      <c r="J45" s="159">
        <v>592107</v>
      </c>
      <c r="K45" s="159">
        <v>240430</v>
      </c>
      <c r="L45" s="159">
        <v>251739</v>
      </c>
      <c r="M45" s="159">
        <v>258701</v>
      </c>
      <c r="N45" s="159">
        <v>750870</v>
      </c>
      <c r="O45" s="159"/>
      <c r="P45" s="159"/>
      <c r="Q45" s="159"/>
      <c r="R45" s="159"/>
      <c r="S45" s="159"/>
      <c r="T45" s="159"/>
      <c r="U45" s="159"/>
      <c r="V45" s="159"/>
      <c r="W45" s="159">
        <v>1342977</v>
      </c>
      <c r="X45" s="159">
        <v>1896264</v>
      </c>
      <c r="Y45" s="159">
        <v>-553287</v>
      </c>
      <c r="Z45" s="141">
        <v>-29.18</v>
      </c>
      <c r="AA45" s="157">
        <v>4330000</v>
      </c>
    </row>
    <row r="46" spans="1:27" ht="13.5">
      <c r="A46" s="138" t="s">
        <v>92</v>
      </c>
      <c r="B46" s="136"/>
      <c r="C46" s="155">
        <v>20606043</v>
      </c>
      <c r="D46" s="155"/>
      <c r="E46" s="156">
        <v>51271000</v>
      </c>
      <c r="F46" s="60">
        <v>51271000</v>
      </c>
      <c r="G46" s="60">
        <v>3059928</v>
      </c>
      <c r="H46" s="60">
        <v>3343735</v>
      </c>
      <c r="I46" s="60">
        <v>3723252</v>
      </c>
      <c r="J46" s="60">
        <v>10126915</v>
      </c>
      <c r="K46" s="60">
        <v>3631998</v>
      </c>
      <c r="L46" s="60">
        <v>3383128</v>
      </c>
      <c r="M46" s="60">
        <v>4054737</v>
      </c>
      <c r="N46" s="60">
        <v>11069863</v>
      </c>
      <c r="O46" s="60"/>
      <c r="P46" s="60"/>
      <c r="Q46" s="60"/>
      <c r="R46" s="60"/>
      <c r="S46" s="60"/>
      <c r="T46" s="60"/>
      <c r="U46" s="60"/>
      <c r="V46" s="60"/>
      <c r="W46" s="60">
        <v>21196778</v>
      </c>
      <c r="X46" s="60">
        <v>25456626</v>
      </c>
      <c r="Y46" s="60">
        <v>-4259848</v>
      </c>
      <c r="Z46" s="140">
        <v>-16.73</v>
      </c>
      <c r="AA46" s="155">
        <v>51271000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1055180765</v>
      </c>
      <c r="D48" s="168">
        <f>+D28+D32+D38+D42+D47</f>
        <v>0</v>
      </c>
      <c r="E48" s="169">
        <f t="shared" si="9"/>
        <v>936279127</v>
      </c>
      <c r="F48" s="73">
        <f t="shared" si="9"/>
        <v>936279127</v>
      </c>
      <c r="G48" s="73">
        <f t="shared" si="9"/>
        <v>60258024</v>
      </c>
      <c r="H48" s="73">
        <f t="shared" si="9"/>
        <v>64080765</v>
      </c>
      <c r="I48" s="73">
        <f t="shared" si="9"/>
        <v>54885852</v>
      </c>
      <c r="J48" s="73">
        <f t="shared" si="9"/>
        <v>179224641</v>
      </c>
      <c r="K48" s="73">
        <f t="shared" si="9"/>
        <v>48053475</v>
      </c>
      <c r="L48" s="73">
        <f t="shared" si="9"/>
        <v>53047696</v>
      </c>
      <c r="M48" s="73">
        <f t="shared" si="9"/>
        <v>53358343</v>
      </c>
      <c r="N48" s="73">
        <f t="shared" si="9"/>
        <v>154459514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333684155</v>
      </c>
      <c r="X48" s="73">
        <f t="shared" si="9"/>
        <v>460287678</v>
      </c>
      <c r="Y48" s="73">
        <f t="shared" si="9"/>
        <v>-126603523</v>
      </c>
      <c r="Z48" s="170">
        <f>+IF(X48&lt;&gt;0,+(Y48/X48)*100,0)</f>
        <v>-27.505303541929706</v>
      </c>
      <c r="AA48" s="168">
        <f>+AA28+AA32+AA38+AA42+AA47</f>
        <v>936279127</v>
      </c>
    </row>
    <row r="49" spans="1:27" ht="13.5">
      <c r="A49" s="148" t="s">
        <v>49</v>
      </c>
      <c r="B49" s="149"/>
      <c r="C49" s="171">
        <f aca="true" t="shared" si="10" ref="C49:Y49">+C25-C48</f>
        <v>-187388983</v>
      </c>
      <c r="D49" s="171">
        <f>+D25-D48</f>
        <v>0</v>
      </c>
      <c r="E49" s="172">
        <f t="shared" si="10"/>
        <v>27842000</v>
      </c>
      <c r="F49" s="173">
        <f t="shared" si="10"/>
        <v>27842000</v>
      </c>
      <c r="G49" s="173">
        <f t="shared" si="10"/>
        <v>38369369</v>
      </c>
      <c r="H49" s="173">
        <f t="shared" si="10"/>
        <v>-27611216</v>
      </c>
      <c r="I49" s="173">
        <f t="shared" si="10"/>
        <v>24198366</v>
      </c>
      <c r="J49" s="173">
        <f t="shared" si="10"/>
        <v>34956519</v>
      </c>
      <c r="K49" s="173">
        <f t="shared" si="10"/>
        <v>-21838395</v>
      </c>
      <c r="L49" s="173">
        <f t="shared" si="10"/>
        <v>59465391</v>
      </c>
      <c r="M49" s="173">
        <f t="shared" si="10"/>
        <v>-5431129</v>
      </c>
      <c r="N49" s="173">
        <f t="shared" si="10"/>
        <v>32195867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67152386</v>
      </c>
      <c r="X49" s="173">
        <f>IF(F25=F48,0,X25-X48)</f>
        <v>6</v>
      </c>
      <c r="Y49" s="173">
        <f t="shared" si="10"/>
        <v>67152380</v>
      </c>
      <c r="Z49" s="174">
        <f>+IF(X49&lt;&gt;0,+(Y49/X49)*100,0)</f>
        <v>1119206333.3333335</v>
      </c>
      <c r="AA49" s="171">
        <f>+AA25-AA48</f>
        <v>27842000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151866136</v>
      </c>
      <c r="D5" s="155">
        <v>0</v>
      </c>
      <c r="E5" s="156">
        <v>189717364</v>
      </c>
      <c r="F5" s="60">
        <v>189717364</v>
      </c>
      <c r="G5" s="60">
        <v>0</v>
      </c>
      <c r="H5" s="60">
        <v>0</v>
      </c>
      <c r="I5" s="60">
        <v>44316254</v>
      </c>
      <c r="J5" s="60">
        <v>44316254</v>
      </c>
      <c r="K5" s="60">
        <v>56803870</v>
      </c>
      <c r="L5" s="60">
        <v>0</v>
      </c>
      <c r="M5" s="60">
        <v>0</v>
      </c>
      <c r="N5" s="60">
        <v>56803870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101120124</v>
      </c>
      <c r="X5" s="60">
        <v>146761141</v>
      </c>
      <c r="Y5" s="60">
        <v>-45641017</v>
      </c>
      <c r="Z5" s="140">
        <v>-31.1</v>
      </c>
      <c r="AA5" s="155">
        <v>189717364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231605830</v>
      </c>
      <c r="D7" s="155">
        <v>0</v>
      </c>
      <c r="E7" s="156">
        <v>255081154</v>
      </c>
      <c r="F7" s="60">
        <v>255081154</v>
      </c>
      <c r="G7" s="60">
        <v>9549057</v>
      </c>
      <c r="H7" s="60">
        <v>20575649</v>
      </c>
      <c r="I7" s="60">
        <v>20599076</v>
      </c>
      <c r="J7" s="60">
        <v>50723782</v>
      </c>
      <c r="K7" s="60">
        <v>-9347926</v>
      </c>
      <c r="L7" s="60">
        <v>19741739</v>
      </c>
      <c r="M7" s="60">
        <v>18390918</v>
      </c>
      <c r="N7" s="60">
        <v>28784731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79508513</v>
      </c>
      <c r="X7" s="60">
        <v>119873868</v>
      </c>
      <c r="Y7" s="60">
        <v>-40365355</v>
      </c>
      <c r="Z7" s="140">
        <v>-33.67</v>
      </c>
      <c r="AA7" s="155">
        <v>255081154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22492943</v>
      </c>
      <c r="D10" s="155">
        <v>0</v>
      </c>
      <c r="E10" s="156">
        <v>25010614</v>
      </c>
      <c r="F10" s="54">
        <v>25010614</v>
      </c>
      <c r="G10" s="54">
        <v>-17102</v>
      </c>
      <c r="H10" s="54">
        <v>147122</v>
      </c>
      <c r="I10" s="54">
        <v>634409</v>
      </c>
      <c r="J10" s="54">
        <v>764429</v>
      </c>
      <c r="K10" s="54">
        <v>-41626</v>
      </c>
      <c r="L10" s="54">
        <v>220905</v>
      </c>
      <c r="M10" s="54">
        <v>220014</v>
      </c>
      <c r="N10" s="54">
        <v>399293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1163722</v>
      </c>
      <c r="X10" s="54">
        <v>10518978</v>
      </c>
      <c r="Y10" s="54">
        <v>-9355256</v>
      </c>
      <c r="Z10" s="184">
        <v>-88.94</v>
      </c>
      <c r="AA10" s="130">
        <v>25010614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8020000</v>
      </c>
      <c r="F11" s="60">
        <v>8020000</v>
      </c>
      <c r="G11" s="60">
        <v>16498</v>
      </c>
      <c r="H11" s="60">
        <v>9812</v>
      </c>
      <c r="I11" s="60">
        <v>2854130</v>
      </c>
      <c r="J11" s="60">
        <v>2880440</v>
      </c>
      <c r="K11" s="60">
        <v>-2926343</v>
      </c>
      <c r="L11" s="60">
        <v>8052</v>
      </c>
      <c r="M11" s="60">
        <v>8073</v>
      </c>
      <c r="N11" s="60">
        <v>-2910218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-29778</v>
      </c>
      <c r="X11" s="60">
        <v>3345372</v>
      </c>
      <c r="Y11" s="60">
        <v>-3375150</v>
      </c>
      <c r="Z11" s="140">
        <v>-100.89</v>
      </c>
      <c r="AA11" s="155">
        <v>8020000</v>
      </c>
    </row>
    <row r="12" spans="1:27" ht="13.5">
      <c r="A12" s="183" t="s">
        <v>108</v>
      </c>
      <c r="B12" s="185"/>
      <c r="C12" s="155">
        <v>14635149</v>
      </c>
      <c r="D12" s="155">
        <v>0</v>
      </c>
      <c r="E12" s="156">
        <v>17343000</v>
      </c>
      <c r="F12" s="60">
        <v>17343000</v>
      </c>
      <c r="G12" s="60">
        <v>-121752</v>
      </c>
      <c r="H12" s="60">
        <v>1256596</v>
      </c>
      <c r="I12" s="60">
        <v>1241544</v>
      </c>
      <c r="J12" s="60">
        <v>2376388</v>
      </c>
      <c r="K12" s="60">
        <v>10980</v>
      </c>
      <c r="L12" s="60">
        <v>1282716</v>
      </c>
      <c r="M12" s="60">
        <v>1259394</v>
      </c>
      <c r="N12" s="60">
        <v>2553090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4929478</v>
      </c>
      <c r="X12" s="60">
        <v>7421628</v>
      </c>
      <c r="Y12" s="60">
        <v>-2492150</v>
      </c>
      <c r="Z12" s="140">
        <v>-33.58</v>
      </c>
      <c r="AA12" s="155">
        <v>17343000</v>
      </c>
    </row>
    <row r="13" spans="1:27" ht="13.5">
      <c r="A13" s="181" t="s">
        <v>109</v>
      </c>
      <c r="B13" s="185"/>
      <c r="C13" s="155">
        <v>25972596</v>
      </c>
      <c r="D13" s="155">
        <v>0</v>
      </c>
      <c r="E13" s="156">
        <v>7776195</v>
      </c>
      <c r="F13" s="60">
        <v>7776195</v>
      </c>
      <c r="G13" s="60">
        <v>49739</v>
      </c>
      <c r="H13" s="60">
        <v>433712</v>
      </c>
      <c r="I13" s="60">
        <v>379281</v>
      </c>
      <c r="J13" s="60">
        <v>862732</v>
      </c>
      <c r="K13" s="60">
        <v>-340606</v>
      </c>
      <c r="L13" s="60">
        <v>188913</v>
      </c>
      <c r="M13" s="60">
        <v>443002</v>
      </c>
      <c r="N13" s="60">
        <v>291309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1154041</v>
      </c>
      <c r="X13" s="60">
        <v>3888000</v>
      </c>
      <c r="Y13" s="60">
        <v>-2733959</v>
      </c>
      <c r="Z13" s="140">
        <v>-70.32</v>
      </c>
      <c r="AA13" s="155">
        <v>7776195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25074144</v>
      </c>
      <c r="F14" s="60">
        <v>25074144</v>
      </c>
      <c r="G14" s="60">
        <v>-37718</v>
      </c>
      <c r="H14" s="60">
        <v>1808947</v>
      </c>
      <c r="I14" s="60">
        <v>1851613</v>
      </c>
      <c r="J14" s="60">
        <v>3622842</v>
      </c>
      <c r="K14" s="60">
        <v>25646</v>
      </c>
      <c r="L14" s="60">
        <v>2173193</v>
      </c>
      <c r="M14" s="60">
        <v>2213625</v>
      </c>
      <c r="N14" s="60">
        <v>4412464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8035306</v>
      </c>
      <c r="X14" s="60">
        <v>11827428</v>
      </c>
      <c r="Y14" s="60">
        <v>-3792122</v>
      </c>
      <c r="Z14" s="140">
        <v>-32.06</v>
      </c>
      <c r="AA14" s="155">
        <v>25074144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1351313</v>
      </c>
      <c r="D16" s="155">
        <v>0</v>
      </c>
      <c r="E16" s="156">
        <v>3954000</v>
      </c>
      <c r="F16" s="60">
        <v>3954000</v>
      </c>
      <c r="G16" s="60">
        <v>43200</v>
      </c>
      <c r="H16" s="60">
        <v>92960</v>
      </c>
      <c r="I16" s="60">
        <v>39232</v>
      </c>
      <c r="J16" s="60">
        <v>175392</v>
      </c>
      <c r="K16" s="60">
        <v>-96878</v>
      </c>
      <c r="L16" s="60">
        <v>97570</v>
      </c>
      <c r="M16" s="60">
        <v>43816</v>
      </c>
      <c r="N16" s="60">
        <v>44508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219900</v>
      </c>
      <c r="X16" s="60">
        <v>1800396</v>
      </c>
      <c r="Y16" s="60">
        <v>-1580496</v>
      </c>
      <c r="Z16" s="140">
        <v>-87.79</v>
      </c>
      <c r="AA16" s="155">
        <v>3954000</v>
      </c>
    </row>
    <row r="17" spans="1:27" ht="13.5">
      <c r="A17" s="181" t="s">
        <v>113</v>
      </c>
      <c r="B17" s="185"/>
      <c r="C17" s="155">
        <v>12300926</v>
      </c>
      <c r="D17" s="155">
        <v>0</v>
      </c>
      <c r="E17" s="156">
        <v>17714000</v>
      </c>
      <c r="F17" s="60">
        <v>17714000</v>
      </c>
      <c r="G17" s="60">
        <v>351256</v>
      </c>
      <c r="H17" s="60">
        <v>455395</v>
      </c>
      <c r="I17" s="60">
        <v>1202352</v>
      </c>
      <c r="J17" s="60">
        <v>2009003</v>
      </c>
      <c r="K17" s="60">
        <v>-2926275</v>
      </c>
      <c r="L17" s="60">
        <v>1124104</v>
      </c>
      <c r="M17" s="60">
        <v>3486253</v>
      </c>
      <c r="N17" s="60">
        <v>1684082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3693085</v>
      </c>
      <c r="X17" s="60">
        <v>7648266</v>
      </c>
      <c r="Y17" s="60">
        <v>-3955181</v>
      </c>
      <c r="Z17" s="140">
        <v>-51.71</v>
      </c>
      <c r="AA17" s="155">
        <v>17714000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208691036</v>
      </c>
      <c r="D19" s="155">
        <v>0</v>
      </c>
      <c r="E19" s="156">
        <v>226387000</v>
      </c>
      <c r="F19" s="60">
        <v>226387000</v>
      </c>
      <c r="G19" s="60">
        <v>82143346</v>
      </c>
      <c r="H19" s="60">
        <v>2263338</v>
      </c>
      <c r="I19" s="60">
        <v>-137967</v>
      </c>
      <c r="J19" s="60">
        <v>84268717</v>
      </c>
      <c r="K19" s="60">
        <v>-849746</v>
      </c>
      <c r="L19" s="60">
        <v>69801014</v>
      </c>
      <c r="M19" s="60">
        <v>1772194</v>
      </c>
      <c r="N19" s="60">
        <v>70723462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154992179</v>
      </c>
      <c r="X19" s="60">
        <v>168070000</v>
      </c>
      <c r="Y19" s="60">
        <v>-13077821</v>
      </c>
      <c r="Z19" s="140">
        <v>-7.78</v>
      </c>
      <c r="AA19" s="155">
        <v>226387000</v>
      </c>
    </row>
    <row r="20" spans="1:27" ht="13.5">
      <c r="A20" s="181" t="s">
        <v>35</v>
      </c>
      <c r="B20" s="185"/>
      <c r="C20" s="155">
        <v>20510660</v>
      </c>
      <c r="D20" s="155">
        <v>0</v>
      </c>
      <c r="E20" s="156">
        <v>38374901</v>
      </c>
      <c r="F20" s="54">
        <v>38374901</v>
      </c>
      <c r="G20" s="54">
        <v>556323</v>
      </c>
      <c r="H20" s="54">
        <v>328654</v>
      </c>
      <c r="I20" s="54">
        <v>164306</v>
      </c>
      <c r="J20" s="54">
        <v>1049283</v>
      </c>
      <c r="K20" s="54">
        <v>-508441</v>
      </c>
      <c r="L20" s="54">
        <v>494548</v>
      </c>
      <c r="M20" s="54">
        <v>204862</v>
      </c>
      <c r="N20" s="54">
        <v>190969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1240252</v>
      </c>
      <c r="X20" s="54">
        <v>18111894</v>
      </c>
      <c r="Y20" s="54">
        <v>-16871642</v>
      </c>
      <c r="Z20" s="184">
        <v>-93.15</v>
      </c>
      <c r="AA20" s="130">
        <v>38374901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4386</v>
      </c>
      <c r="H21" s="60">
        <v>0</v>
      </c>
      <c r="I21" s="82">
        <v>0</v>
      </c>
      <c r="J21" s="60">
        <v>4386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4386</v>
      </c>
      <c r="X21" s="60"/>
      <c r="Y21" s="60">
        <v>4386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689426589</v>
      </c>
      <c r="D22" s="188">
        <f>SUM(D5:D21)</f>
        <v>0</v>
      </c>
      <c r="E22" s="189">
        <f t="shared" si="0"/>
        <v>814452372</v>
      </c>
      <c r="F22" s="190">
        <f t="shared" si="0"/>
        <v>814452372</v>
      </c>
      <c r="G22" s="190">
        <f t="shared" si="0"/>
        <v>92537233</v>
      </c>
      <c r="H22" s="190">
        <f t="shared" si="0"/>
        <v>27372185</v>
      </c>
      <c r="I22" s="190">
        <f t="shared" si="0"/>
        <v>73144230</v>
      </c>
      <c r="J22" s="190">
        <f t="shared" si="0"/>
        <v>193053648</v>
      </c>
      <c r="K22" s="190">
        <f t="shared" si="0"/>
        <v>39802655</v>
      </c>
      <c r="L22" s="190">
        <f t="shared" si="0"/>
        <v>95132754</v>
      </c>
      <c r="M22" s="190">
        <f t="shared" si="0"/>
        <v>28042151</v>
      </c>
      <c r="N22" s="190">
        <f t="shared" si="0"/>
        <v>162977560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356031208</v>
      </c>
      <c r="X22" s="190">
        <f t="shared" si="0"/>
        <v>499266971</v>
      </c>
      <c r="Y22" s="190">
        <f t="shared" si="0"/>
        <v>-143235763</v>
      </c>
      <c r="Z22" s="191">
        <f>+IF(X22&lt;&gt;0,+(Y22/X22)*100,0)</f>
        <v>-28.68921264971882</v>
      </c>
      <c r="AA22" s="188">
        <f>SUM(AA5:AA21)</f>
        <v>814452372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262588049</v>
      </c>
      <c r="D25" s="155">
        <v>0</v>
      </c>
      <c r="E25" s="156">
        <v>315478000</v>
      </c>
      <c r="F25" s="60">
        <v>315478000</v>
      </c>
      <c r="G25" s="60">
        <v>22748299</v>
      </c>
      <c r="H25" s="60">
        <v>22488702</v>
      </c>
      <c r="I25" s="60">
        <v>23479731</v>
      </c>
      <c r="J25" s="60">
        <v>68716732</v>
      </c>
      <c r="K25" s="60">
        <v>23350456</v>
      </c>
      <c r="L25" s="60">
        <v>24498282</v>
      </c>
      <c r="M25" s="60">
        <v>25407253</v>
      </c>
      <c r="N25" s="60">
        <v>73255991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141972723</v>
      </c>
      <c r="X25" s="60">
        <v>129927714</v>
      </c>
      <c r="Y25" s="60">
        <v>12045009</v>
      </c>
      <c r="Z25" s="140">
        <v>9.27</v>
      </c>
      <c r="AA25" s="155">
        <v>315478000</v>
      </c>
    </row>
    <row r="26" spans="1:27" ht="13.5">
      <c r="A26" s="183" t="s">
        <v>38</v>
      </c>
      <c r="B26" s="182"/>
      <c r="C26" s="155">
        <v>21462638</v>
      </c>
      <c r="D26" s="155">
        <v>0</v>
      </c>
      <c r="E26" s="156">
        <v>21535796</v>
      </c>
      <c r="F26" s="60">
        <v>21535796</v>
      </c>
      <c r="G26" s="60">
        <v>1670867</v>
      </c>
      <c r="H26" s="60">
        <v>1670867</v>
      </c>
      <c r="I26" s="60">
        <v>1716674</v>
      </c>
      <c r="J26" s="60">
        <v>5058408</v>
      </c>
      <c r="K26" s="60">
        <v>1699558</v>
      </c>
      <c r="L26" s="60">
        <v>1683793</v>
      </c>
      <c r="M26" s="60">
        <v>1687477</v>
      </c>
      <c r="N26" s="60">
        <v>5070828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10129236</v>
      </c>
      <c r="X26" s="60">
        <v>9533790</v>
      </c>
      <c r="Y26" s="60">
        <v>595446</v>
      </c>
      <c r="Z26" s="140">
        <v>6.25</v>
      </c>
      <c r="AA26" s="155">
        <v>21535796</v>
      </c>
    </row>
    <row r="27" spans="1:27" ht="13.5">
      <c r="A27" s="183" t="s">
        <v>118</v>
      </c>
      <c r="B27" s="182"/>
      <c r="C27" s="155">
        <v>42109869</v>
      </c>
      <c r="D27" s="155">
        <v>0</v>
      </c>
      <c r="E27" s="156">
        <v>30000000</v>
      </c>
      <c r="F27" s="60">
        <v>30000000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15000000</v>
      </c>
      <c r="Y27" s="60">
        <v>-15000000</v>
      </c>
      <c r="Z27" s="140">
        <v>-100</v>
      </c>
      <c r="AA27" s="155">
        <v>30000000</v>
      </c>
    </row>
    <row r="28" spans="1:27" ht="13.5">
      <c r="A28" s="183" t="s">
        <v>39</v>
      </c>
      <c r="B28" s="182"/>
      <c r="C28" s="155">
        <v>338351974</v>
      </c>
      <c r="D28" s="155">
        <v>0</v>
      </c>
      <c r="E28" s="156">
        <v>102800000</v>
      </c>
      <c r="F28" s="60">
        <v>102800000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51399996</v>
      </c>
      <c r="Y28" s="60">
        <v>-51399996</v>
      </c>
      <c r="Z28" s="140">
        <v>-100</v>
      </c>
      <c r="AA28" s="155">
        <v>102800000</v>
      </c>
    </row>
    <row r="29" spans="1:27" ht="13.5">
      <c r="A29" s="183" t="s">
        <v>40</v>
      </c>
      <c r="B29" s="182"/>
      <c r="C29" s="155">
        <v>5332112</v>
      </c>
      <c r="D29" s="155">
        <v>0</v>
      </c>
      <c r="E29" s="156">
        <v>5400000</v>
      </c>
      <c r="F29" s="60">
        <v>5400000</v>
      </c>
      <c r="G29" s="60">
        <v>0</v>
      </c>
      <c r="H29" s="60">
        <v>0</v>
      </c>
      <c r="I29" s="60">
        <v>255479</v>
      </c>
      <c r="J29" s="60">
        <v>255479</v>
      </c>
      <c r="K29" s="60">
        <v>0</v>
      </c>
      <c r="L29" s="60">
        <v>0</v>
      </c>
      <c r="M29" s="60">
        <v>2107911</v>
      </c>
      <c r="N29" s="60">
        <v>2107911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2363390</v>
      </c>
      <c r="X29" s="60">
        <v>2620860</v>
      </c>
      <c r="Y29" s="60">
        <v>-257470</v>
      </c>
      <c r="Z29" s="140">
        <v>-9.82</v>
      </c>
      <c r="AA29" s="155">
        <v>5400000</v>
      </c>
    </row>
    <row r="30" spans="1:27" ht="13.5">
      <c r="A30" s="183" t="s">
        <v>119</v>
      </c>
      <c r="B30" s="182"/>
      <c r="C30" s="155">
        <v>170233450</v>
      </c>
      <c r="D30" s="155">
        <v>0</v>
      </c>
      <c r="E30" s="156">
        <v>196507430</v>
      </c>
      <c r="F30" s="60">
        <v>196507430</v>
      </c>
      <c r="G30" s="60">
        <v>21327843</v>
      </c>
      <c r="H30" s="60">
        <v>22852985</v>
      </c>
      <c r="I30" s="60">
        <v>13517180</v>
      </c>
      <c r="J30" s="60">
        <v>57698008</v>
      </c>
      <c r="K30" s="60">
        <v>14724894</v>
      </c>
      <c r="L30" s="60">
        <v>13254882</v>
      </c>
      <c r="M30" s="60">
        <v>11517886</v>
      </c>
      <c r="N30" s="60">
        <v>39497662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97195670</v>
      </c>
      <c r="X30" s="60">
        <v>91518324</v>
      </c>
      <c r="Y30" s="60">
        <v>5677346</v>
      </c>
      <c r="Z30" s="140">
        <v>6.2</v>
      </c>
      <c r="AA30" s="155">
        <v>196507430</v>
      </c>
    </row>
    <row r="31" spans="1:27" ht="13.5">
      <c r="A31" s="183" t="s">
        <v>120</v>
      </c>
      <c r="B31" s="182"/>
      <c r="C31" s="155">
        <v>29912742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15353011</v>
      </c>
      <c r="D32" s="155">
        <v>0</v>
      </c>
      <c r="E32" s="156">
        <v>13885000</v>
      </c>
      <c r="F32" s="60">
        <v>13885000</v>
      </c>
      <c r="G32" s="60">
        <v>145479</v>
      </c>
      <c r="H32" s="60">
        <v>613936</v>
      </c>
      <c r="I32" s="60">
        <v>2579136</v>
      </c>
      <c r="J32" s="60">
        <v>3338551</v>
      </c>
      <c r="K32" s="60">
        <v>-116194</v>
      </c>
      <c r="L32" s="60">
        <v>847831</v>
      </c>
      <c r="M32" s="60">
        <v>338391</v>
      </c>
      <c r="N32" s="60">
        <v>1070028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4408579</v>
      </c>
      <c r="X32" s="60">
        <v>4229046</v>
      </c>
      <c r="Y32" s="60">
        <v>179533</v>
      </c>
      <c r="Z32" s="140">
        <v>4.25</v>
      </c>
      <c r="AA32" s="155">
        <v>13885000</v>
      </c>
    </row>
    <row r="33" spans="1:27" ht="13.5">
      <c r="A33" s="183" t="s">
        <v>42</v>
      </c>
      <c r="B33" s="182"/>
      <c r="C33" s="155">
        <v>34960383</v>
      </c>
      <c r="D33" s="155">
        <v>0</v>
      </c>
      <c r="E33" s="156">
        <v>20000000</v>
      </c>
      <c r="F33" s="60">
        <v>20000000</v>
      </c>
      <c r="G33" s="60">
        <v>1664615</v>
      </c>
      <c r="H33" s="60">
        <v>1606419</v>
      </c>
      <c r="I33" s="60">
        <v>1424817</v>
      </c>
      <c r="J33" s="60">
        <v>4695851</v>
      </c>
      <c r="K33" s="60">
        <v>1227284</v>
      </c>
      <c r="L33" s="60">
        <v>1514827</v>
      </c>
      <c r="M33" s="60">
        <v>1795631</v>
      </c>
      <c r="N33" s="60">
        <v>4537742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9233593</v>
      </c>
      <c r="X33" s="60">
        <v>9999996</v>
      </c>
      <c r="Y33" s="60">
        <v>-766403</v>
      </c>
      <c r="Z33" s="140">
        <v>-7.66</v>
      </c>
      <c r="AA33" s="155">
        <v>20000000</v>
      </c>
    </row>
    <row r="34" spans="1:27" ht="13.5">
      <c r="A34" s="183" t="s">
        <v>43</v>
      </c>
      <c r="B34" s="182"/>
      <c r="C34" s="155">
        <v>134876537</v>
      </c>
      <c r="D34" s="155">
        <v>0</v>
      </c>
      <c r="E34" s="156">
        <v>230672901</v>
      </c>
      <c r="F34" s="60">
        <v>230672901</v>
      </c>
      <c r="G34" s="60">
        <v>12700921</v>
      </c>
      <c r="H34" s="60">
        <v>14847856</v>
      </c>
      <c r="I34" s="60">
        <v>11912835</v>
      </c>
      <c r="J34" s="60">
        <v>39461612</v>
      </c>
      <c r="K34" s="60">
        <v>7167477</v>
      </c>
      <c r="L34" s="60">
        <v>11248081</v>
      </c>
      <c r="M34" s="60">
        <v>10503794</v>
      </c>
      <c r="N34" s="60">
        <v>28919352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68380964</v>
      </c>
      <c r="X34" s="60">
        <v>101415000</v>
      </c>
      <c r="Y34" s="60">
        <v>-33034036</v>
      </c>
      <c r="Z34" s="140">
        <v>-32.57</v>
      </c>
      <c r="AA34" s="155">
        <v>230672901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1055180765</v>
      </c>
      <c r="D36" s="188">
        <f>SUM(D25:D35)</f>
        <v>0</v>
      </c>
      <c r="E36" s="189">
        <f t="shared" si="1"/>
        <v>936279127</v>
      </c>
      <c r="F36" s="190">
        <f t="shared" si="1"/>
        <v>936279127</v>
      </c>
      <c r="G36" s="190">
        <f t="shared" si="1"/>
        <v>60258024</v>
      </c>
      <c r="H36" s="190">
        <f t="shared" si="1"/>
        <v>64080765</v>
      </c>
      <c r="I36" s="190">
        <f t="shared" si="1"/>
        <v>54885852</v>
      </c>
      <c r="J36" s="190">
        <f t="shared" si="1"/>
        <v>179224641</v>
      </c>
      <c r="K36" s="190">
        <f t="shared" si="1"/>
        <v>48053475</v>
      </c>
      <c r="L36" s="190">
        <f t="shared" si="1"/>
        <v>53047696</v>
      </c>
      <c r="M36" s="190">
        <f t="shared" si="1"/>
        <v>53358343</v>
      </c>
      <c r="N36" s="190">
        <f t="shared" si="1"/>
        <v>154459514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333684155</v>
      </c>
      <c r="X36" s="190">
        <f t="shared" si="1"/>
        <v>415644726</v>
      </c>
      <c r="Y36" s="190">
        <f t="shared" si="1"/>
        <v>-81960571</v>
      </c>
      <c r="Z36" s="191">
        <f>+IF(X36&lt;&gt;0,+(Y36/X36)*100,0)</f>
        <v>-19.71890075179253</v>
      </c>
      <c r="AA36" s="188">
        <f>SUM(AA25:AA35)</f>
        <v>936279127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-365754176</v>
      </c>
      <c r="D38" s="199">
        <f>+D22-D36</f>
        <v>0</v>
      </c>
      <c r="E38" s="200">
        <f t="shared" si="2"/>
        <v>-121826755</v>
      </c>
      <c r="F38" s="106">
        <f t="shared" si="2"/>
        <v>-121826755</v>
      </c>
      <c r="G38" s="106">
        <f t="shared" si="2"/>
        <v>32279209</v>
      </c>
      <c r="H38" s="106">
        <f t="shared" si="2"/>
        <v>-36708580</v>
      </c>
      <c r="I38" s="106">
        <f t="shared" si="2"/>
        <v>18258378</v>
      </c>
      <c r="J38" s="106">
        <f t="shared" si="2"/>
        <v>13829007</v>
      </c>
      <c r="K38" s="106">
        <f t="shared" si="2"/>
        <v>-8250820</v>
      </c>
      <c r="L38" s="106">
        <f t="shared" si="2"/>
        <v>42085058</v>
      </c>
      <c r="M38" s="106">
        <f t="shared" si="2"/>
        <v>-25316192</v>
      </c>
      <c r="N38" s="106">
        <f t="shared" si="2"/>
        <v>8518046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22347053</v>
      </c>
      <c r="X38" s="106">
        <f>IF(F22=F36,0,X22-X36)</f>
        <v>83622245</v>
      </c>
      <c r="Y38" s="106">
        <f t="shared" si="2"/>
        <v>-61275192</v>
      </c>
      <c r="Z38" s="201">
        <f>+IF(X38&lt;&gt;0,+(Y38/X38)*100,0)</f>
        <v>-73.27618625881188</v>
      </c>
      <c r="AA38" s="199">
        <f>+AA22-AA36</f>
        <v>-121826755</v>
      </c>
    </row>
    <row r="39" spans="1:27" ht="13.5">
      <c r="A39" s="181" t="s">
        <v>46</v>
      </c>
      <c r="B39" s="185"/>
      <c r="C39" s="155">
        <v>178365193</v>
      </c>
      <c r="D39" s="155">
        <v>0</v>
      </c>
      <c r="E39" s="156">
        <v>121826755</v>
      </c>
      <c r="F39" s="60">
        <v>121826755</v>
      </c>
      <c r="G39" s="60">
        <v>2654634</v>
      </c>
      <c r="H39" s="60">
        <v>5629637</v>
      </c>
      <c r="I39" s="60">
        <v>5925658</v>
      </c>
      <c r="J39" s="60">
        <v>14209929</v>
      </c>
      <c r="K39" s="60">
        <v>-10139812</v>
      </c>
      <c r="L39" s="60">
        <v>16913207</v>
      </c>
      <c r="M39" s="60">
        <v>19207427</v>
      </c>
      <c r="N39" s="60">
        <v>25980822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40190751</v>
      </c>
      <c r="X39" s="60">
        <v>50035000</v>
      </c>
      <c r="Y39" s="60">
        <v>-9844249</v>
      </c>
      <c r="Z39" s="140">
        <v>-19.67</v>
      </c>
      <c r="AA39" s="155">
        <v>121826755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27842000</v>
      </c>
      <c r="F41" s="60">
        <v>27842000</v>
      </c>
      <c r="G41" s="202">
        <v>3435526</v>
      </c>
      <c r="H41" s="202">
        <v>3467727</v>
      </c>
      <c r="I41" s="202">
        <v>14330</v>
      </c>
      <c r="J41" s="60">
        <v>6917583</v>
      </c>
      <c r="K41" s="202">
        <v>-3447763</v>
      </c>
      <c r="L41" s="202">
        <v>467126</v>
      </c>
      <c r="M41" s="60">
        <v>677636</v>
      </c>
      <c r="N41" s="202">
        <v>-2303001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4614582</v>
      </c>
      <c r="X41" s="60"/>
      <c r="Y41" s="202">
        <v>4614582</v>
      </c>
      <c r="Z41" s="203">
        <v>0</v>
      </c>
      <c r="AA41" s="204">
        <v>27842000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-187388983</v>
      </c>
      <c r="D42" s="206">
        <f>SUM(D38:D41)</f>
        <v>0</v>
      </c>
      <c r="E42" s="207">
        <f t="shared" si="3"/>
        <v>27842000</v>
      </c>
      <c r="F42" s="88">
        <f t="shared" si="3"/>
        <v>27842000</v>
      </c>
      <c r="G42" s="88">
        <f t="shared" si="3"/>
        <v>38369369</v>
      </c>
      <c r="H42" s="88">
        <f t="shared" si="3"/>
        <v>-27611216</v>
      </c>
      <c r="I42" s="88">
        <f t="shared" si="3"/>
        <v>24198366</v>
      </c>
      <c r="J42" s="88">
        <f t="shared" si="3"/>
        <v>34956519</v>
      </c>
      <c r="K42" s="88">
        <f t="shared" si="3"/>
        <v>-21838395</v>
      </c>
      <c r="L42" s="88">
        <f t="shared" si="3"/>
        <v>59465391</v>
      </c>
      <c r="M42" s="88">
        <f t="shared" si="3"/>
        <v>-5431129</v>
      </c>
      <c r="N42" s="88">
        <f t="shared" si="3"/>
        <v>32195867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67152386</v>
      </c>
      <c r="X42" s="88">
        <f t="shared" si="3"/>
        <v>133657245</v>
      </c>
      <c r="Y42" s="88">
        <f t="shared" si="3"/>
        <v>-66504859</v>
      </c>
      <c r="Z42" s="208">
        <f>+IF(X42&lt;&gt;0,+(Y42/X42)*100,0)</f>
        <v>-49.75776584352012</v>
      </c>
      <c r="AA42" s="206">
        <f>SUM(AA38:AA41)</f>
        <v>27842000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-187388983</v>
      </c>
      <c r="D44" s="210">
        <f>+D42-D43</f>
        <v>0</v>
      </c>
      <c r="E44" s="211">
        <f t="shared" si="4"/>
        <v>27842000</v>
      </c>
      <c r="F44" s="77">
        <f t="shared" si="4"/>
        <v>27842000</v>
      </c>
      <c r="G44" s="77">
        <f t="shared" si="4"/>
        <v>38369369</v>
      </c>
      <c r="H44" s="77">
        <f t="shared" si="4"/>
        <v>-27611216</v>
      </c>
      <c r="I44" s="77">
        <f t="shared" si="4"/>
        <v>24198366</v>
      </c>
      <c r="J44" s="77">
        <f t="shared" si="4"/>
        <v>34956519</v>
      </c>
      <c r="K44" s="77">
        <f t="shared" si="4"/>
        <v>-21838395</v>
      </c>
      <c r="L44" s="77">
        <f t="shared" si="4"/>
        <v>59465391</v>
      </c>
      <c r="M44" s="77">
        <f t="shared" si="4"/>
        <v>-5431129</v>
      </c>
      <c r="N44" s="77">
        <f t="shared" si="4"/>
        <v>32195867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67152386</v>
      </c>
      <c r="X44" s="77">
        <f t="shared" si="4"/>
        <v>133657245</v>
      </c>
      <c r="Y44" s="77">
        <f t="shared" si="4"/>
        <v>-66504859</v>
      </c>
      <c r="Z44" s="212">
        <f>+IF(X44&lt;&gt;0,+(Y44/X44)*100,0)</f>
        <v>-49.75776584352012</v>
      </c>
      <c r="AA44" s="210">
        <f>+AA42-AA43</f>
        <v>27842000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-187388983</v>
      </c>
      <c r="D46" s="206">
        <f>SUM(D44:D45)</f>
        <v>0</v>
      </c>
      <c r="E46" s="207">
        <f t="shared" si="5"/>
        <v>27842000</v>
      </c>
      <c r="F46" s="88">
        <f t="shared" si="5"/>
        <v>27842000</v>
      </c>
      <c r="G46" s="88">
        <f t="shared" si="5"/>
        <v>38369369</v>
      </c>
      <c r="H46" s="88">
        <f t="shared" si="5"/>
        <v>-27611216</v>
      </c>
      <c r="I46" s="88">
        <f t="shared" si="5"/>
        <v>24198366</v>
      </c>
      <c r="J46" s="88">
        <f t="shared" si="5"/>
        <v>34956519</v>
      </c>
      <c r="K46" s="88">
        <f t="shared" si="5"/>
        <v>-21838395</v>
      </c>
      <c r="L46" s="88">
        <f t="shared" si="5"/>
        <v>59465391</v>
      </c>
      <c r="M46" s="88">
        <f t="shared" si="5"/>
        <v>-5431129</v>
      </c>
      <c r="N46" s="88">
        <f t="shared" si="5"/>
        <v>32195867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67152386</v>
      </c>
      <c r="X46" s="88">
        <f t="shared" si="5"/>
        <v>133657245</v>
      </c>
      <c r="Y46" s="88">
        <f t="shared" si="5"/>
        <v>-66504859</v>
      </c>
      <c r="Z46" s="208">
        <f>+IF(X46&lt;&gt;0,+(Y46/X46)*100,0)</f>
        <v>-49.75776584352012</v>
      </c>
      <c r="AA46" s="206">
        <f>SUM(AA44:AA45)</f>
        <v>27842000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-187388983</v>
      </c>
      <c r="D48" s="217">
        <f>SUM(D46:D47)</f>
        <v>0</v>
      </c>
      <c r="E48" s="218">
        <f t="shared" si="6"/>
        <v>27842000</v>
      </c>
      <c r="F48" s="219">
        <f t="shared" si="6"/>
        <v>27842000</v>
      </c>
      <c r="G48" s="219">
        <f t="shared" si="6"/>
        <v>38369369</v>
      </c>
      <c r="H48" s="220">
        <f t="shared" si="6"/>
        <v>-27611216</v>
      </c>
      <c r="I48" s="220">
        <f t="shared" si="6"/>
        <v>24198366</v>
      </c>
      <c r="J48" s="220">
        <f t="shared" si="6"/>
        <v>34956519</v>
      </c>
      <c r="K48" s="220">
        <f t="shared" si="6"/>
        <v>-21838395</v>
      </c>
      <c r="L48" s="220">
        <f t="shared" si="6"/>
        <v>59465391</v>
      </c>
      <c r="M48" s="219">
        <f t="shared" si="6"/>
        <v>-5431129</v>
      </c>
      <c r="N48" s="219">
        <f t="shared" si="6"/>
        <v>32195867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67152386</v>
      </c>
      <c r="X48" s="220">
        <f t="shared" si="6"/>
        <v>133657245</v>
      </c>
      <c r="Y48" s="220">
        <f t="shared" si="6"/>
        <v>-66504859</v>
      </c>
      <c r="Z48" s="221">
        <f>+IF(X48&lt;&gt;0,+(Y48/X48)*100,0)</f>
        <v>-49.75776584352012</v>
      </c>
      <c r="AA48" s="222">
        <f>SUM(AA46:AA47)</f>
        <v>27842000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2839097</v>
      </c>
      <c r="D5" s="153">
        <f>SUM(D6:D8)</f>
        <v>0</v>
      </c>
      <c r="E5" s="154">
        <f t="shared" si="0"/>
        <v>6730409</v>
      </c>
      <c r="F5" s="100">
        <f t="shared" si="0"/>
        <v>6730409</v>
      </c>
      <c r="G5" s="100">
        <f t="shared" si="0"/>
        <v>23396</v>
      </c>
      <c r="H5" s="100">
        <f t="shared" si="0"/>
        <v>268289</v>
      </c>
      <c r="I5" s="100">
        <f t="shared" si="0"/>
        <v>4699</v>
      </c>
      <c r="J5" s="100">
        <f t="shared" si="0"/>
        <v>296384</v>
      </c>
      <c r="K5" s="100">
        <f t="shared" si="0"/>
        <v>-22478</v>
      </c>
      <c r="L5" s="100">
        <f t="shared" si="0"/>
        <v>237127</v>
      </c>
      <c r="M5" s="100">
        <f t="shared" si="0"/>
        <v>210930</v>
      </c>
      <c r="N5" s="100">
        <f t="shared" si="0"/>
        <v>425579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721963</v>
      </c>
      <c r="X5" s="100">
        <f t="shared" si="0"/>
        <v>3056208</v>
      </c>
      <c r="Y5" s="100">
        <f t="shared" si="0"/>
        <v>-2334245</v>
      </c>
      <c r="Z5" s="137">
        <f>+IF(X5&lt;&gt;0,+(Y5/X5)*100,0)</f>
        <v>-76.3771641197196</v>
      </c>
      <c r="AA5" s="153">
        <f>SUM(AA6:AA8)</f>
        <v>6730409</v>
      </c>
    </row>
    <row r="6" spans="1:27" ht="13.5">
      <c r="A6" s="138" t="s">
        <v>75</v>
      </c>
      <c r="B6" s="136"/>
      <c r="C6" s="155">
        <v>1072248</v>
      </c>
      <c r="D6" s="155"/>
      <c r="E6" s="156">
        <v>621807</v>
      </c>
      <c r="F6" s="60">
        <v>621807</v>
      </c>
      <c r="G6" s="60"/>
      <c r="H6" s="60"/>
      <c r="I6" s="60"/>
      <c r="J6" s="60"/>
      <c r="K6" s="60">
        <v>2500</v>
      </c>
      <c r="L6" s="60">
        <v>2631</v>
      </c>
      <c r="M6" s="60">
        <v>368</v>
      </c>
      <c r="N6" s="60">
        <v>5499</v>
      </c>
      <c r="O6" s="60"/>
      <c r="P6" s="60"/>
      <c r="Q6" s="60"/>
      <c r="R6" s="60"/>
      <c r="S6" s="60"/>
      <c r="T6" s="60"/>
      <c r="U6" s="60"/>
      <c r="V6" s="60"/>
      <c r="W6" s="60">
        <v>5499</v>
      </c>
      <c r="X6" s="60">
        <v>310998</v>
      </c>
      <c r="Y6" s="60">
        <v>-305499</v>
      </c>
      <c r="Z6" s="140">
        <v>-98.23</v>
      </c>
      <c r="AA6" s="62">
        <v>621807</v>
      </c>
    </row>
    <row r="7" spans="1:27" ht="13.5">
      <c r="A7" s="138" t="s">
        <v>76</v>
      </c>
      <c r="B7" s="136"/>
      <c r="C7" s="157">
        <v>1615223</v>
      </c>
      <c r="D7" s="157"/>
      <c r="E7" s="158">
        <v>1573919</v>
      </c>
      <c r="F7" s="159">
        <v>1573919</v>
      </c>
      <c r="G7" s="159">
        <v>23396</v>
      </c>
      <c r="H7" s="159">
        <v>268289</v>
      </c>
      <c r="I7" s="159">
        <v>4699</v>
      </c>
      <c r="J7" s="159">
        <v>296384</v>
      </c>
      <c r="K7" s="159">
        <v>-24978</v>
      </c>
      <c r="L7" s="159">
        <v>234496</v>
      </c>
      <c r="M7" s="159">
        <v>210562</v>
      </c>
      <c r="N7" s="159">
        <v>420080</v>
      </c>
      <c r="O7" s="159"/>
      <c r="P7" s="159"/>
      <c r="Q7" s="159"/>
      <c r="R7" s="159"/>
      <c r="S7" s="159"/>
      <c r="T7" s="159"/>
      <c r="U7" s="159"/>
      <c r="V7" s="159"/>
      <c r="W7" s="159">
        <v>716464</v>
      </c>
      <c r="X7" s="159">
        <v>824118</v>
      </c>
      <c r="Y7" s="159">
        <v>-107654</v>
      </c>
      <c r="Z7" s="141">
        <v>-13.06</v>
      </c>
      <c r="AA7" s="225">
        <v>1573919</v>
      </c>
    </row>
    <row r="8" spans="1:27" ht="13.5">
      <c r="A8" s="138" t="s">
        <v>77</v>
      </c>
      <c r="B8" s="136"/>
      <c r="C8" s="155">
        <v>151626</v>
      </c>
      <c r="D8" s="155"/>
      <c r="E8" s="156">
        <v>4534683</v>
      </c>
      <c r="F8" s="60">
        <v>4534683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1921092</v>
      </c>
      <c r="Y8" s="60">
        <v>-1921092</v>
      </c>
      <c r="Z8" s="140">
        <v>-100</v>
      </c>
      <c r="AA8" s="62">
        <v>4534683</v>
      </c>
    </row>
    <row r="9" spans="1:27" ht="13.5">
      <c r="A9" s="135" t="s">
        <v>78</v>
      </c>
      <c r="B9" s="136"/>
      <c r="C9" s="153">
        <f aca="true" t="shared" si="1" ref="C9:Y9">SUM(C10:C14)</f>
        <v>19313487</v>
      </c>
      <c r="D9" s="153">
        <f>SUM(D10:D14)</f>
        <v>0</v>
      </c>
      <c r="E9" s="154">
        <f t="shared" si="1"/>
        <v>24615073</v>
      </c>
      <c r="F9" s="100">
        <f t="shared" si="1"/>
        <v>24615073</v>
      </c>
      <c r="G9" s="100">
        <f t="shared" si="1"/>
        <v>611593</v>
      </c>
      <c r="H9" s="100">
        <f t="shared" si="1"/>
        <v>2135776</v>
      </c>
      <c r="I9" s="100">
        <f t="shared" si="1"/>
        <v>1324</v>
      </c>
      <c r="J9" s="100">
        <f t="shared" si="1"/>
        <v>2748693</v>
      </c>
      <c r="K9" s="100">
        <f t="shared" si="1"/>
        <v>5188735</v>
      </c>
      <c r="L9" s="100">
        <f t="shared" si="1"/>
        <v>3152146</v>
      </c>
      <c r="M9" s="100">
        <f t="shared" si="1"/>
        <v>14631801</v>
      </c>
      <c r="N9" s="100">
        <f t="shared" si="1"/>
        <v>22972682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25721375</v>
      </c>
      <c r="X9" s="100">
        <f t="shared" si="1"/>
        <v>11942322</v>
      </c>
      <c r="Y9" s="100">
        <f t="shared" si="1"/>
        <v>13779053</v>
      </c>
      <c r="Z9" s="137">
        <f>+IF(X9&lt;&gt;0,+(Y9/X9)*100,0)</f>
        <v>115.3800157121873</v>
      </c>
      <c r="AA9" s="102">
        <f>SUM(AA10:AA14)</f>
        <v>24615073</v>
      </c>
    </row>
    <row r="10" spans="1:27" ht="13.5">
      <c r="A10" s="138" t="s">
        <v>79</v>
      </c>
      <c r="B10" s="136"/>
      <c r="C10" s="155">
        <v>984886</v>
      </c>
      <c r="D10" s="155"/>
      <c r="E10" s="156">
        <v>961227</v>
      </c>
      <c r="F10" s="60">
        <v>961227</v>
      </c>
      <c r="G10" s="60">
        <v>58241</v>
      </c>
      <c r="H10" s="60">
        <v>6300</v>
      </c>
      <c r="I10" s="60"/>
      <c r="J10" s="60">
        <v>64541</v>
      </c>
      <c r="K10" s="60">
        <v>1689</v>
      </c>
      <c r="L10" s="60">
        <v>11770</v>
      </c>
      <c r="M10" s="60">
        <v>350</v>
      </c>
      <c r="N10" s="60">
        <v>13809</v>
      </c>
      <c r="O10" s="60"/>
      <c r="P10" s="60"/>
      <c r="Q10" s="60"/>
      <c r="R10" s="60"/>
      <c r="S10" s="60"/>
      <c r="T10" s="60"/>
      <c r="U10" s="60"/>
      <c r="V10" s="60"/>
      <c r="W10" s="60">
        <v>78350</v>
      </c>
      <c r="X10" s="60">
        <v>114828</v>
      </c>
      <c r="Y10" s="60">
        <v>-36478</v>
      </c>
      <c r="Z10" s="140">
        <v>-31.77</v>
      </c>
      <c r="AA10" s="62">
        <v>961227</v>
      </c>
    </row>
    <row r="11" spans="1:27" ht="13.5">
      <c r="A11" s="138" t="s">
        <v>80</v>
      </c>
      <c r="B11" s="136"/>
      <c r="C11" s="155">
        <v>120788</v>
      </c>
      <c r="D11" s="155"/>
      <c r="E11" s="156">
        <v>1169791</v>
      </c>
      <c r="F11" s="60">
        <v>1169791</v>
      </c>
      <c r="G11" s="60"/>
      <c r="H11" s="60">
        <v>10132</v>
      </c>
      <c r="I11" s="60">
        <v>1324</v>
      </c>
      <c r="J11" s="60">
        <v>11456</v>
      </c>
      <c r="K11" s="60">
        <v>1283</v>
      </c>
      <c r="L11" s="60">
        <v>3482</v>
      </c>
      <c r="M11" s="60"/>
      <c r="N11" s="60">
        <v>4765</v>
      </c>
      <c r="O11" s="60"/>
      <c r="P11" s="60"/>
      <c r="Q11" s="60"/>
      <c r="R11" s="60"/>
      <c r="S11" s="60"/>
      <c r="T11" s="60"/>
      <c r="U11" s="60"/>
      <c r="V11" s="60"/>
      <c r="W11" s="60">
        <v>16221</v>
      </c>
      <c r="X11" s="60">
        <v>585000</v>
      </c>
      <c r="Y11" s="60">
        <v>-568779</v>
      </c>
      <c r="Z11" s="140">
        <v>-97.23</v>
      </c>
      <c r="AA11" s="62">
        <v>1169791</v>
      </c>
    </row>
    <row r="12" spans="1:27" ht="13.5">
      <c r="A12" s="138" t="s">
        <v>81</v>
      </c>
      <c r="B12" s="136"/>
      <c r="C12" s="155">
        <v>189090</v>
      </c>
      <c r="D12" s="155"/>
      <c r="E12" s="156">
        <v>2943516</v>
      </c>
      <c r="F12" s="60">
        <v>2943516</v>
      </c>
      <c r="G12" s="60"/>
      <c r="H12" s="60"/>
      <c r="I12" s="60"/>
      <c r="J12" s="60"/>
      <c r="K12" s="60">
        <v>653</v>
      </c>
      <c r="L12" s="60">
        <v>17655</v>
      </c>
      <c r="M12" s="60">
        <v>45000</v>
      </c>
      <c r="N12" s="60">
        <v>63308</v>
      </c>
      <c r="O12" s="60"/>
      <c r="P12" s="60"/>
      <c r="Q12" s="60"/>
      <c r="R12" s="60"/>
      <c r="S12" s="60"/>
      <c r="T12" s="60"/>
      <c r="U12" s="60"/>
      <c r="V12" s="60"/>
      <c r="W12" s="60">
        <v>63308</v>
      </c>
      <c r="X12" s="60">
        <v>1471998</v>
      </c>
      <c r="Y12" s="60">
        <v>-1408690</v>
      </c>
      <c r="Z12" s="140">
        <v>-95.7</v>
      </c>
      <c r="AA12" s="62">
        <v>2943516</v>
      </c>
    </row>
    <row r="13" spans="1:27" ht="13.5">
      <c r="A13" s="138" t="s">
        <v>82</v>
      </c>
      <c r="B13" s="136"/>
      <c r="C13" s="155">
        <v>18018723</v>
      </c>
      <c r="D13" s="155"/>
      <c r="E13" s="156">
        <v>19540539</v>
      </c>
      <c r="F13" s="60">
        <v>19540539</v>
      </c>
      <c r="G13" s="60">
        <v>553352</v>
      </c>
      <c r="H13" s="60">
        <v>2119344</v>
      </c>
      <c r="I13" s="60"/>
      <c r="J13" s="60">
        <v>2672696</v>
      </c>
      <c r="K13" s="60">
        <v>5185110</v>
      </c>
      <c r="L13" s="60">
        <v>2769239</v>
      </c>
      <c r="M13" s="60">
        <v>14586451</v>
      </c>
      <c r="N13" s="60">
        <v>22540800</v>
      </c>
      <c r="O13" s="60"/>
      <c r="P13" s="60"/>
      <c r="Q13" s="60"/>
      <c r="R13" s="60"/>
      <c r="S13" s="60"/>
      <c r="T13" s="60"/>
      <c r="U13" s="60"/>
      <c r="V13" s="60"/>
      <c r="W13" s="60">
        <v>25213496</v>
      </c>
      <c r="X13" s="60">
        <v>9770496</v>
      </c>
      <c r="Y13" s="60">
        <v>15443000</v>
      </c>
      <c r="Z13" s="140">
        <v>158.06</v>
      </c>
      <c r="AA13" s="62">
        <v>19540539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>
        <v>350000</v>
      </c>
      <c r="M14" s="159"/>
      <c r="N14" s="159">
        <v>350000</v>
      </c>
      <c r="O14" s="159"/>
      <c r="P14" s="159"/>
      <c r="Q14" s="159"/>
      <c r="R14" s="159"/>
      <c r="S14" s="159"/>
      <c r="T14" s="159"/>
      <c r="U14" s="159"/>
      <c r="V14" s="159"/>
      <c r="W14" s="159">
        <v>350000</v>
      </c>
      <c r="X14" s="159"/>
      <c r="Y14" s="159">
        <v>350000</v>
      </c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48705586</v>
      </c>
      <c r="D15" s="153">
        <f>SUM(D16:D18)</f>
        <v>0</v>
      </c>
      <c r="E15" s="154">
        <f t="shared" si="2"/>
        <v>97790520</v>
      </c>
      <c r="F15" s="100">
        <f t="shared" si="2"/>
        <v>97790520</v>
      </c>
      <c r="G15" s="100">
        <f t="shared" si="2"/>
        <v>2315877</v>
      </c>
      <c r="H15" s="100">
        <f t="shared" si="2"/>
        <v>6745111</v>
      </c>
      <c r="I15" s="100">
        <f t="shared" si="2"/>
        <v>4624431</v>
      </c>
      <c r="J15" s="100">
        <f t="shared" si="2"/>
        <v>13685419</v>
      </c>
      <c r="K15" s="100">
        <f t="shared" si="2"/>
        <v>6617504</v>
      </c>
      <c r="L15" s="100">
        <f t="shared" si="2"/>
        <v>2772905</v>
      </c>
      <c r="M15" s="100">
        <f t="shared" si="2"/>
        <v>4725623</v>
      </c>
      <c r="N15" s="100">
        <f t="shared" si="2"/>
        <v>14116032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27801451</v>
      </c>
      <c r="X15" s="100">
        <f t="shared" si="2"/>
        <v>29740530</v>
      </c>
      <c r="Y15" s="100">
        <f t="shared" si="2"/>
        <v>-1939079</v>
      </c>
      <c r="Z15" s="137">
        <f>+IF(X15&lt;&gt;0,+(Y15/X15)*100,0)</f>
        <v>-6.51998804325276</v>
      </c>
      <c r="AA15" s="102">
        <f>SUM(AA16:AA18)</f>
        <v>97790520</v>
      </c>
    </row>
    <row r="16" spans="1:27" ht="13.5">
      <c r="A16" s="138" t="s">
        <v>85</v>
      </c>
      <c r="B16" s="136"/>
      <c r="C16" s="155">
        <v>132094</v>
      </c>
      <c r="D16" s="155"/>
      <c r="E16" s="156">
        <v>3315939</v>
      </c>
      <c r="F16" s="60">
        <v>3315939</v>
      </c>
      <c r="G16" s="60"/>
      <c r="H16" s="60">
        <v>80</v>
      </c>
      <c r="I16" s="60">
        <v>3630</v>
      </c>
      <c r="J16" s="60">
        <v>3710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3710</v>
      </c>
      <c r="X16" s="60">
        <v>1657998</v>
      </c>
      <c r="Y16" s="60">
        <v>-1654288</v>
      </c>
      <c r="Z16" s="140">
        <v>-99.78</v>
      </c>
      <c r="AA16" s="62">
        <v>3315939</v>
      </c>
    </row>
    <row r="17" spans="1:27" ht="13.5">
      <c r="A17" s="138" t="s">
        <v>86</v>
      </c>
      <c r="B17" s="136"/>
      <c r="C17" s="155">
        <v>48573492</v>
      </c>
      <c r="D17" s="155"/>
      <c r="E17" s="156">
        <v>94385421</v>
      </c>
      <c r="F17" s="60">
        <v>94385421</v>
      </c>
      <c r="G17" s="60">
        <v>2315877</v>
      </c>
      <c r="H17" s="60">
        <v>6745031</v>
      </c>
      <c r="I17" s="60">
        <v>4620801</v>
      </c>
      <c r="J17" s="60">
        <v>13681709</v>
      </c>
      <c r="K17" s="60">
        <v>6617504</v>
      </c>
      <c r="L17" s="60">
        <v>2772905</v>
      </c>
      <c r="M17" s="60">
        <v>4725623</v>
      </c>
      <c r="N17" s="60">
        <v>14116032</v>
      </c>
      <c r="O17" s="60"/>
      <c r="P17" s="60"/>
      <c r="Q17" s="60"/>
      <c r="R17" s="60"/>
      <c r="S17" s="60"/>
      <c r="T17" s="60"/>
      <c r="U17" s="60"/>
      <c r="V17" s="60"/>
      <c r="W17" s="60">
        <v>27797741</v>
      </c>
      <c r="X17" s="60">
        <v>28038030</v>
      </c>
      <c r="Y17" s="60">
        <v>-240289</v>
      </c>
      <c r="Z17" s="140">
        <v>-0.86</v>
      </c>
      <c r="AA17" s="62">
        <v>94385421</v>
      </c>
    </row>
    <row r="18" spans="1:27" ht="13.5">
      <c r="A18" s="138" t="s">
        <v>87</v>
      </c>
      <c r="B18" s="136"/>
      <c r="C18" s="155"/>
      <c r="D18" s="155"/>
      <c r="E18" s="156">
        <v>89160</v>
      </c>
      <c r="F18" s="60">
        <v>89160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44502</v>
      </c>
      <c r="Y18" s="60">
        <v>-44502</v>
      </c>
      <c r="Z18" s="140">
        <v>-100</v>
      </c>
      <c r="AA18" s="62">
        <v>89160</v>
      </c>
    </row>
    <row r="19" spans="1:27" ht="13.5">
      <c r="A19" s="135" t="s">
        <v>88</v>
      </c>
      <c r="B19" s="142"/>
      <c r="C19" s="153">
        <f aca="true" t="shared" si="3" ref="C19:Y19">SUM(C20:C23)</f>
        <v>148350012</v>
      </c>
      <c r="D19" s="153">
        <f>SUM(D20:D23)</f>
        <v>0</v>
      </c>
      <c r="E19" s="154">
        <f t="shared" si="3"/>
        <v>20532437</v>
      </c>
      <c r="F19" s="100">
        <f t="shared" si="3"/>
        <v>20532437</v>
      </c>
      <c r="G19" s="100">
        <f t="shared" si="3"/>
        <v>3353889</v>
      </c>
      <c r="H19" s="100">
        <f t="shared" si="3"/>
        <v>157781</v>
      </c>
      <c r="I19" s="100">
        <f t="shared" si="3"/>
        <v>0</v>
      </c>
      <c r="J19" s="100">
        <f t="shared" si="3"/>
        <v>3511670</v>
      </c>
      <c r="K19" s="100">
        <f t="shared" si="3"/>
        <v>-1062648</v>
      </c>
      <c r="L19" s="100">
        <f t="shared" si="3"/>
        <v>1953403</v>
      </c>
      <c r="M19" s="100">
        <f t="shared" si="3"/>
        <v>406515</v>
      </c>
      <c r="N19" s="100">
        <f t="shared" si="3"/>
        <v>1297270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4808940</v>
      </c>
      <c r="X19" s="100">
        <f t="shared" si="3"/>
        <v>9393942</v>
      </c>
      <c r="Y19" s="100">
        <f t="shared" si="3"/>
        <v>-4585002</v>
      </c>
      <c r="Z19" s="137">
        <f>+IF(X19&lt;&gt;0,+(Y19/X19)*100,0)</f>
        <v>-48.8080722661477</v>
      </c>
      <c r="AA19" s="102">
        <f>SUM(AA20:AA23)</f>
        <v>20532437</v>
      </c>
    </row>
    <row r="20" spans="1:27" ht="13.5">
      <c r="A20" s="138" t="s">
        <v>89</v>
      </c>
      <c r="B20" s="136"/>
      <c r="C20" s="155">
        <v>146565703</v>
      </c>
      <c r="D20" s="155"/>
      <c r="E20" s="156">
        <v>16769399</v>
      </c>
      <c r="F20" s="60">
        <v>16769399</v>
      </c>
      <c r="G20" s="60">
        <v>3353889</v>
      </c>
      <c r="H20" s="60"/>
      <c r="I20" s="60"/>
      <c r="J20" s="60">
        <v>3353889</v>
      </c>
      <c r="K20" s="60">
        <v>-1062648</v>
      </c>
      <c r="L20" s="60">
        <v>1953403</v>
      </c>
      <c r="M20" s="60">
        <v>406515</v>
      </c>
      <c r="N20" s="60">
        <v>1297270</v>
      </c>
      <c r="O20" s="60"/>
      <c r="P20" s="60"/>
      <c r="Q20" s="60"/>
      <c r="R20" s="60"/>
      <c r="S20" s="60"/>
      <c r="T20" s="60"/>
      <c r="U20" s="60"/>
      <c r="V20" s="60"/>
      <c r="W20" s="60">
        <v>4651159</v>
      </c>
      <c r="X20" s="60">
        <v>8384502</v>
      </c>
      <c r="Y20" s="60">
        <v>-3733343</v>
      </c>
      <c r="Z20" s="140">
        <v>-44.53</v>
      </c>
      <c r="AA20" s="62">
        <v>16769399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>
        <v>854582</v>
      </c>
      <c r="D22" s="157"/>
      <c r="E22" s="158">
        <v>505280</v>
      </c>
      <c r="F22" s="159">
        <v>505280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252498</v>
      </c>
      <c r="Y22" s="159">
        <v>-252498</v>
      </c>
      <c r="Z22" s="141">
        <v>-100</v>
      </c>
      <c r="AA22" s="225">
        <v>505280</v>
      </c>
    </row>
    <row r="23" spans="1:27" ht="13.5">
      <c r="A23" s="138" t="s">
        <v>92</v>
      </c>
      <c r="B23" s="136"/>
      <c r="C23" s="155">
        <v>929727</v>
      </c>
      <c r="D23" s="155"/>
      <c r="E23" s="156">
        <v>3257758</v>
      </c>
      <c r="F23" s="60">
        <v>3257758</v>
      </c>
      <c r="G23" s="60"/>
      <c r="H23" s="60">
        <v>157781</v>
      </c>
      <c r="I23" s="60"/>
      <c r="J23" s="60">
        <v>157781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157781</v>
      </c>
      <c r="X23" s="60">
        <v>756942</v>
      </c>
      <c r="Y23" s="60">
        <v>-599161</v>
      </c>
      <c r="Z23" s="140">
        <v>-79.16</v>
      </c>
      <c r="AA23" s="62">
        <v>3257758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219208182</v>
      </c>
      <c r="D25" s="217">
        <f>+D5+D9+D15+D19+D24</f>
        <v>0</v>
      </c>
      <c r="E25" s="230">
        <f t="shared" si="4"/>
        <v>149668439</v>
      </c>
      <c r="F25" s="219">
        <f t="shared" si="4"/>
        <v>149668439</v>
      </c>
      <c r="G25" s="219">
        <f t="shared" si="4"/>
        <v>6304755</v>
      </c>
      <c r="H25" s="219">
        <f t="shared" si="4"/>
        <v>9306957</v>
      </c>
      <c r="I25" s="219">
        <f t="shared" si="4"/>
        <v>4630454</v>
      </c>
      <c r="J25" s="219">
        <f t="shared" si="4"/>
        <v>20242166</v>
      </c>
      <c r="K25" s="219">
        <f t="shared" si="4"/>
        <v>10721113</v>
      </c>
      <c r="L25" s="219">
        <f t="shared" si="4"/>
        <v>8115581</v>
      </c>
      <c r="M25" s="219">
        <f t="shared" si="4"/>
        <v>19974869</v>
      </c>
      <c r="N25" s="219">
        <f t="shared" si="4"/>
        <v>38811563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59053729</v>
      </c>
      <c r="X25" s="219">
        <f t="shared" si="4"/>
        <v>54133002</v>
      </c>
      <c r="Y25" s="219">
        <f t="shared" si="4"/>
        <v>4920727</v>
      </c>
      <c r="Z25" s="231">
        <f>+IF(X25&lt;&gt;0,+(Y25/X25)*100,0)</f>
        <v>9.090068568523135</v>
      </c>
      <c r="AA25" s="232">
        <f>+AA5+AA9+AA15+AA19+AA24</f>
        <v>149668439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31254850</v>
      </c>
      <c r="D28" s="155"/>
      <c r="E28" s="156">
        <v>91367450</v>
      </c>
      <c r="F28" s="60">
        <v>91367450</v>
      </c>
      <c r="G28" s="60">
        <v>2315877</v>
      </c>
      <c r="H28" s="60">
        <v>3719886</v>
      </c>
      <c r="I28" s="60">
        <v>4616124</v>
      </c>
      <c r="J28" s="60">
        <v>10651887</v>
      </c>
      <c r="K28" s="60">
        <v>8976749</v>
      </c>
      <c r="L28" s="60">
        <v>4529217</v>
      </c>
      <c r="M28" s="60">
        <v>4710432</v>
      </c>
      <c r="N28" s="60">
        <v>18216398</v>
      </c>
      <c r="O28" s="60"/>
      <c r="P28" s="60"/>
      <c r="Q28" s="60"/>
      <c r="R28" s="60"/>
      <c r="S28" s="60"/>
      <c r="T28" s="60"/>
      <c r="U28" s="60"/>
      <c r="V28" s="60"/>
      <c r="W28" s="60">
        <v>28868285</v>
      </c>
      <c r="X28" s="60"/>
      <c r="Y28" s="60">
        <v>28868285</v>
      </c>
      <c r="Z28" s="140"/>
      <c r="AA28" s="155">
        <v>91367450</v>
      </c>
    </row>
    <row r="29" spans="1:27" ht="13.5">
      <c r="A29" s="234" t="s">
        <v>134</v>
      </c>
      <c r="B29" s="136"/>
      <c r="C29" s="155">
        <v>18018723</v>
      </c>
      <c r="D29" s="155"/>
      <c r="E29" s="156">
        <v>30459020</v>
      </c>
      <c r="F29" s="60">
        <v>30459020</v>
      </c>
      <c r="G29" s="60">
        <v>553352</v>
      </c>
      <c r="H29" s="60">
        <v>2119344</v>
      </c>
      <c r="I29" s="60"/>
      <c r="J29" s="60">
        <v>2672696</v>
      </c>
      <c r="K29" s="60">
        <v>5192127</v>
      </c>
      <c r="L29" s="60">
        <v>3119239</v>
      </c>
      <c r="M29" s="60">
        <v>14586801</v>
      </c>
      <c r="N29" s="60">
        <v>22898167</v>
      </c>
      <c r="O29" s="60"/>
      <c r="P29" s="60"/>
      <c r="Q29" s="60"/>
      <c r="R29" s="60"/>
      <c r="S29" s="60"/>
      <c r="T29" s="60"/>
      <c r="U29" s="60"/>
      <c r="V29" s="60"/>
      <c r="W29" s="60">
        <v>25570863</v>
      </c>
      <c r="X29" s="60"/>
      <c r="Y29" s="60">
        <v>25570863</v>
      </c>
      <c r="Z29" s="140"/>
      <c r="AA29" s="62">
        <v>30459020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49273573</v>
      </c>
      <c r="D32" s="210">
        <f>SUM(D28:D31)</f>
        <v>0</v>
      </c>
      <c r="E32" s="211">
        <f t="shared" si="5"/>
        <v>121826470</v>
      </c>
      <c r="F32" s="77">
        <f t="shared" si="5"/>
        <v>121826470</v>
      </c>
      <c r="G32" s="77">
        <f t="shared" si="5"/>
        <v>2869229</v>
      </c>
      <c r="H32" s="77">
        <f t="shared" si="5"/>
        <v>5839230</v>
      </c>
      <c r="I32" s="77">
        <f t="shared" si="5"/>
        <v>4616124</v>
      </c>
      <c r="J32" s="77">
        <f t="shared" si="5"/>
        <v>13324583</v>
      </c>
      <c r="K32" s="77">
        <f t="shared" si="5"/>
        <v>14168876</v>
      </c>
      <c r="L32" s="77">
        <f t="shared" si="5"/>
        <v>7648456</v>
      </c>
      <c r="M32" s="77">
        <f t="shared" si="5"/>
        <v>19297233</v>
      </c>
      <c r="N32" s="77">
        <f t="shared" si="5"/>
        <v>41114565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54439148</v>
      </c>
      <c r="X32" s="77">
        <f t="shared" si="5"/>
        <v>0</v>
      </c>
      <c r="Y32" s="77">
        <f t="shared" si="5"/>
        <v>54439148</v>
      </c>
      <c r="Z32" s="212">
        <f>+IF(X32&lt;&gt;0,+(Y32/X32)*100,0)</f>
        <v>0</v>
      </c>
      <c r="AA32" s="79">
        <f>SUM(AA28:AA31)</f>
        <v>121826470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169934609</v>
      </c>
      <c r="D35" s="155"/>
      <c r="E35" s="156">
        <v>27841969</v>
      </c>
      <c r="F35" s="60">
        <v>27841969</v>
      </c>
      <c r="G35" s="60">
        <v>3435526</v>
      </c>
      <c r="H35" s="60">
        <v>3467727</v>
      </c>
      <c r="I35" s="60">
        <v>14330</v>
      </c>
      <c r="J35" s="60">
        <v>6917583</v>
      </c>
      <c r="K35" s="60">
        <v>-3447763</v>
      </c>
      <c r="L35" s="60">
        <v>467125</v>
      </c>
      <c r="M35" s="60">
        <v>677636</v>
      </c>
      <c r="N35" s="60">
        <v>-2303002</v>
      </c>
      <c r="O35" s="60"/>
      <c r="P35" s="60"/>
      <c r="Q35" s="60"/>
      <c r="R35" s="60"/>
      <c r="S35" s="60"/>
      <c r="T35" s="60"/>
      <c r="U35" s="60"/>
      <c r="V35" s="60"/>
      <c r="W35" s="60">
        <v>4614581</v>
      </c>
      <c r="X35" s="60"/>
      <c r="Y35" s="60">
        <v>4614581</v>
      </c>
      <c r="Z35" s="140"/>
      <c r="AA35" s="62">
        <v>27841969</v>
      </c>
    </row>
    <row r="36" spans="1:27" ht="13.5">
      <c r="A36" s="238" t="s">
        <v>139</v>
      </c>
      <c r="B36" s="149"/>
      <c r="C36" s="222">
        <f aca="true" t="shared" si="6" ref="C36:Y36">SUM(C32:C35)</f>
        <v>219208182</v>
      </c>
      <c r="D36" s="222">
        <f>SUM(D32:D35)</f>
        <v>0</v>
      </c>
      <c r="E36" s="218">
        <f t="shared" si="6"/>
        <v>149668439</v>
      </c>
      <c r="F36" s="220">
        <f t="shared" si="6"/>
        <v>149668439</v>
      </c>
      <c r="G36" s="220">
        <f t="shared" si="6"/>
        <v>6304755</v>
      </c>
      <c r="H36" s="220">
        <f t="shared" si="6"/>
        <v>9306957</v>
      </c>
      <c r="I36" s="220">
        <f t="shared" si="6"/>
        <v>4630454</v>
      </c>
      <c r="J36" s="220">
        <f t="shared" si="6"/>
        <v>20242166</v>
      </c>
      <c r="K36" s="220">
        <f t="shared" si="6"/>
        <v>10721113</v>
      </c>
      <c r="L36" s="220">
        <f t="shared" si="6"/>
        <v>8115581</v>
      </c>
      <c r="M36" s="220">
        <f t="shared" si="6"/>
        <v>19974869</v>
      </c>
      <c r="N36" s="220">
        <f t="shared" si="6"/>
        <v>38811563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59053729</v>
      </c>
      <c r="X36" s="220">
        <f t="shared" si="6"/>
        <v>0</v>
      </c>
      <c r="Y36" s="220">
        <f t="shared" si="6"/>
        <v>59053729</v>
      </c>
      <c r="Z36" s="221">
        <f>+IF(X36&lt;&gt;0,+(Y36/X36)*100,0)</f>
        <v>0</v>
      </c>
      <c r="AA36" s="239">
        <f>SUM(AA32:AA35)</f>
        <v>149668439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127659612</v>
      </c>
      <c r="D6" s="155"/>
      <c r="E6" s="59">
        <v>47979811</v>
      </c>
      <c r="F6" s="60">
        <v>47979811</v>
      </c>
      <c r="G6" s="60">
        <v>4192913</v>
      </c>
      <c r="H6" s="60">
        <v>10720810</v>
      </c>
      <c r="I6" s="60">
        <v>-23275096</v>
      </c>
      <c r="J6" s="60">
        <v>-23275096</v>
      </c>
      <c r="K6" s="60">
        <v>-25190437</v>
      </c>
      <c r="L6" s="60">
        <v>53829048</v>
      </c>
      <c r="M6" s="60">
        <v>28219779</v>
      </c>
      <c r="N6" s="60">
        <v>28219779</v>
      </c>
      <c r="O6" s="60"/>
      <c r="P6" s="60"/>
      <c r="Q6" s="60"/>
      <c r="R6" s="60"/>
      <c r="S6" s="60"/>
      <c r="T6" s="60"/>
      <c r="U6" s="60"/>
      <c r="V6" s="60"/>
      <c r="W6" s="60">
        <v>28219779</v>
      </c>
      <c r="X6" s="60">
        <v>23989906</v>
      </c>
      <c r="Y6" s="60">
        <v>4229873</v>
      </c>
      <c r="Z6" s="140">
        <v>17.63</v>
      </c>
      <c r="AA6" s="62">
        <v>47979811</v>
      </c>
    </row>
    <row r="7" spans="1:27" ht="13.5">
      <c r="A7" s="249" t="s">
        <v>144</v>
      </c>
      <c r="B7" s="182"/>
      <c r="C7" s="155"/>
      <c r="D7" s="155"/>
      <c r="E7" s="59">
        <v>195459396</v>
      </c>
      <c r="F7" s="60">
        <v>195459396</v>
      </c>
      <c r="G7" s="60">
        <v>172841455</v>
      </c>
      <c r="H7" s="60">
        <v>111074882</v>
      </c>
      <c r="I7" s="60">
        <v>110393534</v>
      </c>
      <c r="J7" s="60">
        <v>110393534</v>
      </c>
      <c r="K7" s="60">
        <v>94138385</v>
      </c>
      <c r="L7" s="60">
        <v>111589308</v>
      </c>
      <c r="M7" s="60">
        <v>126600863</v>
      </c>
      <c r="N7" s="60">
        <v>126600863</v>
      </c>
      <c r="O7" s="60"/>
      <c r="P7" s="60"/>
      <c r="Q7" s="60"/>
      <c r="R7" s="60"/>
      <c r="S7" s="60"/>
      <c r="T7" s="60"/>
      <c r="U7" s="60"/>
      <c r="V7" s="60"/>
      <c r="W7" s="60">
        <v>126600863</v>
      </c>
      <c r="X7" s="60">
        <v>97729698</v>
      </c>
      <c r="Y7" s="60">
        <v>28871165</v>
      </c>
      <c r="Z7" s="140">
        <v>29.54</v>
      </c>
      <c r="AA7" s="62">
        <v>195459396</v>
      </c>
    </row>
    <row r="8" spans="1:27" ht="13.5">
      <c r="A8" s="249" t="s">
        <v>145</v>
      </c>
      <c r="B8" s="182"/>
      <c r="C8" s="155">
        <v>21305113</v>
      </c>
      <c r="D8" s="155"/>
      <c r="E8" s="59">
        <v>64636179</v>
      </c>
      <c r="F8" s="60">
        <v>64636179</v>
      </c>
      <c r="G8" s="60">
        <v>337508792</v>
      </c>
      <c r="H8" s="60">
        <v>467089836</v>
      </c>
      <c r="I8" s="60">
        <v>432867538</v>
      </c>
      <c r="J8" s="60">
        <v>432867538</v>
      </c>
      <c r="K8" s="60">
        <v>-2952395</v>
      </c>
      <c r="L8" s="60">
        <v>390123644</v>
      </c>
      <c r="M8" s="60">
        <v>386745845</v>
      </c>
      <c r="N8" s="60">
        <v>386745845</v>
      </c>
      <c r="O8" s="60"/>
      <c r="P8" s="60"/>
      <c r="Q8" s="60"/>
      <c r="R8" s="60"/>
      <c r="S8" s="60"/>
      <c r="T8" s="60"/>
      <c r="U8" s="60"/>
      <c r="V8" s="60"/>
      <c r="W8" s="60">
        <v>386745845</v>
      </c>
      <c r="X8" s="60">
        <v>32318090</v>
      </c>
      <c r="Y8" s="60">
        <v>354427755</v>
      </c>
      <c r="Z8" s="140">
        <v>1096.69</v>
      </c>
      <c r="AA8" s="62">
        <v>64636179</v>
      </c>
    </row>
    <row r="9" spans="1:27" ht="13.5">
      <c r="A9" s="249" t="s">
        <v>146</v>
      </c>
      <c r="B9" s="182"/>
      <c r="C9" s="155">
        <v>42335556</v>
      </c>
      <c r="D9" s="155"/>
      <c r="E9" s="59">
        <v>30798636</v>
      </c>
      <c r="F9" s="60">
        <v>30798636</v>
      </c>
      <c r="G9" s="60">
        <v>262968795</v>
      </c>
      <c r="H9" s="60">
        <v>248465002</v>
      </c>
      <c r="I9" s="60">
        <v>253577770</v>
      </c>
      <c r="J9" s="60">
        <v>253577770</v>
      </c>
      <c r="K9" s="60">
        <v>257863970</v>
      </c>
      <c r="L9" s="60">
        <v>262826501</v>
      </c>
      <c r="M9" s="60">
        <v>263515345</v>
      </c>
      <c r="N9" s="60">
        <v>263515345</v>
      </c>
      <c r="O9" s="60"/>
      <c r="P9" s="60"/>
      <c r="Q9" s="60"/>
      <c r="R9" s="60"/>
      <c r="S9" s="60"/>
      <c r="T9" s="60"/>
      <c r="U9" s="60"/>
      <c r="V9" s="60"/>
      <c r="W9" s="60">
        <v>263515345</v>
      </c>
      <c r="X9" s="60">
        <v>15399318</v>
      </c>
      <c r="Y9" s="60">
        <v>248116027</v>
      </c>
      <c r="Z9" s="140">
        <v>1611.21</v>
      </c>
      <c r="AA9" s="62">
        <v>30798636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9528666</v>
      </c>
      <c r="D11" s="155"/>
      <c r="E11" s="59">
        <v>2880410</v>
      </c>
      <c r="F11" s="60">
        <v>2880410</v>
      </c>
      <c r="G11" s="60">
        <v>3512647</v>
      </c>
      <c r="H11" s="60">
        <v>5555254</v>
      </c>
      <c r="I11" s="60">
        <v>5012088</v>
      </c>
      <c r="J11" s="60">
        <v>5012088</v>
      </c>
      <c r="K11" s="60">
        <v>5151721</v>
      </c>
      <c r="L11" s="60">
        <v>5754912</v>
      </c>
      <c r="M11" s="60">
        <v>6069292</v>
      </c>
      <c r="N11" s="60">
        <v>6069292</v>
      </c>
      <c r="O11" s="60"/>
      <c r="P11" s="60"/>
      <c r="Q11" s="60"/>
      <c r="R11" s="60"/>
      <c r="S11" s="60"/>
      <c r="T11" s="60"/>
      <c r="U11" s="60"/>
      <c r="V11" s="60"/>
      <c r="W11" s="60">
        <v>6069292</v>
      </c>
      <c r="X11" s="60">
        <v>1440205</v>
      </c>
      <c r="Y11" s="60">
        <v>4629087</v>
      </c>
      <c r="Z11" s="140">
        <v>321.42</v>
      </c>
      <c r="AA11" s="62">
        <v>2880410</v>
      </c>
    </row>
    <row r="12" spans="1:27" ht="13.5">
      <c r="A12" s="250" t="s">
        <v>56</v>
      </c>
      <c r="B12" s="251"/>
      <c r="C12" s="168">
        <f aca="true" t="shared" si="0" ref="C12:Y12">SUM(C6:C11)</f>
        <v>200828947</v>
      </c>
      <c r="D12" s="168">
        <f>SUM(D6:D11)</f>
        <v>0</v>
      </c>
      <c r="E12" s="72">
        <f t="shared" si="0"/>
        <v>341754432</v>
      </c>
      <c r="F12" s="73">
        <f t="shared" si="0"/>
        <v>341754432</v>
      </c>
      <c r="G12" s="73">
        <f t="shared" si="0"/>
        <v>781024602</v>
      </c>
      <c r="H12" s="73">
        <f t="shared" si="0"/>
        <v>842905784</v>
      </c>
      <c r="I12" s="73">
        <f t="shared" si="0"/>
        <v>778575834</v>
      </c>
      <c r="J12" s="73">
        <f t="shared" si="0"/>
        <v>778575834</v>
      </c>
      <c r="K12" s="73">
        <f t="shared" si="0"/>
        <v>329011244</v>
      </c>
      <c r="L12" s="73">
        <f t="shared" si="0"/>
        <v>824123413</v>
      </c>
      <c r="M12" s="73">
        <f t="shared" si="0"/>
        <v>811151124</v>
      </c>
      <c r="N12" s="73">
        <f t="shared" si="0"/>
        <v>811151124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811151124</v>
      </c>
      <c r="X12" s="73">
        <f t="shared" si="0"/>
        <v>170877217</v>
      </c>
      <c r="Y12" s="73">
        <f t="shared" si="0"/>
        <v>640273907</v>
      </c>
      <c r="Z12" s="170">
        <f>+IF(X12&lt;&gt;0,+(Y12/X12)*100,0)</f>
        <v>374.6982296651051</v>
      </c>
      <c r="AA12" s="74">
        <f>SUM(AA6:AA11)</f>
        <v>341754432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>
        <v>156541</v>
      </c>
      <c r="F15" s="60">
        <v>156541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78271</v>
      </c>
      <c r="Y15" s="60">
        <v>-78271</v>
      </c>
      <c r="Z15" s="140">
        <v>-100</v>
      </c>
      <c r="AA15" s="62">
        <v>156541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>
        <v>189374900</v>
      </c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189419900</v>
      </c>
      <c r="D17" s="155"/>
      <c r="E17" s="59">
        <v>103189053</v>
      </c>
      <c r="F17" s="60">
        <v>103189053</v>
      </c>
      <c r="G17" s="60">
        <v>124511350</v>
      </c>
      <c r="H17" s="60">
        <v>276087900</v>
      </c>
      <c r="I17" s="60">
        <v>276087900</v>
      </c>
      <c r="J17" s="60">
        <v>276087900</v>
      </c>
      <c r="K17" s="60"/>
      <c r="L17" s="60">
        <v>189374900</v>
      </c>
      <c r="M17" s="60">
        <v>189374900</v>
      </c>
      <c r="N17" s="60">
        <v>189374900</v>
      </c>
      <c r="O17" s="60"/>
      <c r="P17" s="60"/>
      <c r="Q17" s="60"/>
      <c r="R17" s="60"/>
      <c r="S17" s="60"/>
      <c r="T17" s="60"/>
      <c r="U17" s="60"/>
      <c r="V17" s="60"/>
      <c r="W17" s="60">
        <v>189374900</v>
      </c>
      <c r="X17" s="60">
        <v>51594527</v>
      </c>
      <c r="Y17" s="60">
        <v>137780373</v>
      </c>
      <c r="Z17" s="140">
        <v>267.04</v>
      </c>
      <c r="AA17" s="62">
        <v>103189053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2269215744</v>
      </c>
      <c r="D19" s="155"/>
      <c r="E19" s="59">
        <v>1570349269</v>
      </c>
      <c r="F19" s="60">
        <v>1570349269</v>
      </c>
      <c r="G19" s="60">
        <v>1105994332</v>
      </c>
      <c r="H19" s="60">
        <v>1724168677</v>
      </c>
      <c r="I19" s="60">
        <v>1724168677</v>
      </c>
      <c r="J19" s="60">
        <v>1724168677</v>
      </c>
      <c r="K19" s="60">
        <v>1859928966</v>
      </c>
      <c r="L19" s="60">
        <v>1859928966</v>
      </c>
      <c r="M19" s="60">
        <v>1859928966</v>
      </c>
      <c r="N19" s="60">
        <v>1859928966</v>
      </c>
      <c r="O19" s="60"/>
      <c r="P19" s="60"/>
      <c r="Q19" s="60"/>
      <c r="R19" s="60"/>
      <c r="S19" s="60"/>
      <c r="T19" s="60"/>
      <c r="U19" s="60"/>
      <c r="V19" s="60"/>
      <c r="W19" s="60">
        <v>1859928966</v>
      </c>
      <c r="X19" s="60">
        <v>785174635</v>
      </c>
      <c r="Y19" s="60">
        <v>1074754331</v>
      </c>
      <c r="Z19" s="140">
        <v>136.88</v>
      </c>
      <c r="AA19" s="62">
        <v>1570349269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440080</v>
      </c>
      <c r="D22" s="155"/>
      <c r="E22" s="59">
        <v>640151</v>
      </c>
      <c r="F22" s="60">
        <v>640151</v>
      </c>
      <c r="G22" s="60">
        <v>76337</v>
      </c>
      <c r="H22" s="60">
        <v>801088</v>
      </c>
      <c r="I22" s="60">
        <v>801088</v>
      </c>
      <c r="J22" s="60">
        <v>801088</v>
      </c>
      <c r="K22" s="60">
        <v>801088</v>
      </c>
      <c r="L22" s="60">
        <v>801088</v>
      </c>
      <c r="M22" s="60">
        <v>801088</v>
      </c>
      <c r="N22" s="60">
        <v>801088</v>
      </c>
      <c r="O22" s="60"/>
      <c r="P22" s="60"/>
      <c r="Q22" s="60"/>
      <c r="R22" s="60"/>
      <c r="S22" s="60"/>
      <c r="T22" s="60"/>
      <c r="U22" s="60"/>
      <c r="V22" s="60"/>
      <c r="W22" s="60">
        <v>801088</v>
      </c>
      <c r="X22" s="60">
        <v>320076</v>
      </c>
      <c r="Y22" s="60">
        <v>481012</v>
      </c>
      <c r="Z22" s="140">
        <v>150.28</v>
      </c>
      <c r="AA22" s="62">
        <v>640151</v>
      </c>
    </row>
    <row r="23" spans="1:27" ht="13.5">
      <c r="A23" s="249" t="s">
        <v>158</v>
      </c>
      <c r="B23" s="182"/>
      <c r="C23" s="155">
        <v>4697000</v>
      </c>
      <c r="D23" s="155"/>
      <c r="E23" s="59"/>
      <c r="F23" s="60"/>
      <c r="G23" s="159">
        <v>542991569</v>
      </c>
      <c r="H23" s="159">
        <v>421968384</v>
      </c>
      <c r="I23" s="159">
        <v>430223734</v>
      </c>
      <c r="J23" s="60">
        <v>430223734</v>
      </c>
      <c r="K23" s="159">
        <v>854707941</v>
      </c>
      <c r="L23" s="159">
        <v>351474437</v>
      </c>
      <c r="M23" s="60">
        <v>470148781</v>
      </c>
      <c r="N23" s="159">
        <v>470148781</v>
      </c>
      <c r="O23" s="159"/>
      <c r="P23" s="159"/>
      <c r="Q23" s="60"/>
      <c r="R23" s="159"/>
      <c r="S23" s="159"/>
      <c r="T23" s="60"/>
      <c r="U23" s="159"/>
      <c r="V23" s="159"/>
      <c r="W23" s="159">
        <v>470148781</v>
      </c>
      <c r="X23" s="60"/>
      <c r="Y23" s="159">
        <v>470148781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2463772724</v>
      </c>
      <c r="D24" s="168">
        <f>SUM(D15:D23)</f>
        <v>0</v>
      </c>
      <c r="E24" s="76">
        <f t="shared" si="1"/>
        <v>1674335014</v>
      </c>
      <c r="F24" s="77">
        <f t="shared" si="1"/>
        <v>1674335014</v>
      </c>
      <c r="G24" s="77">
        <f t="shared" si="1"/>
        <v>1773573588</v>
      </c>
      <c r="H24" s="77">
        <f t="shared" si="1"/>
        <v>2423026049</v>
      </c>
      <c r="I24" s="77">
        <f t="shared" si="1"/>
        <v>2431281399</v>
      </c>
      <c r="J24" s="77">
        <f t="shared" si="1"/>
        <v>2431281399</v>
      </c>
      <c r="K24" s="77">
        <f t="shared" si="1"/>
        <v>2904812895</v>
      </c>
      <c r="L24" s="77">
        <f t="shared" si="1"/>
        <v>2401579391</v>
      </c>
      <c r="M24" s="77">
        <f t="shared" si="1"/>
        <v>2520253735</v>
      </c>
      <c r="N24" s="77">
        <f t="shared" si="1"/>
        <v>2520253735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2520253735</v>
      </c>
      <c r="X24" s="77">
        <f t="shared" si="1"/>
        <v>837167509</v>
      </c>
      <c r="Y24" s="77">
        <f t="shared" si="1"/>
        <v>1683086226</v>
      </c>
      <c r="Z24" s="212">
        <f>+IF(X24&lt;&gt;0,+(Y24/X24)*100,0)</f>
        <v>201.04533536071574</v>
      </c>
      <c r="AA24" s="79">
        <f>SUM(AA15:AA23)</f>
        <v>1674335014</v>
      </c>
    </row>
    <row r="25" spans="1:27" ht="13.5">
      <c r="A25" s="250" t="s">
        <v>159</v>
      </c>
      <c r="B25" s="251"/>
      <c r="C25" s="168">
        <f aca="true" t="shared" si="2" ref="C25:Y25">+C12+C24</f>
        <v>2664601671</v>
      </c>
      <c r="D25" s="168">
        <f>+D12+D24</f>
        <v>0</v>
      </c>
      <c r="E25" s="72">
        <f t="shared" si="2"/>
        <v>2016089446</v>
      </c>
      <c r="F25" s="73">
        <f t="shared" si="2"/>
        <v>2016089446</v>
      </c>
      <c r="G25" s="73">
        <f t="shared" si="2"/>
        <v>2554598190</v>
      </c>
      <c r="H25" s="73">
        <f t="shared" si="2"/>
        <v>3265931833</v>
      </c>
      <c r="I25" s="73">
        <f t="shared" si="2"/>
        <v>3209857233</v>
      </c>
      <c r="J25" s="73">
        <f t="shared" si="2"/>
        <v>3209857233</v>
      </c>
      <c r="K25" s="73">
        <f t="shared" si="2"/>
        <v>3233824139</v>
      </c>
      <c r="L25" s="73">
        <f t="shared" si="2"/>
        <v>3225702804</v>
      </c>
      <c r="M25" s="73">
        <f t="shared" si="2"/>
        <v>3331404859</v>
      </c>
      <c r="N25" s="73">
        <f t="shared" si="2"/>
        <v>3331404859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3331404859</v>
      </c>
      <c r="X25" s="73">
        <f t="shared" si="2"/>
        <v>1008044726</v>
      </c>
      <c r="Y25" s="73">
        <f t="shared" si="2"/>
        <v>2323360133</v>
      </c>
      <c r="Z25" s="170">
        <f>+IF(X25&lt;&gt;0,+(Y25/X25)*100,0)</f>
        <v>230.4818499690261</v>
      </c>
      <c r="AA25" s="74">
        <f>+AA12+AA24</f>
        <v>2016089446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75403103</v>
      </c>
      <c r="D30" s="155"/>
      <c r="E30" s="59">
        <v>15650058</v>
      </c>
      <c r="F30" s="60">
        <v>15650058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7825029</v>
      </c>
      <c r="Y30" s="60">
        <v>-7825029</v>
      </c>
      <c r="Z30" s="140">
        <v>-100</v>
      </c>
      <c r="AA30" s="62">
        <v>15650058</v>
      </c>
    </row>
    <row r="31" spans="1:27" ht="13.5">
      <c r="A31" s="249" t="s">
        <v>163</v>
      </c>
      <c r="B31" s="182"/>
      <c r="C31" s="155">
        <v>11342565</v>
      </c>
      <c r="D31" s="155"/>
      <c r="E31" s="59">
        <v>1599746</v>
      </c>
      <c r="F31" s="60">
        <v>1599746</v>
      </c>
      <c r="G31" s="60">
        <v>11412501</v>
      </c>
      <c r="H31" s="60">
        <v>11396230</v>
      </c>
      <c r="I31" s="60">
        <v>11427064</v>
      </c>
      <c r="J31" s="60">
        <v>11427064</v>
      </c>
      <c r="K31" s="60">
        <v>11595017</v>
      </c>
      <c r="L31" s="60">
        <v>11696861</v>
      </c>
      <c r="M31" s="60">
        <v>11805925</v>
      </c>
      <c r="N31" s="60">
        <v>11805925</v>
      </c>
      <c r="O31" s="60"/>
      <c r="P31" s="60"/>
      <c r="Q31" s="60"/>
      <c r="R31" s="60"/>
      <c r="S31" s="60"/>
      <c r="T31" s="60"/>
      <c r="U31" s="60"/>
      <c r="V31" s="60"/>
      <c r="W31" s="60">
        <v>11805925</v>
      </c>
      <c r="X31" s="60">
        <v>799873</v>
      </c>
      <c r="Y31" s="60">
        <v>11006052</v>
      </c>
      <c r="Z31" s="140">
        <v>1375.97</v>
      </c>
      <c r="AA31" s="62">
        <v>1599746</v>
      </c>
    </row>
    <row r="32" spans="1:27" ht="13.5">
      <c r="A32" s="249" t="s">
        <v>164</v>
      </c>
      <c r="B32" s="182"/>
      <c r="C32" s="155">
        <v>333727440</v>
      </c>
      <c r="D32" s="155"/>
      <c r="E32" s="59">
        <v>155405069</v>
      </c>
      <c r="F32" s="60">
        <v>155405069</v>
      </c>
      <c r="G32" s="60">
        <v>486386041</v>
      </c>
      <c r="H32" s="60">
        <v>460541992</v>
      </c>
      <c r="I32" s="60">
        <v>446534601</v>
      </c>
      <c r="J32" s="60">
        <v>446534601</v>
      </c>
      <c r="K32" s="60">
        <v>446565355</v>
      </c>
      <c r="L32" s="60">
        <v>471100653</v>
      </c>
      <c r="M32" s="60">
        <v>481046860</v>
      </c>
      <c r="N32" s="60">
        <v>481046860</v>
      </c>
      <c r="O32" s="60"/>
      <c r="P32" s="60"/>
      <c r="Q32" s="60"/>
      <c r="R32" s="60"/>
      <c r="S32" s="60"/>
      <c r="T32" s="60"/>
      <c r="U32" s="60"/>
      <c r="V32" s="60"/>
      <c r="W32" s="60">
        <v>481046860</v>
      </c>
      <c r="X32" s="60">
        <v>77702535</v>
      </c>
      <c r="Y32" s="60">
        <v>403344325</v>
      </c>
      <c r="Z32" s="140">
        <v>519.09</v>
      </c>
      <c r="AA32" s="62">
        <v>155405069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>
        <v>217970858</v>
      </c>
      <c r="H33" s="60">
        <v>256176910</v>
      </c>
      <c r="I33" s="60">
        <v>256176910</v>
      </c>
      <c r="J33" s="60">
        <v>256176910</v>
      </c>
      <c r="K33" s="60">
        <v>256176910</v>
      </c>
      <c r="L33" s="60">
        <v>256176910</v>
      </c>
      <c r="M33" s="60">
        <v>256176910</v>
      </c>
      <c r="N33" s="60">
        <v>256176910</v>
      </c>
      <c r="O33" s="60"/>
      <c r="P33" s="60"/>
      <c r="Q33" s="60"/>
      <c r="R33" s="60"/>
      <c r="S33" s="60"/>
      <c r="T33" s="60"/>
      <c r="U33" s="60"/>
      <c r="V33" s="60"/>
      <c r="W33" s="60">
        <v>256176910</v>
      </c>
      <c r="X33" s="60"/>
      <c r="Y33" s="60">
        <v>256176910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420473108</v>
      </c>
      <c r="D34" s="168">
        <f>SUM(D29:D33)</f>
        <v>0</v>
      </c>
      <c r="E34" s="72">
        <f t="shared" si="3"/>
        <v>172654873</v>
      </c>
      <c r="F34" s="73">
        <f t="shared" si="3"/>
        <v>172654873</v>
      </c>
      <c r="G34" s="73">
        <f t="shared" si="3"/>
        <v>715769400</v>
      </c>
      <c r="H34" s="73">
        <f t="shared" si="3"/>
        <v>728115132</v>
      </c>
      <c r="I34" s="73">
        <f t="shared" si="3"/>
        <v>714138575</v>
      </c>
      <c r="J34" s="73">
        <f t="shared" si="3"/>
        <v>714138575</v>
      </c>
      <c r="K34" s="73">
        <f t="shared" si="3"/>
        <v>714337282</v>
      </c>
      <c r="L34" s="73">
        <f t="shared" si="3"/>
        <v>738974424</v>
      </c>
      <c r="M34" s="73">
        <f t="shared" si="3"/>
        <v>749029695</v>
      </c>
      <c r="N34" s="73">
        <f t="shared" si="3"/>
        <v>749029695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749029695</v>
      </c>
      <c r="X34" s="73">
        <f t="shared" si="3"/>
        <v>86327437</v>
      </c>
      <c r="Y34" s="73">
        <f t="shared" si="3"/>
        <v>662702258</v>
      </c>
      <c r="Z34" s="170">
        <f>+IF(X34&lt;&gt;0,+(Y34/X34)*100,0)</f>
        <v>767.6612222369117</v>
      </c>
      <c r="AA34" s="74">
        <f>SUM(AA29:AA33)</f>
        <v>172654873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144463703</v>
      </c>
      <c r="D37" s="155"/>
      <c r="E37" s="59">
        <v>44477526</v>
      </c>
      <c r="F37" s="60">
        <v>44477526</v>
      </c>
      <c r="G37" s="60">
        <v>223716743</v>
      </c>
      <c r="H37" s="60">
        <v>219866806</v>
      </c>
      <c r="I37" s="60">
        <v>219542085</v>
      </c>
      <c r="J37" s="60">
        <v>219542085</v>
      </c>
      <c r="K37" s="60">
        <v>219542085</v>
      </c>
      <c r="L37" s="60">
        <v>219542085</v>
      </c>
      <c r="M37" s="60">
        <v>215599602</v>
      </c>
      <c r="N37" s="60">
        <v>215599602</v>
      </c>
      <c r="O37" s="60"/>
      <c r="P37" s="60"/>
      <c r="Q37" s="60"/>
      <c r="R37" s="60"/>
      <c r="S37" s="60"/>
      <c r="T37" s="60"/>
      <c r="U37" s="60"/>
      <c r="V37" s="60"/>
      <c r="W37" s="60">
        <v>215599602</v>
      </c>
      <c r="X37" s="60">
        <v>22238763</v>
      </c>
      <c r="Y37" s="60">
        <v>193360839</v>
      </c>
      <c r="Z37" s="140">
        <v>869.48</v>
      </c>
      <c r="AA37" s="62">
        <v>44477526</v>
      </c>
    </row>
    <row r="38" spans="1:27" ht="13.5">
      <c r="A38" s="249" t="s">
        <v>165</v>
      </c>
      <c r="B38" s="182"/>
      <c r="C38" s="155">
        <v>42345630</v>
      </c>
      <c r="D38" s="155"/>
      <c r="E38" s="59">
        <v>48027868</v>
      </c>
      <c r="F38" s="60">
        <v>48027868</v>
      </c>
      <c r="G38" s="60">
        <v>23292803</v>
      </c>
      <c r="H38" s="60">
        <v>27387505</v>
      </c>
      <c r="I38" s="60">
        <v>27387505</v>
      </c>
      <c r="J38" s="60">
        <v>27387505</v>
      </c>
      <c r="K38" s="60">
        <v>27387505</v>
      </c>
      <c r="L38" s="60">
        <v>27387505</v>
      </c>
      <c r="M38" s="60">
        <v>27387505</v>
      </c>
      <c r="N38" s="60">
        <v>27387505</v>
      </c>
      <c r="O38" s="60"/>
      <c r="P38" s="60"/>
      <c r="Q38" s="60"/>
      <c r="R38" s="60"/>
      <c r="S38" s="60"/>
      <c r="T38" s="60"/>
      <c r="U38" s="60"/>
      <c r="V38" s="60"/>
      <c r="W38" s="60">
        <v>27387505</v>
      </c>
      <c r="X38" s="60">
        <v>24013934</v>
      </c>
      <c r="Y38" s="60">
        <v>3373571</v>
      </c>
      <c r="Z38" s="140">
        <v>14.05</v>
      </c>
      <c r="AA38" s="62">
        <v>48027868</v>
      </c>
    </row>
    <row r="39" spans="1:27" ht="13.5">
      <c r="A39" s="250" t="s">
        <v>59</v>
      </c>
      <c r="B39" s="253"/>
      <c r="C39" s="168">
        <f aca="true" t="shared" si="4" ref="C39:Y39">SUM(C37:C38)</f>
        <v>186809333</v>
      </c>
      <c r="D39" s="168">
        <f>SUM(D37:D38)</f>
        <v>0</v>
      </c>
      <c r="E39" s="76">
        <f t="shared" si="4"/>
        <v>92505394</v>
      </c>
      <c r="F39" s="77">
        <f t="shared" si="4"/>
        <v>92505394</v>
      </c>
      <c r="G39" s="77">
        <f t="shared" si="4"/>
        <v>247009546</v>
      </c>
      <c r="H39" s="77">
        <f t="shared" si="4"/>
        <v>247254311</v>
      </c>
      <c r="I39" s="77">
        <f t="shared" si="4"/>
        <v>246929590</v>
      </c>
      <c r="J39" s="77">
        <f t="shared" si="4"/>
        <v>246929590</v>
      </c>
      <c r="K39" s="77">
        <f t="shared" si="4"/>
        <v>246929590</v>
      </c>
      <c r="L39" s="77">
        <f t="shared" si="4"/>
        <v>246929590</v>
      </c>
      <c r="M39" s="77">
        <f t="shared" si="4"/>
        <v>242987107</v>
      </c>
      <c r="N39" s="77">
        <f t="shared" si="4"/>
        <v>242987107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242987107</v>
      </c>
      <c r="X39" s="77">
        <f t="shared" si="4"/>
        <v>46252697</v>
      </c>
      <c r="Y39" s="77">
        <f t="shared" si="4"/>
        <v>196734410</v>
      </c>
      <c r="Z39" s="212">
        <f>+IF(X39&lt;&gt;0,+(Y39/X39)*100,0)</f>
        <v>425.3468938254563</v>
      </c>
      <c r="AA39" s="79">
        <f>SUM(AA37:AA38)</f>
        <v>92505394</v>
      </c>
    </row>
    <row r="40" spans="1:27" ht="13.5">
      <c r="A40" s="250" t="s">
        <v>167</v>
      </c>
      <c r="B40" s="251"/>
      <c r="C40" s="168">
        <f aca="true" t="shared" si="5" ref="C40:Y40">+C34+C39</f>
        <v>607282441</v>
      </c>
      <c r="D40" s="168">
        <f>+D34+D39</f>
        <v>0</v>
      </c>
      <c r="E40" s="72">
        <f t="shared" si="5"/>
        <v>265160267</v>
      </c>
      <c r="F40" s="73">
        <f t="shared" si="5"/>
        <v>265160267</v>
      </c>
      <c r="G40" s="73">
        <f t="shared" si="5"/>
        <v>962778946</v>
      </c>
      <c r="H40" s="73">
        <f t="shared" si="5"/>
        <v>975369443</v>
      </c>
      <c r="I40" s="73">
        <f t="shared" si="5"/>
        <v>961068165</v>
      </c>
      <c r="J40" s="73">
        <f t="shared" si="5"/>
        <v>961068165</v>
      </c>
      <c r="K40" s="73">
        <f t="shared" si="5"/>
        <v>961266872</v>
      </c>
      <c r="L40" s="73">
        <f t="shared" si="5"/>
        <v>985904014</v>
      </c>
      <c r="M40" s="73">
        <f t="shared" si="5"/>
        <v>992016802</v>
      </c>
      <c r="N40" s="73">
        <f t="shared" si="5"/>
        <v>992016802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992016802</v>
      </c>
      <c r="X40" s="73">
        <f t="shared" si="5"/>
        <v>132580134</v>
      </c>
      <c r="Y40" s="73">
        <f t="shared" si="5"/>
        <v>859436668</v>
      </c>
      <c r="Z40" s="170">
        <f>+IF(X40&lt;&gt;0,+(Y40/X40)*100,0)</f>
        <v>648.2394021415004</v>
      </c>
      <c r="AA40" s="74">
        <f>+AA34+AA39</f>
        <v>265160267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2057319230</v>
      </c>
      <c r="D42" s="257">
        <f>+D25-D40</f>
        <v>0</v>
      </c>
      <c r="E42" s="258">
        <f t="shared" si="6"/>
        <v>1750929179</v>
      </c>
      <c r="F42" s="259">
        <f t="shared" si="6"/>
        <v>1750929179</v>
      </c>
      <c r="G42" s="259">
        <f t="shared" si="6"/>
        <v>1591819244</v>
      </c>
      <c r="H42" s="259">
        <f t="shared" si="6"/>
        <v>2290562390</v>
      </c>
      <c r="I42" s="259">
        <f t="shared" si="6"/>
        <v>2248789068</v>
      </c>
      <c r="J42" s="259">
        <f t="shared" si="6"/>
        <v>2248789068</v>
      </c>
      <c r="K42" s="259">
        <f t="shared" si="6"/>
        <v>2272557267</v>
      </c>
      <c r="L42" s="259">
        <f t="shared" si="6"/>
        <v>2239798790</v>
      </c>
      <c r="M42" s="259">
        <f t="shared" si="6"/>
        <v>2339388057</v>
      </c>
      <c r="N42" s="259">
        <f t="shared" si="6"/>
        <v>2339388057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2339388057</v>
      </c>
      <c r="X42" s="259">
        <f t="shared" si="6"/>
        <v>875464592</v>
      </c>
      <c r="Y42" s="259">
        <f t="shared" si="6"/>
        <v>1463923465</v>
      </c>
      <c r="Z42" s="260">
        <f>+IF(X42&lt;&gt;0,+(Y42/X42)*100,0)</f>
        <v>167.2167530677243</v>
      </c>
      <c r="AA42" s="261">
        <f>+AA25-AA40</f>
        <v>1750929179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1669876441</v>
      </c>
      <c r="D45" s="155"/>
      <c r="E45" s="59">
        <v>1618957905</v>
      </c>
      <c r="F45" s="60">
        <v>1618957905</v>
      </c>
      <c r="G45" s="60">
        <v>1379291146</v>
      </c>
      <c r="H45" s="60">
        <v>1902484360</v>
      </c>
      <c r="I45" s="60">
        <v>1860711038</v>
      </c>
      <c r="J45" s="60">
        <v>1860711038</v>
      </c>
      <c r="K45" s="60">
        <v>1887485237</v>
      </c>
      <c r="L45" s="60">
        <v>1961076360</v>
      </c>
      <c r="M45" s="60">
        <v>1954316027</v>
      </c>
      <c r="N45" s="60">
        <v>1954316027</v>
      </c>
      <c r="O45" s="60"/>
      <c r="P45" s="60"/>
      <c r="Q45" s="60"/>
      <c r="R45" s="60"/>
      <c r="S45" s="60"/>
      <c r="T45" s="60"/>
      <c r="U45" s="60"/>
      <c r="V45" s="60"/>
      <c r="W45" s="60">
        <v>1954316027</v>
      </c>
      <c r="X45" s="60">
        <v>809478953</v>
      </c>
      <c r="Y45" s="60">
        <v>1144837074</v>
      </c>
      <c r="Z45" s="139">
        <v>141.43</v>
      </c>
      <c r="AA45" s="62">
        <v>1618957905</v>
      </c>
    </row>
    <row r="46" spans="1:27" ht="13.5">
      <c r="A46" s="249" t="s">
        <v>171</v>
      </c>
      <c r="B46" s="182"/>
      <c r="C46" s="155">
        <v>387442789</v>
      </c>
      <c r="D46" s="155"/>
      <c r="E46" s="59">
        <v>131971274</v>
      </c>
      <c r="F46" s="60">
        <v>131971274</v>
      </c>
      <c r="G46" s="60">
        <v>212528098</v>
      </c>
      <c r="H46" s="60">
        <v>388078030</v>
      </c>
      <c r="I46" s="60">
        <v>388078030</v>
      </c>
      <c r="J46" s="60">
        <v>388078030</v>
      </c>
      <c r="K46" s="60">
        <v>385072030</v>
      </c>
      <c r="L46" s="60">
        <v>278722430</v>
      </c>
      <c r="M46" s="60">
        <v>385072030</v>
      </c>
      <c r="N46" s="60">
        <v>385072030</v>
      </c>
      <c r="O46" s="60"/>
      <c r="P46" s="60"/>
      <c r="Q46" s="60"/>
      <c r="R46" s="60"/>
      <c r="S46" s="60"/>
      <c r="T46" s="60"/>
      <c r="U46" s="60"/>
      <c r="V46" s="60"/>
      <c r="W46" s="60">
        <v>385072030</v>
      </c>
      <c r="X46" s="60">
        <v>65985637</v>
      </c>
      <c r="Y46" s="60">
        <v>319086393</v>
      </c>
      <c r="Z46" s="139">
        <v>483.57</v>
      </c>
      <c r="AA46" s="62">
        <v>131971274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2057319230</v>
      </c>
      <c r="D48" s="217">
        <f>SUM(D45:D47)</f>
        <v>0</v>
      </c>
      <c r="E48" s="264">
        <f t="shared" si="7"/>
        <v>1750929179</v>
      </c>
      <c r="F48" s="219">
        <f t="shared" si="7"/>
        <v>1750929179</v>
      </c>
      <c r="G48" s="219">
        <f t="shared" si="7"/>
        <v>1591819244</v>
      </c>
      <c r="H48" s="219">
        <f t="shared" si="7"/>
        <v>2290562390</v>
      </c>
      <c r="I48" s="219">
        <f t="shared" si="7"/>
        <v>2248789068</v>
      </c>
      <c r="J48" s="219">
        <f t="shared" si="7"/>
        <v>2248789068</v>
      </c>
      <c r="K48" s="219">
        <f t="shared" si="7"/>
        <v>2272557267</v>
      </c>
      <c r="L48" s="219">
        <f t="shared" si="7"/>
        <v>2239798790</v>
      </c>
      <c r="M48" s="219">
        <f t="shared" si="7"/>
        <v>2339388057</v>
      </c>
      <c r="N48" s="219">
        <f t="shared" si="7"/>
        <v>2339388057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2339388057</v>
      </c>
      <c r="X48" s="219">
        <f t="shared" si="7"/>
        <v>875464590</v>
      </c>
      <c r="Y48" s="219">
        <f t="shared" si="7"/>
        <v>1463923467</v>
      </c>
      <c r="Z48" s="265">
        <f>+IF(X48&lt;&gt;0,+(Y48/X48)*100,0)</f>
        <v>167.2167536781813</v>
      </c>
      <c r="AA48" s="232">
        <f>SUM(AA45:AA47)</f>
        <v>1750929179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454762957</v>
      </c>
      <c r="D6" s="155"/>
      <c r="E6" s="59">
        <v>481981613</v>
      </c>
      <c r="F6" s="60">
        <v>481981613</v>
      </c>
      <c r="G6" s="60">
        <v>10377479</v>
      </c>
      <c r="H6" s="60">
        <v>22866188</v>
      </c>
      <c r="I6" s="60">
        <v>71051305</v>
      </c>
      <c r="J6" s="60">
        <v>104294972</v>
      </c>
      <c r="K6" s="60">
        <v>47791269</v>
      </c>
      <c r="L6" s="60">
        <v>66767165</v>
      </c>
      <c r="M6" s="60">
        <v>53697798</v>
      </c>
      <c r="N6" s="60">
        <v>168256232</v>
      </c>
      <c r="O6" s="60"/>
      <c r="P6" s="60"/>
      <c r="Q6" s="60"/>
      <c r="R6" s="60"/>
      <c r="S6" s="60"/>
      <c r="T6" s="60"/>
      <c r="U6" s="60"/>
      <c r="V6" s="60"/>
      <c r="W6" s="60">
        <v>272551204</v>
      </c>
      <c r="X6" s="60">
        <v>228652274</v>
      </c>
      <c r="Y6" s="60">
        <v>43898930</v>
      </c>
      <c r="Z6" s="140">
        <v>19.2</v>
      </c>
      <c r="AA6" s="62">
        <v>481981613</v>
      </c>
    </row>
    <row r="7" spans="1:27" ht="13.5">
      <c r="A7" s="249" t="s">
        <v>178</v>
      </c>
      <c r="B7" s="182"/>
      <c r="C7" s="155">
        <v>208691036</v>
      </c>
      <c r="D7" s="155"/>
      <c r="E7" s="59">
        <v>198883389</v>
      </c>
      <c r="F7" s="60">
        <v>198883389</v>
      </c>
      <c r="G7" s="60">
        <v>82143346</v>
      </c>
      <c r="H7" s="60">
        <v>2263338</v>
      </c>
      <c r="I7" s="60">
        <v>-137967</v>
      </c>
      <c r="J7" s="60">
        <v>84268717</v>
      </c>
      <c r="K7" s="60"/>
      <c r="L7" s="60">
        <v>68871882</v>
      </c>
      <c r="M7" s="60">
        <v>459000</v>
      </c>
      <c r="N7" s="60">
        <v>69330882</v>
      </c>
      <c r="O7" s="60"/>
      <c r="P7" s="60"/>
      <c r="Q7" s="60"/>
      <c r="R7" s="60"/>
      <c r="S7" s="60"/>
      <c r="T7" s="60"/>
      <c r="U7" s="60"/>
      <c r="V7" s="60"/>
      <c r="W7" s="60">
        <v>153599599</v>
      </c>
      <c r="X7" s="60">
        <v>167056080</v>
      </c>
      <c r="Y7" s="60">
        <v>-13456481</v>
      </c>
      <c r="Z7" s="140">
        <v>-8.06</v>
      </c>
      <c r="AA7" s="62">
        <v>198883389</v>
      </c>
    </row>
    <row r="8" spans="1:27" ht="13.5">
      <c r="A8" s="249" t="s">
        <v>179</v>
      </c>
      <c r="B8" s="182"/>
      <c r="C8" s="155">
        <v>178365193</v>
      </c>
      <c r="D8" s="155"/>
      <c r="E8" s="59">
        <v>169428403</v>
      </c>
      <c r="F8" s="60">
        <v>169428403</v>
      </c>
      <c r="G8" s="60">
        <v>2654634</v>
      </c>
      <c r="H8" s="60">
        <v>5629637</v>
      </c>
      <c r="I8" s="60">
        <v>5925658</v>
      </c>
      <c r="J8" s="60">
        <v>14209929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14209929</v>
      </c>
      <c r="X8" s="60">
        <v>137220063</v>
      </c>
      <c r="Y8" s="60">
        <v>-123010134</v>
      </c>
      <c r="Z8" s="140">
        <v>-89.64</v>
      </c>
      <c r="AA8" s="62">
        <v>169428403</v>
      </c>
    </row>
    <row r="9" spans="1:27" ht="13.5">
      <c r="A9" s="249" t="s">
        <v>180</v>
      </c>
      <c r="B9" s="182"/>
      <c r="C9" s="155">
        <v>25972596</v>
      </c>
      <c r="D9" s="155"/>
      <c r="E9" s="59">
        <v>32436148</v>
      </c>
      <c r="F9" s="60">
        <v>32436148</v>
      </c>
      <c r="G9" s="60">
        <v>12021</v>
      </c>
      <c r="H9" s="60">
        <v>2242659</v>
      </c>
      <c r="I9" s="60">
        <v>2230894</v>
      </c>
      <c r="J9" s="60">
        <v>4485574</v>
      </c>
      <c r="K9" s="60">
        <v>20870</v>
      </c>
      <c r="L9" s="60">
        <v>31446</v>
      </c>
      <c r="M9" s="60">
        <v>116681</v>
      </c>
      <c r="N9" s="60">
        <v>168997</v>
      </c>
      <c r="O9" s="60"/>
      <c r="P9" s="60"/>
      <c r="Q9" s="60"/>
      <c r="R9" s="60"/>
      <c r="S9" s="60"/>
      <c r="T9" s="60"/>
      <c r="U9" s="60"/>
      <c r="V9" s="60"/>
      <c r="W9" s="60">
        <v>4654571</v>
      </c>
      <c r="X9" s="60">
        <v>12099856</v>
      </c>
      <c r="Y9" s="60">
        <v>-7445285</v>
      </c>
      <c r="Z9" s="140">
        <v>-61.53</v>
      </c>
      <c r="AA9" s="62">
        <v>32436148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-690463038</v>
      </c>
      <c r="D12" s="155"/>
      <c r="E12" s="59">
        <v>-709574031</v>
      </c>
      <c r="F12" s="60">
        <v>-709574031</v>
      </c>
      <c r="G12" s="60">
        <v>-58525995</v>
      </c>
      <c r="H12" s="60">
        <v>-62474342</v>
      </c>
      <c r="I12" s="60">
        <v>-79189955</v>
      </c>
      <c r="J12" s="60">
        <v>-200190292</v>
      </c>
      <c r="K12" s="60">
        <v>-38171586</v>
      </c>
      <c r="L12" s="60">
        <v>-36363805</v>
      </c>
      <c r="M12" s="60">
        <v>-106170487</v>
      </c>
      <c r="N12" s="60">
        <v>-180705878</v>
      </c>
      <c r="O12" s="60"/>
      <c r="P12" s="60"/>
      <c r="Q12" s="60"/>
      <c r="R12" s="60"/>
      <c r="S12" s="60"/>
      <c r="T12" s="60"/>
      <c r="U12" s="60"/>
      <c r="V12" s="60"/>
      <c r="W12" s="60">
        <v>-380896170</v>
      </c>
      <c r="X12" s="60">
        <v>-347310097</v>
      </c>
      <c r="Y12" s="60">
        <v>-33586073</v>
      </c>
      <c r="Z12" s="140">
        <v>9.67</v>
      </c>
      <c r="AA12" s="62">
        <v>-709574031</v>
      </c>
    </row>
    <row r="13" spans="1:27" ht="13.5">
      <c r="A13" s="249" t="s">
        <v>40</v>
      </c>
      <c r="B13" s="182"/>
      <c r="C13" s="155">
        <v>-11826184</v>
      </c>
      <c r="D13" s="155"/>
      <c r="E13" s="59">
        <v>-5241720</v>
      </c>
      <c r="F13" s="60">
        <v>-5241720</v>
      </c>
      <c r="G13" s="60"/>
      <c r="H13" s="60"/>
      <c r="I13" s="60">
        <v>-255479</v>
      </c>
      <c r="J13" s="60">
        <v>-255479</v>
      </c>
      <c r="K13" s="60">
        <v>-554269</v>
      </c>
      <c r="L13" s="60">
        <v>-144932</v>
      </c>
      <c r="M13" s="60">
        <v>-158041</v>
      </c>
      <c r="N13" s="60">
        <v>-857242</v>
      </c>
      <c r="O13" s="60"/>
      <c r="P13" s="60"/>
      <c r="Q13" s="60"/>
      <c r="R13" s="60"/>
      <c r="S13" s="60"/>
      <c r="T13" s="60"/>
      <c r="U13" s="60"/>
      <c r="V13" s="60"/>
      <c r="W13" s="60">
        <v>-1112721</v>
      </c>
      <c r="X13" s="60">
        <v>-2620860</v>
      </c>
      <c r="Y13" s="60">
        <v>1508139</v>
      </c>
      <c r="Z13" s="140">
        <v>-57.54</v>
      </c>
      <c r="AA13" s="62">
        <v>-5241720</v>
      </c>
    </row>
    <row r="14" spans="1:27" ht="13.5">
      <c r="A14" s="249" t="s">
        <v>42</v>
      </c>
      <c r="B14" s="182"/>
      <c r="C14" s="155">
        <v>-34960383</v>
      </c>
      <c r="D14" s="155"/>
      <c r="E14" s="59">
        <v>-20000004</v>
      </c>
      <c r="F14" s="60">
        <v>-20000004</v>
      </c>
      <c r="G14" s="60">
        <v>-1664615</v>
      </c>
      <c r="H14" s="60">
        <v>-1606419</v>
      </c>
      <c r="I14" s="60">
        <v>-1424817</v>
      </c>
      <c r="J14" s="60">
        <v>-4695851</v>
      </c>
      <c r="K14" s="60">
        <v>-891317</v>
      </c>
      <c r="L14" s="60">
        <v>-1083501</v>
      </c>
      <c r="M14" s="60">
        <v>-769225</v>
      </c>
      <c r="N14" s="60">
        <v>-2744043</v>
      </c>
      <c r="O14" s="60"/>
      <c r="P14" s="60"/>
      <c r="Q14" s="60"/>
      <c r="R14" s="60"/>
      <c r="S14" s="60"/>
      <c r="T14" s="60"/>
      <c r="U14" s="60"/>
      <c r="V14" s="60"/>
      <c r="W14" s="60">
        <v>-7439894</v>
      </c>
      <c r="X14" s="60">
        <v>-10000002</v>
      </c>
      <c r="Y14" s="60">
        <v>2560108</v>
      </c>
      <c r="Z14" s="140">
        <v>-25.6</v>
      </c>
      <c r="AA14" s="62">
        <v>-20000004</v>
      </c>
    </row>
    <row r="15" spans="1:27" ht="13.5">
      <c r="A15" s="250" t="s">
        <v>184</v>
      </c>
      <c r="B15" s="251"/>
      <c r="C15" s="168">
        <f aca="true" t="shared" si="0" ref="C15:Y15">SUM(C6:C14)</f>
        <v>130542177</v>
      </c>
      <c r="D15" s="168">
        <f>SUM(D6:D14)</f>
        <v>0</v>
      </c>
      <c r="E15" s="72">
        <f t="shared" si="0"/>
        <v>147913798</v>
      </c>
      <c r="F15" s="73">
        <f t="shared" si="0"/>
        <v>147913798</v>
      </c>
      <c r="G15" s="73">
        <f t="shared" si="0"/>
        <v>34996870</v>
      </c>
      <c r="H15" s="73">
        <f t="shared" si="0"/>
        <v>-31078939</v>
      </c>
      <c r="I15" s="73">
        <f t="shared" si="0"/>
        <v>-1800361</v>
      </c>
      <c r="J15" s="73">
        <f t="shared" si="0"/>
        <v>2117570</v>
      </c>
      <c r="K15" s="73">
        <f t="shared" si="0"/>
        <v>8194967</v>
      </c>
      <c r="L15" s="73">
        <f t="shared" si="0"/>
        <v>98078255</v>
      </c>
      <c r="M15" s="73">
        <f t="shared" si="0"/>
        <v>-52824274</v>
      </c>
      <c r="N15" s="73">
        <f t="shared" si="0"/>
        <v>53448948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55566518</v>
      </c>
      <c r="X15" s="73">
        <f t="shared" si="0"/>
        <v>185097314</v>
      </c>
      <c r="Y15" s="73">
        <f t="shared" si="0"/>
        <v>-129530796</v>
      </c>
      <c r="Z15" s="170">
        <f>+IF(X15&lt;&gt;0,+(Y15/X15)*100,0)</f>
        <v>-69.97983557989393</v>
      </c>
      <c r="AA15" s="74">
        <f>SUM(AA6:AA14)</f>
        <v>147913798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151651208</v>
      </c>
      <c r="D19" s="155"/>
      <c r="E19" s="59"/>
      <c r="F19" s="60"/>
      <c r="G19" s="159">
        <v>4386</v>
      </c>
      <c r="H19" s="159"/>
      <c r="I19" s="159"/>
      <c r="J19" s="60">
        <v>4386</v>
      </c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>
        <v>4386</v>
      </c>
      <c r="X19" s="60"/>
      <c r="Y19" s="159">
        <v>4386</v>
      </c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-433815066</v>
      </c>
      <c r="D24" s="155"/>
      <c r="E24" s="59">
        <v>-232561184</v>
      </c>
      <c r="F24" s="60">
        <v>-232561184</v>
      </c>
      <c r="G24" s="60">
        <v>-3435526</v>
      </c>
      <c r="H24" s="60">
        <v>-3467727</v>
      </c>
      <c r="I24" s="60">
        <v>-14330</v>
      </c>
      <c r="J24" s="60">
        <v>-6917583</v>
      </c>
      <c r="K24" s="60">
        <v>-9795654</v>
      </c>
      <c r="L24" s="60">
        <v>-13811024</v>
      </c>
      <c r="M24" s="60">
        <v>-7972927</v>
      </c>
      <c r="N24" s="60">
        <v>-31579605</v>
      </c>
      <c r="O24" s="60"/>
      <c r="P24" s="60"/>
      <c r="Q24" s="60"/>
      <c r="R24" s="60"/>
      <c r="S24" s="60"/>
      <c r="T24" s="60"/>
      <c r="U24" s="60"/>
      <c r="V24" s="60"/>
      <c r="W24" s="60">
        <v>-38497188</v>
      </c>
      <c r="X24" s="60">
        <v>-130634773</v>
      </c>
      <c r="Y24" s="60">
        <v>92137585</v>
      </c>
      <c r="Z24" s="140">
        <v>-70.53</v>
      </c>
      <c r="AA24" s="62">
        <v>-232561184</v>
      </c>
    </row>
    <row r="25" spans="1:27" ht="13.5">
      <c r="A25" s="250" t="s">
        <v>191</v>
      </c>
      <c r="B25" s="251"/>
      <c r="C25" s="168">
        <f aca="true" t="shared" si="1" ref="C25:Y25">SUM(C19:C24)</f>
        <v>-282163858</v>
      </c>
      <c r="D25" s="168">
        <f>SUM(D19:D24)</f>
        <v>0</v>
      </c>
      <c r="E25" s="72">
        <f t="shared" si="1"/>
        <v>-232561184</v>
      </c>
      <c r="F25" s="73">
        <f t="shared" si="1"/>
        <v>-232561184</v>
      </c>
      <c r="G25" s="73">
        <f t="shared" si="1"/>
        <v>-3431140</v>
      </c>
      <c r="H25" s="73">
        <f t="shared" si="1"/>
        <v>-3467727</v>
      </c>
      <c r="I25" s="73">
        <f t="shared" si="1"/>
        <v>-14330</v>
      </c>
      <c r="J25" s="73">
        <f t="shared" si="1"/>
        <v>-6913197</v>
      </c>
      <c r="K25" s="73">
        <f t="shared" si="1"/>
        <v>-9795654</v>
      </c>
      <c r="L25" s="73">
        <f t="shared" si="1"/>
        <v>-13811024</v>
      </c>
      <c r="M25" s="73">
        <f t="shared" si="1"/>
        <v>-7972927</v>
      </c>
      <c r="N25" s="73">
        <f t="shared" si="1"/>
        <v>-31579605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-38492802</v>
      </c>
      <c r="X25" s="73">
        <f t="shared" si="1"/>
        <v>-130634773</v>
      </c>
      <c r="Y25" s="73">
        <f t="shared" si="1"/>
        <v>92141971</v>
      </c>
      <c r="Z25" s="170">
        <f>+IF(X25&lt;&gt;0,+(Y25/X25)*100,0)</f>
        <v>-70.53403078214099</v>
      </c>
      <c r="AA25" s="74">
        <f>SUM(AA19:AA24)</f>
        <v>-232561184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-5483828</v>
      </c>
      <c r="F33" s="60">
        <v>-5483828</v>
      </c>
      <c r="G33" s="60">
        <v>-30597165</v>
      </c>
      <c r="H33" s="60"/>
      <c r="I33" s="60">
        <v>-835680</v>
      </c>
      <c r="J33" s="60">
        <v>-31432845</v>
      </c>
      <c r="K33" s="60"/>
      <c r="L33" s="60"/>
      <c r="M33" s="60">
        <v>-2107911</v>
      </c>
      <c r="N33" s="60">
        <v>-2107911</v>
      </c>
      <c r="O33" s="60"/>
      <c r="P33" s="60"/>
      <c r="Q33" s="60"/>
      <c r="R33" s="60"/>
      <c r="S33" s="60"/>
      <c r="T33" s="60"/>
      <c r="U33" s="60"/>
      <c r="V33" s="60"/>
      <c r="W33" s="60">
        <v>-33540756</v>
      </c>
      <c r="X33" s="60">
        <v>-2741914</v>
      </c>
      <c r="Y33" s="60">
        <v>-30798842</v>
      </c>
      <c r="Z33" s="140">
        <v>1123.26</v>
      </c>
      <c r="AA33" s="62">
        <v>-5483828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-5483828</v>
      </c>
      <c r="F34" s="73">
        <f t="shared" si="2"/>
        <v>-5483828</v>
      </c>
      <c r="G34" s="73">
        <f t="shared" si="2"/>
        <v>-30597165</v>
      </c>
      <c r="H34" s="73">
        <f t="shared" si="2"/>
        <v>0</v>
      </c>
      <c r="I34" s="73">
        <f t="shared" si="2"/>
        <v>-835680</v>
      </c>
      <c r="J34" s="73">
        <f t="shared" si="2"/>
        <v>-31432845</v>
      </c>
      <c r="K34" s="73">
        <f t="shared" si="2"/>
        <v>0</v>
      </c>
      <c r="L34" s="73">
        <f t="shared" si="2"/>
        <v>0</v>
      </c>
      <c r="M34" s="73">
        <f t="shared" si="2"/>
        <v>-2107911</v>
      </c>
      <c r="N34" s="73">
        <f t="shared" si="2"/>
        <v>-2107911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-33540756</v>
      </c>
      <c r="X34" s="73">
        <f t="shared" si="2"/>
        <v>-2741914</v>
      </c>
      <c r="Y34" s="73">
        <f t="shared" si="2"/>
        <v>-30798842</v>
      </c>
      <c r="Z34" s="170">
        <f>+IF(X34&lt;&gt;0,+(Y34/X34)*100,0)</f>
        <v>1123.2606857837263</v>
      </c>
      <c r="AA34" s="74">
        <f>SUM(AA29:AA33)</f>
        <v>-5483828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-151621681</v>
      </c>
      <c r="D36" s="153">
        <f>+D15+D25+D34</f>
        <v>0</v>
      </c>
      <c r="E36" s="99">
        <f t="shared" si="3"/>
        <v>-90131214</v>
      </c>
      <c r="F36" s="100">
        <f t="shared" si="3"/>
        <v>-90131214</v>
      </c>
      <c r="G36" s="100">
        <f t="shared" si="3"/>
        <v>968565</v>
      </c>
      <c r="H36" s="100">
        <f t="shared" si="3"/>
        <v>-34546666</v>
      </c>
      <c r="I36" s="100">
        <f t="shared" si="3"/>
        <v>-2650371</v>
      </c>
      <c r="J36" s="100">
        <f t="shared" si="3"/>
        <v>-36228472</v>
      </c>
      <c r="K36" s="100">
        <f t="shared" si="3"/>
        <v>-1600687</v>
      </c>
      <c r="L36" s="100">
        <f t="shared" si="3"/>
        <v>84267231</v>
      </c>
      <c r="M36" s="100">
        <f t="shared" si="3"/>
        <v>-62905112</v>
      </c>
      <c r="N36" s="100">
        <f t="shared" si="3"/>
        <v>19761432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-16467040</v>
      </c>
      <c r="X36" s="100">
        <f t="shared" si="3"/>
        <v>51720627</v>
      </c>
      <c r="Y36" s="100">
        <f t="shared" si="3"/>
        <v>-68187667</v>
      </c>
      <c r="Z36" s="137">
        <f>+IF(X36&lt;&gt;0,+(Y36/X36)*100,0)</f>
        <v>-131.83843846285933</v>
      </c>
      <c r="AA36" s="102">
        <f>+AA15+AA25+AA34</f>
        <v>-90131214</v>
      </c>
    </row>
    <row r="37" spans="1:27" ht="13.5">
      <c r="A37" s="249" t="s">
        <v>199</v>
      </c>
      <c r="B37" s="182"/>
      <c r="C37" s="153">
        <v>238113748</v>
      </c>
      <c r="D37" s="153"/>
      <c r="E37" s="99">
        <v>137526290</v>
      </c>
      <c r="F37" s="100">
        <v>137526290</v>
      </c>
      <c r="G37" s="100">
        <v>4707882</v>
      </c>
      <c r="H37" s="100">
        <v>5676447</v>
      </c>
      <c r="I37" s="100">
        <v>-28870219</v>
      </c>
      <c r="J37" s="100">
        <v>4707882</v>
      </c>
      <c r="K37" s="100">
        <v>-31520590</v>
      </c>
      <c r="L37" s="100">
        <v>-33121277</v>
      </c>
      <c r="M37" s="100">
        <v>51145954</v>
      </c>
      <c r="N37" s="100">
        <v>-31520590</v>
      </c>
      <c r="O37" s="100"/>
      <c r="P37" s="100"/>
      <c r="Q37" s="100"/>
      <c r="R37" s="100"/>
      <c r="S37" s="100"/>
      <c r="T37" s="100"/>
      <c r="U37" s="100"/>
      <c r="V37" s="100"/>
      <c r="W37" s="100">
        <v>4707882</v>
      </c>
      <c r="X37" s="100">
        <v>137526290</v>
      </c>
      <c r="Y37" s="100">
        <v>-132818408</v>
      </c>
      <c r="Z37" s="137">
        <v>-96.58</v>
      </c>
      <c r="AA37" s="102">
        <v>137526290</v>
      </c>
    </row>
    <row r="38" spans="1:27" ht="13.5">
      <c r="A38" s="269" t="s">
        <v>200</v>
      </c>
      <c r="B38" s="256"/>
      <c r="C38" s="257">
        <v>86492067</v>
      </c>
      <c r="D38" s="257"/>
      <c r="E38" s="258">
        <v>47395076</v>
      </c>
      <c r="F38" s="259">
        <v>47395076</v>
      </c>
      <c r="G38" s="259">
        <v>5676447</v>
      </c>
      <c r="H38" s="259">
        <v>-28870219</v>
      </c>
      <c r="I38" s="259">
        <v>-31520590</v>
      </c>
      <c r="J38" s="259">
        <v>-31520590</v>
      </c>
      <c r="K38" s="259">
        <v>-33121277</v>
      </c>
      <c r="L38" s="259">
        <v>51145954</v>
      </c>
      <c r="M38" s="259">
        <v>-11759158</v>
      </c>
      <c r="N38" s="259">
        <v>-11759158</v>
      </c>
      <c r="O38" s="259"/>
      <c r="P38" s="259"/>
      <c r="Q38" s="259"/>
      <c r="R38" s="259"/>
      <c r="S38" s="259"/>
      <c r="T38" s="259"/>
      <c r="U38" s="259"/>
      <c r="V38" s="259"/>
      <c r="W38" s="259">
        <v>-11759158</v>
      </c>
      <c r="X38" s="259">
        <v>189246917</v>
      </c>
      <c r="Y38" s="259">
        <v>-201006075</v>
      </c>
      <c r="Z38" s="260">
        <v>-106.21</v>
      </c>
      <c r="AA38" s="261">
        <v>47395076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219208182</v>
      </c>
      <c r="D5" s="200">
        <f t="shared" si="0"/>
        <v>0</v>
      </c>
      <c r="E5" s="106">
        <f t="shared" si="0"/>
        <v>73600989</v>
      </c>
      <c r="F5" s="106">
        <f t="shared" si="0"/>
        <v>73600989</v>
      </c>
      <c r="G5" s="106">
        <f t="shared" si="0"/>
        <v>6304755</v>
      </c>
      <c r="H5" s="106">
        <f t="shared" si="0"/>
        <v>9306957</v>
      </c>
      <c r="I5" s="106">
        <f t="shared" si="0"/>
        <v>4630454</v>
      </c>
      <c r="J5" s="106">
        <f t="shared" si="0"/>
        <v>20242166</v>
      </c>
      <c r="K5" s="106">
        <f t="shared" si="0"/>
        <v>10721113</v>
      </c>
      <c r="L5" s="106">
        <f t="shared" si="0"/>
        <v>8115581</v>
      </c>
      <c r="M5" s="106">
        <f t="shared" si="0"/>
        <v>19974869</v>
      </c>
      <c r="N5" s="106">
        <f t="shared" si="0"/>
        <v>38811563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59053729</v>
      </c>
      <c r="X5" s="106">
        <f t="shared" si="0"/>
        <v>36800496</v>
      </c>
      <c r="Y5" s="106">
        <f t="shared" si="0"/>
        <v>22253233</v>
      </c>
      <c r="Z5" s="201">
        <f>+IF(X5&lt;&gt;0,+(Y5/X5)*100,0)</f>
        <v>60.46992681837766</v>
      </c>
      <c r="AA5" s="199">
        <f>SUM(AA11:AA18)</f>
        <v>73600989</v>
      </c>
    </row>
    <row r="6" spans="1:27" ht="13.5">
      <c r="A6" s="291" t="s">
        <v>204</v>
      </c>
      <c r="B6" s="142"/>
      <c r="C6" s="62">
        <v>31254850</v>
      </c>
      <c r="D6" s="156"/>
      <c r="E6" s="60"/>
      <c r="F6" s="60"/>
      <c r="G6" s="60">
        <v>2315877</v>
      </c>
      <c r="H6" s="60">
        <v>3719886</v>
      </c>
      <c r="I6" s="60">
        <v>4616124</v>
      </c>
      <c r="J6" s="60">
        <v>10651887</v>
      </c>
      <c r="K6" s="60">
        <v>6788907</v>
      </c>
      <c r="L6" s="60">
        <v>2575814</v>
      </c>
      <c r="M6" s="60">
        <v>4710432</v>
      </c>
      <c r="N6" s="60">
        <v>14075153</v>
      </c>
      <c r="O6" s="60"/>
      <c r="P6" s="60"/>
      <c r="Q6" s="60"/>
      <c r="R6" s="60"/>
      <c r="S6" s="60"/>
      <c r="T6" s="60"/>
      <c r="U6" s="60"/>
      <c r="V6" s="60"/>
      <c r="W6" s="60">
        <v>24727040</v>
      </c>
      <c r="X6" s="60"/>
      <c r="Y6" s="60">
        <v>24727040</v>
      </c>
      <c r="Z6" s="140"/>
      <c r="AA6" s="155"/>
    </row>
    <row r="7" spans="1:27" ht="13.5">
      <c r="A7" s="291" t="s">
        <v>205</v>
      </c>
      <c r="B7" s="142"/>
      <c r="C7" s="62"/>
      <c r="D7" s="156"/>
      <c r="E7" s="60">
        <v>16769399</v>
      </c>
      <c r="F7" s="60">
        <v>16769399</v>
      </c>
      <c r="G7" s="60"/>
      <c r="H7" s="60"/>
      <c r="I7" s="60"/>
      <c r="J7" s="60"/>
      <c r="K7" s="60">
        <v>2187842</v>
      </c>
      <c r="L7" s="60">
        <v>1953403</v>
      </c>
      <c r="M7" s="60"/>
      <c r="N7" s="60">
        <v>4141245</v>
      </c>
      <c r="O7" s="60"/>
      <c r="P7" s="60"/>
      <c r="Q7" s="60"/>
      <c r="R7" s="60"/>
      <c r="S7" s="60"/>
      <c r="T7" s="60"/>
      <c r="U7" s="60"/>
      <c r="V7" s="60"/>
      <c r="W7" s="60">
        <v>4141245</v>
      </c>
      <c r="X7" s="60">
        <v>8384700</v>
      </c>
      <c r="Y7" s="60">
        <v>-4243455</v>
      </c>
      <c r="Z7" s="140">
        <v>-50.61</v>
      </c>
      <c r="AA7" s="155">
        <v>16769399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>
        <v>553352</v>
      </c>
      <c r="H10" s="60">
        <v>2119344</v>
      </c>
      <c r="I10" s="60"/>
      <c r="J10" s="60">
        <v>2672696</v>
      </c>
      <c r="K10" s="60">
        <v>5192127</v>
      </c>
      <c r="L10" s="60">
        <v>2769239</v>
      </c>
      <c r="M10" s="60">
        <v>14586451</v>
      </c>
      <c r="N10" s="60">
        <v>22547817</v>
      </c>
      <c r="O10" s="60"/>
      <c r="P10" s="60"/>
      <c r="Q10" s="60"/>
      <c r="R10" s="60"/>
      <c r="S10" s="60"/>
      <c r="T10" s="60"/>
      <c r="U10" s="60"/>
      <c r="V10" s="60"/>
      <c r="W10" s="60">
        <v>25220513</v>
      </c>
      <c r="X10" s="60"/>
      <c r="Y10" s="60">
        <v>25220513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31254850</v>
      </c>
      <c r="D11" s="294">
        <f t="shared" si="1"/>
        <v>0</v>
      </c>
      <c r="E11" s="295">
        <f t="shared" si="1"/>
        <v>16769399</v>
      </c>
      <c r="F11" s="295">
        <f t="shared" si="1"/>
        <v>16769399</v>
      </c>
      <c r="G11" s="295">
        <f t="shared" si="1"/>
        <v>2869229</v>
      </c>
      <c r="H11" s="295">
        <f t="shared" si="1"/>
        <v>5839230</v>
      </c>
      <c r="I11" s="295">
        <f t="shared" si="1"/>
        <v>4616124</v>
      </c>
      <c r="J11" s="295">
        <f t="shared" si="1"/>
        <v>13324583</v>
      </c>
      <c r="K11" s="295">
        <f t="shared" si="1"/>
        <v>14168876</v>
      </c>
      <c r="L11" s="295">
        <f t="shared" si="1"/>
        <v>7298456</v>
      </c>
      <c r="M11" s="295">
        <f t="shared" si="1"/>
        <v>19296883</v>
      </c>
      <c r="N11" s="295">
        <f t="shared" si="1"/>
        <v>40764215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54088798</v>
      </c>
      <c r="X11" s="295">
        <f t="shared" si="1"/>
        <v>8384700</v>
      </c>
      <c r="Y11" s="295">
        <f t="shared" si="1"/>
        <v>45704098</v>
      </c>
      <c r="Z11" s="296">
        <f>+IF(X11&lt;&gt;0,+(Y11/X11)*100,0)</f>
        <v>545.0892458883443</v>
      </c>
      <c r="AA11" s="297">
        <f>SUM(AA6:AA10)</f>
        <v>16769399</v>
      </c>
    </row>
    <row r="12" spans="1:27" ht="13.5">
      <c r="A12" s="298" t="s">
        <v>210</v>
      </c>
      <c r="B12" s="136"/>
      <c r="C12" s="62">
        <v>683262</v>
      </c>
      <c r="D12" s="156"/>
      <c r="E12" s="60">
        <v>32032297</v>
      </c>
      <c r="F12" s="60">
        <v>32032297</v>
      </c>
      <c r="G12" s="60"/>
      <c r="H12" s="60"/>
      <c r="I12" s="60"/>
      <c r="J12" s="60"/>
      <c r="K12" s="60"/>
      <c r="L12" s="60">
        <v>350000</v>
      </c>
      <c r="M12" s="60">
        <v>350</v>
      </c>
      <c r="N12" s="60">
        <v>350350</v>
      </c>
      <c r="O12" s="60"/>
      <c r="P12" s="60"/>
      <c r="Q12" s="60"/>
      <c r="R12" s="60"/>
      <c r="S12" s="60"/>
      <c r="T12" s="60"/>
      <c r="U12" s="60"/>
      <c r="V12" s="60"/>
      <c r="W12" s="60">
        <v>350350</v>
      </c>
      <c r="X12" s="60">
        <v>16016149</v>
      </c>
      <c r="Y12" s="60">
        <v>-15665799</v>
      </c>
      <c r="Z12" s="140">
        <v>-97.81</v>
      </c>
      <c r="AA12" s="155">
        <v>32032297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187270070</v>
      </c>
      <c r="D15" s="156"/>
      <c r="E15" s="60">
        <v>24535293</v>
      </c>
      <c r="F15" s="60">
        <v>24535293</v>
      </c>
      <c r="G15" s="60">
        <v>3435526</v>
      </c>
      <c r="H15" s="60">
        <v>3467727</v>
      </c>
      <c r="I15" s="60">
        <v>14330</v>
      </c>
      <c r="J15" s="60">
        <v>6917583</v>
      </c>
      <c r="K15" s="60">
        <v>-3447763</v>
      </c>
      <c r="L15" s="60">
        <v>467125</v>
      </c>
      <c r="M15" s="60">
        <v>677636</v>
      </c>
      <c r="N15" s="60">
        <v>-2303002</v>
      </c>
      <c r="O15" s="60"/>
      <c r="P15" s="60"/>
      <c r="Q15" s="60"/>
      <c r="R15" s="60"/>
      <c r="S15" s="60"/>
      <c r="T15" s="60"/>
      <c r="U15" s="60"/>
      <c r="V15" s="60"/>
      <c r="W15" s="60">
        <v>4614581</v>
      </c>
      <c r="X15" s="60">
        <v>12267647</v>
      </c>
      <c r="Y15" s="60">
        <v>-7653066</v>
      </c>
      <c r="Z15" s="140">
        <v>-62.38</v>
      </c>
      <c r="AA15" s="155">
        <v>24535293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264000</v>
      </c>
      <c r="F18" s="82">
        <v>264000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132000</v>
      </c>
      <c r="Y18" s="82">
        <v>-132000</v>
      </c>
      <c r="Z18" s="270">
        <v>-100</v>
      </c>
      <c r="AA18" s="278">
        <v>264000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76067450</v>
      </c>
      <c r="F20" s="100">
        <f t="shared" si="2"/>
        <v>76067450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38033725</v>
      </c>
      <c r="Y20" s="100">
        <f t="shared" si="2"/>
        <v>-38033725</v>
      </c>
      <c r="Z20" s="137">
        <f>+IF(X20&lt;&gt;0,+(Y20/X20)*100,0)</f>
        <v>-100</v>
      </c>
      <c r="AA20" s="153">
        <f>SUM(AA26:AA33)</f>
        <v>76067450</v>
      </c>
    </row>
    <row r="21" spans="1:27" ht="13.5">
      <c r="A21" s="291" t="s">
        <v>204</v>
      </c>
      <c r="B21" s="142"/>
      <c r="C21" s="62"/>
      <c r="D21" s="156"/>
      <c r="E21" s="60">
        <v>76067450</v>
      </c>
      <c r="F21" s="60">
        <v>76067450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38033725</v>
      </c>
      <c r="Y21" s="60">
        <v>-38033725</v>
      </c>
      <c r="Z21" s="140">
        <v>-100</v>
      </c>
      <c r="AA21" s="155">
        <v>76067450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76067450</v>
      </c>
      <c r="F26" s="295">
        <f t="shared" si="3"/>
        <v>76067450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38033725</v>
      </c>
      <c r="Y26" s="295">
        <f t="shared" si="3"/>
        <v>-38033725</v>
      </c>
      <c r="Z26" s="296">
        <f>+IF(X26&lt;&gt;0,+(Y26/X26)*100,0)</f>
        <v>-100</v>
      </c>
      <c r="AA26" s="297">
        <f>SUM(AA21:AA25)</f>
        <v>76067450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31254850</v>
      </c>
      <c r="D36" s="156">
        <f t="shared" si="4"/>
        <v>0</v>
      </c>
      <c r="E36" s="60">
        <f t="shared" si="4"/>
        <v>76067450</v>
      </c>
      <c r="F36" s="60">
        <f t="shared" si="4"/>
        <v>76067450</v>
      </c>
      <c r="G36" s="60">
        <f t="shared" si="4"/>
        <v>2315877</v>
      </c>
      <c r="H36" s="60">
        <f t="shared" si="4"/>
        <v>3719886</v>
      </c>
      <c r="I36" s="60">
        <f t="shared" si="4"/>
        <v>4616124</v>
      </c>
      <c r="J36" s="60">
        <f t="shared" si="4"/>
        <v>10651887</v>
      </c>
      <c r="K36" s="60">
        <f t="shared" si="4"/>
        <v>6788907</v>
      </c>
      <c r="L36" s="60">
        <f t="shared" si="4"/>
        <v>2575814</v>
      </c>
      <c r="M36" s="60">
        <f t="shared" si="4"/>
        <v>4710432</v>
      </c>
      <c r="N36" s="60">
        <f t="shared" si="4"/>
        <v>14075153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24727040</v>
      </c>
      <c r="X36" s="60">
        <f t="shared" si="4"/>
        <v>38033725</v>
      </c>
      <c r="Y36" s="60">
        <f t="shared" si="4"/>
        <v>-13306685</v>
      </c>
      <c r="Z36" s="140">
        <f aca="true" t="shared" si="5" ref="Z36:Z49">+IF(X36&lt;&gt;0,+(Y36/X36)*100,0)</f>
        <v>-34.986541549637856</v>
      </c>
      <c r="AA36" s="155">
        <f>AA6+AA21</f>
        <v>76067450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16769399</v>
      </c>
      <c r="F37" s="60">
        <f t="shared" si="4"/>
        <v>16769399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2187842</v>
      </c>
      <c r="L37" s="60">
        <f t="shared" si="4"/>
        <v>1953403</v>
      </c>
      <c r="M37" s="60">
        <f t="shared" si="4"/>
        <v>0</v>
      </c>
      <c r="N37" s="60">
        <f t="shared" si="4"/>
        <v>4141245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4141245</v>
      </c>
      <c r="X37" s="60">
        <f t="shared" si="4"/>
        <v>8384700</v>
      </c>
      <c r="Y37" s="60">
        <f t="shared" si="4"/>
        <v>-4243455</v>
      </c>
      <c r="Z37" s="140">
        <f t="shared" si="5"/>
        <v>-50.60950302336399</v>
      </c>
      <c r="AA37" s="155">
        <f>AA7+AA22</f>
        <v>16769399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553352</v>
      </c>
      <c r="H40" s="60">
        <f t="shared" si="4"/>
        <v>2119344</v>
      </c>
      <c r="I40" s="60">
        <f t="shared" si="4"/>
        <v>0</v>
      </c>
      <c r="J40" s="60">
        <f t="shared" si="4"/>
        <v>2672696</v>
      </c>
      <c r="K40" s="60">
        <f t="shared" si="4"/>
        <v>5192127</v>
      </c>
      <c r="L40" s="60">
        <f t="shared" si="4"/>
        <v>2769239</v>
      </c>
      <c r="M40" s="60">
        <f t="shared" si="4"/>
        <v>14586451</v>
      </c>
      <c r="N40" s="60">
        <f t="shared" si="4"/>
        <v>22547817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25220513</v>
      </c>
      <c r="X40" s="60">
        <f t="shared" si="4"/>
        <v>0</v>
      </c>
      <c r="Y40" s="60">
        <f t="shared" si="4"/>
        <v>25220513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31254850</v>
      </c>
      <c r="D41" s="294">
        <f t="shared" si="6"/>
        <v>0</v>
      </c>
      <c r="E41" s="295">
        <f t="shared" si="6"/>
        <v>92836849</v>
      </c>
      <c r="F41" s="295">
        <f t="shared" si="6"/>
        <v>92836849</v>
      </c>
      <c r="G41" s="295">
        <f t="shared" si="6"/>
        <v>2869229</v>
      </c>
      <c r="H41" s="295">
        <f t="shared" si="6"/>
        <v>5839230</v>
      </c>
      <c r="I41" s="295">
        <f t="shared" si="6"/>
        <v>4616124</v>
      </c>
      <c r="J41" s="295">
        <f t="shared" si="6"/>
        <v>13324583</v>
      </c>
      <c r="K41" s="295">
        <f t="shared" si="6"/>
        <v>14168876</v>
      </c>
      <c r="L41" s="295">
        <f t="shared" si="6"/>
        <v>7298456</v>
      </c>
      <c r="M41" s="295">
        <f t="shared" si="6"/>
        <v>19296883</v>
      </c>
      <c r="N41" s="295">
        <f t="shared" si="6"/>
        <v>40764215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54088798</v>
      </c>
      <c r="X41" s="295">
        <f t="shared" si="6"/>
        <v>46418425</v>
      </c>
      <c r="Y41" s="295">
        <f t="shared" si="6"/>
        <v>7670373</v>
      </c>
      <c r="Z41" s="296">
        <f t="shared" si="5"/>
        <v>16.52441460476093</v>
      </c>
      <c r="AA41" s="297">
        <f>SUM(AA36:AA40)</f>
        <v>92836849</v>
      </c>
    </row>
    <row r="42" spans="1:27" ht="13.5">
      <c r="A42" s="298" t="s">
        <v>210</v>
      </c>
      <c r="B42" s="136"/>
      <c r="C42" s="95">
        <f aca="true" t="shared" si="7" ref="C42:Y48">C12+C27</f>
        <v>683262</v>
      </c>
      <c r="D42" s="129">
        <f t="shared" si="7"/>
        <v>0</v>
      </c>
      <c r="E42" s="54">
        <f t="shared" si="7"/>
        <v>32032297</v>
      </c>
      <c r="F42" s="54">
        <f t="shared" si="7"/>
        <v>32032297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350000</v>
      </c>
      <c r="M42" s="54">
        <f t="shared" si="7"/>
        <v>350</v>
      </c>
      <c r="N42" s="54">
        <f t="shared" si="7"/>
        <v>350350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350350</v>
      </c>
      <c r="X42" s="54">
        <f t="shared" si="7"/>
        <v>16016149</v>
      </c>
      <c r="Y42" s="54">
        <f t="shared" si="7"/>
        <v>-15665799</v>
      </c>
      <c r="Z42" s="184">
        <f t="shared" si="5"/>
        <v>-97.81252035055368</v>
      </c>
      <c r="AA42" s="130">
        <f aca="true" t="shared" si="8" ref="AA42:AA48">AA12+AA27</f>
        <v>32032297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187270070</v>
      </c>
      <c r="D45" s="129">
        <f t="shared" si="7"/>
        <v>0</v>
      </c>
      <c r="E45" s="54">
        <f t="shared" si="7"/>
        <v>24535293</v>
      </c>
      <c r="F45" s="54">
        <f t="shared" si="7"/>
        <v>24535293</v>
      </c>
      <c r="G45" s="54">
        <f t="shared" si="7"/>
        <v>3435526</v>
      </c>
      <c r="H45" s="54">
        <f t="shared" si="7"/>
        <v>3467727</v>
      </c>
      <c r="I45" s="54">
        <f t="shared" si="7"/>
        <v>14330</v>
      </c>
      <c r="J45" s="54">
        <f t="shared" si="7"/>
        <v>6917583</v>
      </c>
      <c r="K45" s="54">
        <f t="shared" si="7"/>
        <v>-3447763</v>
      </c>
      <c r="L45" s="54">
        <f t="shared" si="7"/>
        <v>467125</v>
      </c>
      <c r="M45" s="54">
        <f t="shared" si="7"/>
        <v>677636</v>
      </c>
      <c r="N45" s="54">
        <f t="shared" si="7"/>
        <v>-2303002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4614581</v>
      </c>
      <c r="X45" s="54">
        <f t="shared" si="7"/>
        <v>12267647</v>
      </c>
      <c r="Y45" s="54">
        <f t="shared" si="7"/>
        <v>-7653066</v>
      </c>
      <c r="Z45" s="184">
        <f t="shared" si="5"/>
        <v>-62.38413935451518</v>
      </c>
      <c r="AA45" s="130">
        <f t="shared" si="8"/>
        <v>24535293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264000</v>
      </c>
      <c r="F48" s="54">
        <f t="shared" si="7"/>
        <v>264000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132000</v>
      </c>
      <c r="Y48" s="54">
        <f t="shared" si="7"/>
        <v>-132000</v>
      </c>
      <c r="Z48" s="184">
        <f t="shared" si="5"/>
        <v>-100</v>
      </c>
      <c r="AA48" s="130">
        <f t="shared" si="8"/>
        <v>264000</v>
      </c>
    </row>
    <row r="49" spans="1:27" ht="13.5">
      <c r="A49" s="308" t="s">
        <v>219</v>
      </c>
      <c r="B49" s="149"/>
      <c r="C49" s="239">
        <f aca="true" t="shared" si="9" ref="C49:Y49">SUM(C41:C48)</f>
        <v>219208182</v>
      </c>
      <c r="D49" s="218">
        <f t="shared" si="9"/>
        <v>0</v>
      </c>
      <c r="E49" s="220">
        <f t="shared" si="9"/>
        <v>149668439</v>
      </c>
      <c r="F49" s="220">
        <f t="shared" si="9"/>
        <v>149668439</v>
      </c>
      <c r="G49" s="220">
        <f t="shared" si="9"/>
        <v>6304755</v>
      </c>
      <c r="H49" s="220">
        <f t="shared" si="9"/>
        <v>9306957</v>
      </c>
      <c r="I49" s="220">
        <f t="shared" si="9"/>
        <v>4630454</v>
      </c>
      <c r="J49" s="220">
        <f t="shared" si="9"/>
        <v>20242166</v>
      </c>
      <c r="K49" s="220">
        <f t="shared" si="9"/>
        <v>10721113</v>
      </c>
      <c r="L49" s="220">
        <f t="shared" si="9"/>
        <v>8115581</v>
      </c>
      <c r="M49" s="220">
        <f t="shared" si="9"/>
        <v>19974869</v>
      </c>
      <c r="N49" s="220">
        <f t="shared" si="9"/>
        <v>38811563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59053729</v>
      </c>
      <c r="X49" s="220">
        <f t="shared" si="9"/>
        <v>74834221</v>
      </c>
      <c r="Y49" s="220">
        <f t="shared" si="9"/>
        <v>-15780492</v>
      </c>
      <c r="Z49" s="221">
        <f t="shared" si="5"/>
        <v>-21.087267013843842</v>
      </c>
      <c r="AA49" s="222">
        <f>SUM(AA41:AA48)</f>
        <v>149668439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26690000</v>
      </c>
      <c r="F51" s="54">
        <f t="shared" si="10"/>
        <v>26690000</v>
      </c>
      <c r="G51" s="54">
        <f t="shared" si="10"/>
        <v>2317592</v>
      </c>
      <c r="H51" s="54">
        <f t="shared" si="10"/>
        <v>1973632</v>
      </c>
      <c r="I51" s="54">
        <f t="shared" si="10"/>
        <v>168796</v>
      </c>
      <c r="J51" s="54">
        <f t="shared" si="10"/>
        <v>4460020</v>
      </c>
      <c r="K51" s="54">
        <f t="shared" si="10"/>
        <v>-404433</v>
      </c>
      <c r="L51" s="54">
        <f t="shared" si="10"/>
        <v>1880032</v>
      </c>
      <c r="M51" s="54">
        <f t="shared" si="10"/>
        <v>693225</v>
      </c>
      <c r="N51" s="54">
        <f t="shared" si="10"/>
        <v>2168824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6628844</v>
      </c>
      <c r="X51" s="54">
        <f t="shared" si="10"/>
        <v>13345000</v>
      </c>
      <c r="Y51" s="54">
        <f t="shared" si="10"/>
        <v>-6716156</v>
      </c>
      <c r="Z51" s="184">
        <f>+IF(X51&lt;&gt;0,+(Y51/X51)*100,0)</f>
        <v>-50.32713375796178</v>
      </c>
      <c r="AA51" s="130">
        <f>SUM(AA57:AA61)</f>
        <v>26690000</v>
      </c>
    </row>
    <row r="52" spans="1:27" ht="13.5">
      <c r="A52" s="310" t="s">
        <v>204</v>
      </c>
      <c r="B52" s="142"/>
      <c r="C52" s="62"/>
      <c r="D52" s="156"/>
      <c r="E52" s="60">
        <v>10191000</v>
      </c>
      <c r="F52" s="60">
        <v>10191000</v>
      </c>
      <c r="G52" s="60"/>
      <c r="H52" s="60">
        <v>1441117</v>
      </c>
      <c r="I52" s="60">
        <v>18996</v>
      </c>
      <c r="J52" s="60">
        <v>1460113</v>
      </c>
      <c r="K52" s="60">
        <v>980746</v>
      </c>
      <c r="L52" s="60">
        <v>1232554</v>
      </c>
      <c r="M52" s="60">
        <v>116420</v>
      </c>
      <c r="N52" s="60">
        <v>2329720</v>
      </c>
      <c r="O52" s="60"/>
      <c r="P52" s="60"/>
      <c r="Q52" s="60"/>
      <c r="R52" s="60"/>
      <c r="S52" s="60"/>
      <c r="T52" s="60"/>
      <c r="U52" s="60"/>
      <c r="V52" s="60"/>
      <c r="W52" s="60">
        <v>3789833</v>
      </c>
      <c r="X52" s="60">
        <v>5095500</v>
      </c>
      <c r="Y52" s="60">
        <v>-1305667</v>
      </c>
      <c r="Z52" s="140">
        <v>-25.62</v>
      </c>
      <c r="AA52" s="155">
        <v>10191000</v>
      </c>
    </row>
    <row r="53" spans="1:27" ht="13.5">
      <c r="A53" s="310" t="s">
        <v>205</v>
      </c>
      <c r="B53" s="142"/>
      <c r="C53" s="62"/>
      <c r="D53" s="156"/>
      <c r="E53" s="60">
        <v>7037000</v>
      </c>
      <c r="F53" s="60">
        <v>7037000</v>
      </c>
      <c r="G53" s="60">
        <v>1859799</v>
      </c>
      <c r="H53" s="60"/>
      <c r="I53" s="60">
        <v>117467</v>
      </c>
      <c r="J53" s="60">
        <v>1977266</v>
      </c>
      <c r="K53" s="60">
        <v>-1586370</v>
      </c>
      <c r="L53" s="60">
        <v>136251</v>
      </c>
      <c r="M53" s="60">
        <v>467993</v>
      </c>
      <c r="N53" s="60">
        <v>-982126</v>
      </c>
      <c r="O53" s="60"/>
      <c r="P53" s="60"/>
      <c r="Q53" s="60"/>
      <c r="R53" s="60"/>
      <c r="S53" s="60"/>
      <c r="T53" s="60"/>
      <c r="U53" s="60"/>
      <c r="V53" s="60"/>
      <c r="W53" s="60">
        <v>995140</v>
      </c>
      <c r="X53" s="60">
        <v>3518500</v>
      </c>
      <c r="Y53" s="60">
        <v>-2523360</v>
      </c>
      <c r="Z53" s="140">
        <v>-71.72</v>
      </c>
      <c r="AA53" s="155">
        <v>7037000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17228000</v>
      </c>
      <c r="F57" s="295">
        <f t="shared" si="11"/>
        <v>17228000</v>
      </c>
      <c r="G57" s="295">
        <f t="shared" si="11"/>
        <v>1859799</v>
      </c>
      <c r="H57" s="295">
        <f t="shared" si="11"/>
        <v>1441117</v>
      </c>
      <c r="I57" s="295">
        <f t="shared" si="11"/>
        <v>136463</v>
      </c>
      <c r="J57" s="295">
        <f t="shared" si="11"/>
        <v>3437379</v>
      </c>
      <c r="K57" s="295">
        <f t="shared" si="11"/>
        <v>-605624</v>
      </c>
      <c r="L57" s="295">
        <f t="shared" si="11"/>
        <v>1368805</v>
      </c>
      <c r="M57" s="295">
        <f t="shared" si="11"/>
        <v>584413</v>
      </c>
      <c r="N57" s="295">
        <f t="shared" si="11"/>
        <v>1347594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4784973</v>
      </c>
      <c r="X57" s="295">
        <f t="shared" si="11"/>
        <v>8614000</v>
      </c>
      <c r="Y57" s="295">
        <f t="shared" si="11"/>
        <v>-3829027</v>
      </c>
      <c r="Z57" s="296">
        <f>+IF(X57&lt;&gt;0,+(Y57/X57)*100,0)</f>
        <v>-44.451207336893425</v>
      </c>
      <c r="AA57" s="297">
        <f>SUM(AA52:AA56)</f>
        <v>17228000</v>
      </c>
    </row>
    <row r="58" spans="1:27" ht="13.5">
      <c r="A58" s="311" t="s">
        <v>210</v>
      </c>
      <c r="B58" s="136"/>
      <c r="C58" s="62"/>
      <c r="D58" s="156"/>
      <c r="E58" s="60">
        <v>1483000</v>
      </c>
      <c r="F58" s="60">
        <v>1483000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741500</v>
      </c>
      <c r="Y58" s="60">
        <v>-741500</v>
      </c>
      <c r="Z58" s="140">
        <v>-100</v>
      </c>
      <c r="AA58" s="155">
        <v>1483000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7979000</v>
      </c>
      <c r="F61" s="60">
        <v>7979000</v>
      </c>
      <c r="G61" s="60">
        <v>457793</v>
      </c>
      <c r="H61" s="60">
        <v>532515</v>
      </c>
      <c r="I61" s="60">
        <v>32333</v>
      </c>
      <c r="J61" s="60">
        <v>1022641</v>
      </c>
      <c r="K61" s="60">
        <v>201191</v>
      </c>
      <c r="L61" s="60">
        <v>511227</v>
      </c>
      <c r="M61" s="60">
        <v>108812</v>
      </c>
      <c r="N61" s="60">
        <v>821230</v>
      </c>
      <c r="O61" s="60"/>
      <c r="P61" s="60"/>
      <c r="Q61" s="60"/>
      <c r="R61" s="60"/>
      <c r="S61" s="60"/>
      <c r="T61" s="60"/>
      <c r="U61" s="60"/>
      <c r="V61" s="60"/>
      <c r="W61" s="60">
        <v>1843871</v>
      </c>
      <c r="X61" s="60">
        <v>3989500</v>
      </c>
      <c r="Y61" s="60">
        <v>-2145629</v>
      </c>
      <c r="Z61" s="140">
        <v>-53.78</v>
      </c>
      <c r="AA61" s="155">
        <v>7979000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1335000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16074000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9281000</v>
      </c>
      <c r="F67" s="60"/>
      <c r="G67" s="60">
        <v>2317514</v>
      </c>
      <c r="H67" s="60">
        <v>1973012</v>
      </c>
      <c r="I67" s="60">
        <v>168446</v>
      </c>
      <c r="J67" s="60">
        <v>4458972</v>
      </c>
      <c r="K67" s="60">
        <v>-404295</v>
      </c>
      <c r="L67" s="60">
        <v>1877857</v>
      </c>
      <c r="M67" s="60">
        <v>692385</v>
      </c>
      <c r="N67" s="60">
        <v>2165947</v>
      </c>
      <c r="O67" s="60"/>
      <c r="P67" s="60"/>
      <c r="Q67" s="60"/>
      <c r="R67" s="60"/>
      <c r="S67" s="60"/>
      <c r="T67" s="60"/>
      <c r="U67" s="60"/>
      <c r="V67" s="60"/>
      <c r="W67" s="60">
        <v>6624919</v>
      </c>
      <c r="X67" s="60"/>
      <c r="Y67" s="60">
        <v>6624919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79</v>
      </c>
      <c r="H68" s="60">
        <v>618</v>
      </c>
      <c r="I68" s="60">
        <v>350</v>
      </c>
      <c r="J68" s="60">
        <v>1047</v>
      </c>
      <c r="K68" s="60">
        <v>-138</v>
      </c>
      <c r="L68" s="60">
        <v>2175</v>
      </c>
      <c r="M68" s="60">
        <v>840</v>
      </c>
      <c r="N68" s="60">
        <v>2877</v>
      </c>
      <c r="O68" s="60"/>
      <c r="P68" s="60"/>
      <c r="Q68" s="60"/>
      <c r="R68" s="60"/>
      <c r="S68" s="60"/>
      <c r="T68" s="60"/>
      <c r="U68" s="60"/>
      <c r="V68" s="60"/>
      <c r="W68" s="60">
        <v>3924</v>
      </c>
      <c r="X68" s="60"/>
      <c r="Y68" s="60">
        <v>3924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26690000</v>
      </c>
      <c r="F69" s="220">
        <f t="shared" si="12"/>
        <v>0</v>
      </c>
      <c r="G69" s="220">
        <f t="shared" si="12"/>
        <v>2317593</v>
      </c>
      <c r="H69" s="220">
        <f t="shared" si="12"/>
        <v>1973630</v>
      </c>
      <c r="I69" s="220">
        <f t="shared" si="12"/>
        <v>168796</v>
      </c>
      <c r="J69" s="220">
        <f t="shared" si="12"/>
        <v>4460019</v>
      </c>
      <c r="K69" s="220">
        <f t="shared" si="12"/>
        <v>-404433</v>
      </c>
      <c r="L69" s="220">
        <f t="shared" si="12"/>
        <v>1880032</v>
      </c>
      <c r="M69" s="220">
        <f t="shared" si="12"/>
        <v>693225</v>
      </c>
      <c r="N69" s="220">
        <f t="shared" si="12"/>
        <v>2168824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6628843</v>
      </c>
      <c r="X69" s="220">
        <f t="shared" si="12"/>
        <v>0</v>
      </c>
      <c r="Y69" s="220">
        <f t="shared" si="12"/>
        <v>6628843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31254850</v>
      </c>
      <c r="D5" s="344">
        <f t="shared" si="0"/>
        <v>0</v>
      </c>
      <c r="E5" s="343">
        <f t="shared" si="0"/>
        <v>16769399</v>
      </c>
      <c r="F5" s="345">
        <f t="shared" si="0"/>
        <v>16769399</v>
      </c>
      <c r="G5" s="345">
        <f t="shared" si="0"/>
        <v>2869229</v>
      </c>
      <c r="H5" s="343">
        <f t="shared" si="0"/>
        <v>5839230</v>
      </c>
      <c r="I5" s="343">
        <f t="shared" si="0"/>
        <v>4616124</v>
      </c>
      <c r="J5" s="345">
        <f t="shared" si="0"/>
        <v>13324583</v>
      </c>
      <c r="K5" s="345">
        <f t="shared" si="0"/>
        <v>14168876</v>
      </c>
      <c r="L5" s="343">
        <f t="shared" si="0"/>
        <v>7298456</v>
      </c>
      <c r="M5" s="343">
        <f t="shared" si="0"/>
        <v>19296883</v>
      </c>
      <c r="N5" s="345">
        <f t="shared" si="0"/>
        <v>40764215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54088798</v>
      </c>
      <c r="X5" s="343">
        <f t="shared" si="0"/>
        <v>8384700</v>
      </c>
      <c r="Y5" s="345">
        <f t="shared" si="0"/>
        <v>45704098</v>
      </c>
      <c r="Z5" s="346">
        <f>+IF(X5&lt;&gt;0,+(Y5/X5)*100,0)</f>
        <v>545.0892458883443</v>
      </c>
      <c r="AA5" s="347">
        <f>+AA6+AA8+AA11+AA13+AA15</f>
        <v>16769399</v>
      </c>
    </row>
    <row r="6" spans="1:27" ht="13.5">
      <c r="A6" s="348" t="s">
        <v>204</v>
      </c>
      <c r="B6" s="142"/>
      <c r="C6" s="60">
        <f>+C7</f>
        <v>31254850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2315877</v>
      </c>
      <c r="H6" s="60">
        <f t="shared" si="1"/>
        <v>3719886</v>
      </c>
      <c r="I6" s="60">
        <f t="shared" si="1"/>
        <v>4616124</v>
      </c>
      <c r="J6" s="59">
        <f t="shared" si="1"/>
        <v>10651887</v>
      </c>
      <c r="K6" s="59">
        <f t="shared" si="1"/>
        <v>6788907</v>
      </c>
      <c r="L6" s="60">
        <f t="shared" si="1"/>
        <v>2575814</v>
      </c>
      <c r="M6" s="60">
        <f t="shared" si="1"/>
        <v>4710432</v>
      </c>
      <c r="N6" s="59">
        <f t="shared" si="1"/>
        <v>14075153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24727040</v>
      </c>
      <c r="X6" s="60">
        <f t="shared" si="1"/>
        <v>0</v>
      </c>
      <c r="Y6" s="59">
        <f t="shared" si="1"/>
        <v>24727040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31254850</v>
      </c>
      <c r="D7" s="327"/>
      <c r="E7" s="60"/>
      <c r="F7" s="59"/>
      <c r="G7" s="59">
        <v>2315877</v>
      </c>
      <c r="H7" s="60">
        <v>3719886</v>
      </c>
      <c r="I7" s="60">
        <v>4616124</v>
      </c>
      <c r="J7" s="59">
        <v>10651887</v>
      </c>
      <c r="K7" s="59">
        <v>6788907</v>
      </c>
      <c r="L7" s="60">
        <v>2575814</v>
      </c>
      <c r="M7" s="60">
        <v>4710432</v>
      </c>
      <c r="N7" s="59">
        <v>14075153</v>
      </c>
      <c r="O7" s="59"/>
      <c r="P7" s="60"/>
      <c r="Q7" s="60"/>
      <c r="R7" s="59"/>
      <c r="S7" s="59"/>
      <c r="T7" s="60"/>
      <c r="U7" s="60"/>
      <c r="V7" s="59"/>
      <c r="W7" s="59">
        <v>24727040</v>
      </c>
      <c r="X7" s="60"/>
      <c r="Y7" s="59">
        <v>24727040</v>
      </c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16769399</v>
      </c>
      <c r="F8" s="59">
        <f t="shared" si="2"/>
        <v>16769399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2187842</v>
      </c>
      <c r="L8" s="60">
        <f t="shared" si="2"/>
        <v>1953403</v>
      </c>
      <c r="M8" s="60">
        <f t="shared" si="2"/>
        <v>0</v>
      </c>
      <c r="N8" s="59">
        <f t="shared" si="2"/>
        <v>4141245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4141245</v>
      </c>
      <c r="X8" s="60">
        <f t="shared" si="2"/>
        <v>8384700</v>
      </c>
      <c r="Y8" s="59">
        <f t="shared" si="2"/>
        <v>-4243455</v>
      </c>
      <c r="Z8" s="61">
        <f>+IF(X8&lt;&gt;0,+(Y8/X8)*100,0)</f>
        <v>-50.60950302336399</v>
      </c>
      <c r="AA8" s="62">
        <f>SUM(AA9:AA10)</f>
        <v>16769399</v>
      </c>
    </row>
    <row r="9" spans="1:27" ht="13.5">
      <c r="A9" s="291" t="s">
        <v>229</v>
      </c>
      <c r="B9" s="142"/>
      <c r="C9" s="60"/>
      <c r="D9" s="327"/>
      <c r="E9" s="60">
        <v>16769399</v>
      </c>
      <c r="F9" s="59">
        <v>16769399</v>
      </c>
      <c r="G9" s="59"/>
      <c r="H9" s="60"/>
      <c r="I9" s="60"/>
      <c r="J9" s="59"/>
      <c r="K9" s="59">
        <v>2187842</v>
      </c>
      <c r="L9" s="60">
        <v>1953403</v>
      </c>
      <c r="M9" s="60"/>
      <c r="N9" s="59">
        <v>4141245</v>
      </c>
      <c r="O9" s="59"/>
      <c r="P9" s="60"/>
      <c r="Q9" s="60"/>
      <c r="R9" s="59"/>
      <c r="S9" s="59"/>
      <c r="T9" s="60"/>
      <c r="U9" s="60"/>
      <c r="V9" s="59"/>
      <c r="W9" s="59">
        <v>4141245</v>
      </c>
      <c r="X9" s="60">
        <v>8384700</v>
      </c>
      <c r="Y9" s="59">
        <v>-4243455</v>
      </c>
      <c r="Z9" s="61">
        <v>-50.61</v>
      </c>
      <c r="AA9" s="62">
        <v>16769399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553352</v>
      </c>
      <c r="H15" s="60">
        <f t="shared" si="5"/>
        <v>2119344</v>
      </c>
      <c r="I15" s="60">
        <f t="shared" si="5"/>
        <v>0</v>
      </c>
      <c r="J15" s="59">
        <f t="shared" si="5"/>
        <v>2672696</v>
      </c>
      <c r="K15" s="59">
        <f t="shared" si="5"/>
        <v>5192127</v>
      </c>
      <c r="L15" s="60">
        <f t="shared" si="5"/>
        <v>2769239</v>
      </c>
      <c r="M15" s="60">
        <f t="shared" si="5"/>
        <v>14586451</v>
      </c>
      <c r="N15" s="59">
        <f t="shared" si="5"/>
        <v>22547817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25220513</v>
      </c>
      <c r="X15" s="60">
        <f t="shared" si="5"/>
        <v>0</v>
      </c>
      <c r="Y15" s="59">
        <f t="shared" si="5"/>
        <v>25220513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>
        <v>553352</v>
      </c>
      <c r="H18" s="60">
        <v>2119344</v>
      </c>
      <c r="I18" s="60"/>
      <c r="J18" s="59">
        <v>2672696</v>
      </c>
      <c r="K18" s="59">
        <v>5192127</v>
      </c>
      <c r="L18" s="60">
        <v>2769239</v>
      </c>
      <c r="M18" s="60">
        <v>14586451</v>
      </c>
      <c r="N18" s="59">
        <v>22547817</v>
      </c>
      <c r="O18" s="59"/>
      <c r="P18" s="60"/>
      <c r="Q18" s="60"/>
      <c r="R18" s="59"/>
      <c r="S18" s="59"/>
      <c r="T18" s="60"/>
      <c r="U18" s="60"/>
      <c r="V18" s="59"/>
      <c r="W18" s="59">
        <v>25220513</v>
      </c>
      <c r="X18" s="60"/>
      <c r="Y18" s="59">
        <v>25220513</v>
      </c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683262</v>
      </c>
      <c r="D22" s="331">
        <f t="shared" si="6"/>
        <v>0</v>
      </c>
      <c r="E22" s="330">
        <f t="shared" si="6"/>
        <v>32032297</v>
      </c>
      <c r="F22" s="332">
        <f t="shared" si="6"/>
        <v>32032297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350000</v>
      </c>
      <c r="M22" s="330">
        <f t="shared" si="6"/>
        <v>350</v>
      </c>
      <c r="N22" s="332">
        <f t="shared" si="6"/>
        <v>350350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350350</v>
      </c>
      <c r="X22" s="330">
        <f t="shared" si="6"/>
        <v>16016149</v>
      </c>
      <c r="Y22" s="332">
        <f t="shared" si="6"/>
        <v>-15665799</v>
      </c>
      <c r="Z22" s="323">
        <f>+IF(X22&lt;&gt;0,+(Y22/X22)*100,0)</f>
        <v>-97.81252035055368</v>
      </c>
      <c r="AA22" s="337">
        <f>SUM(AA23:AA32)</f>
        <v>32032297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>
        <v>17806539</v>
      </c>
      <c r="F25" s="59">
        <v>17806539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8903270</v>
      </c>
      <c r="Y25" s="59">
        <v>-8903270</v>
      </c>
      <c r="Z25" s="61">
        <v>-100</v>
      </c>
      <c r="AA25" s="62">
        <v>17806539</v>
      </c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>
        <v>350000</v>
      </c>
      <c r="M30" s="60">
        <v>350</v>
      </c>
      <c r="N30" s="59">
        <v>350350</v>
      </c>
      <c r="O30" s="59"/>
      <c r="P30" s="60"/>
      <c r="Q30" s="60"/>
      <c r="R30" s="59"/>
      <c r="S30" s="59"/>
      <c r="T30" s="60"/>
      <c r="U30" s="60"/>
      <c r="V30" s="59"/>
      <c r="W30" s="59">
        <v>350350</v>
      </c>
      <c r="X30" s="60"/>
      <c r="Y30" s="59">
        <v>350350</v>
      </c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683262</v>
      </c>
      <c r="D32" s="327"/>
      <c r="E32" s="60">
        <v>14225758</v>
      </c>
      <c r="F32" s="59">
        <v>14225758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7112879</v>
      </c>
      <c r="Y32" s="59">
        <v>-7112879</v>
      </c>
      <c r="Z32" s="61">
        <v>-100</v>
      </c>
      <c r="AA32" s="62">
        <v>14225758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187270070</v>
      </c>
      <c r="D40" s="331">
        <f t="shared" si="9"/>
        <v>0</v>
      </c>
      <c r="E40" s="330">
        <f t="shared" si="9"/>
        <v>24535293</v>
      </c>
      <c r="F40" s="332">
        <f t="shared" si="9"/>
        <v>24535293</v>
      </c>
      <c r="G40" s="332">
        <f t="shared" si="9"/>
        <v>3435526</v>
      </c>
      <c r="H40" s="330">
        <f t="shared" si="9"/>
        <v>3467727</v>
      </c>
      <c r="I40" s="330">
        <f t="shared" si="9"/>
        <v>14330</v>
      </c>
      <c r="J40" s="332">
        <f t="shared" si="9"/>
        <v>6917583</v>
      </c>
      <c r="K40" s="332">
        <f t="shared" si="9"/>
        <v>-3447763</v>
      </c>
      <c r="L40" s="330">
        <f t="shared" si="9"/>
        <v>467125</v>
      </c>
      <c r="M40" s="330">
        <f t="shared" si="9"/>
        <v>677636</v>
      </c>
      <c r="N40" s="332">
        <f t="shared" si="9"/>
        <v>-2303002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4614581</v>
      </c>
      <c r="X40" s="330">
        <f t="shared" si="9"/>
        <v>12267647</v>
      </c>
      <c r="Y40" s="332">
        <f t="shared" si="9"/>
        <v>-7653066</v>
      </c>
      <c r="Z40" s="323">
        <f>+IF(X40&lt;&gt;0,+(Y40/X40)*100,0)</f>
        <v>-62.38413935451518</v>
      </c>
      <c r="AA40" s="337">
        <f>SUM(AA41:AA49)</f>
        <v>24535293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17318642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>
        <v>3353889</v>
      </c>
      <c r="H43" s="305">
        <v>3467317</v>
      </c>
      <c r="I43" s="305">
        <v>1324</v>
      </c>
      <c r="J43" s="357">
        <v>6822530</v>
      </c>
      <c r="K43" s="357">
        <v>-3431689</v>
      </c>
      <c r="L43" s="305">
        <v>208745</v>
      </c>
      <c r="M43" s="305"/>
      <c r="N43" s="357">
        <v>-3222944</v>
      </c>
      <c r="O43" s="357"/>
      <c r="P43" s="305"/>
      <c r="Q43" s="305"/>
      <c r="R43" s="357"/>
      <c r="S43" s="357"/>
      <c r="T43" s="305"/>
      <c r="U43" s="305"/>
      <c r="V43" s="357"/>
      <c r="W43" s="357">
        <v>3599586</v>
      </c>
      <c r="X43" s="305"/>
      <c r="Y43" s="357">
        <v>3599586</v>
      </c>
      <c r="Z43" s="358"/>
      <c r="AA43" s="303"/>
    </row>
    <row r="44" spans="1:27" ht="13.5">
      <c r="A44" s="348" t="s">
        <v>250</v>
      </c>
      <c r="B44" s="136"/>
      <c r="C44" s="60">
        <v>4512420</v>
      </c>
      <c r="D44" s="355"/>
      <c r="E44" s="54">
        <v>19485354</v>
      </c>
      <c r="F44" s="53">
        <v>19485354</v>
      </c>
      <c r="G44" s="53">
        <v>23396</v>
      </c>
      <c r="H44" s="54">
        <v>350</v>
      </c>
      <c r="I44" s="54">
        <v>13006</v>
      </c>
      <c r="J44" s="53">
        <v>36752</v>
      </c>
      <c r="K44" s="53">
        <v>-16905</v>
      </c>
      <c r="L44" s="54">
        <v>240547</v>
      </c>
      <c r="M44" s="54">
        <v>226121</v>
      </c>
      <c r="N44" s="53">
        <v>449763</v>
      </c>
      <c r="O44" s="53"/>
      <c r="P44" s="54"/>
      <c r="Q44" s="54"/>
      <c r="R44" s="53"/>
      <c r="S44" s="53"/>
      <c r="T44" s="54"/>
      <c r="U44" s="54"/>
      <c r="V44" s="53"/>
      <c r="W44" s="53">
        <v>486515</v>
      </c>
      <c r="X44" s="54">
        <v>9742677</v>
      </c>
      <c r="Y44" s="53">
        <v>-9256162</v>
      </c>
      <c r="Z44" s="94">
        <v>-95.01</v>
      </c>
      <c r="AA44" s="95">
        <v>19485354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>
        <v>58241</v>
      </c>
      <c r="H48" s="54"/>
      <c r="I48" s="54"/>
      <c r="J48" s="53">
        <v>58241</v>
      </c>
      <c r="K48" s="53">
        <v>831</v>
      </c>
      <c r="L48" s="54">
        <v>116</v>
      </c>
      <c r="M48" s="54"/>
      <c r="N48" s="53">
        <v>947</v>
      </c>
      <c r="O48" s="53"/>
      <c r="P48" s="54"/>
      <c r="Q48" s="54"/>
      <c r="R48" s="53"/>
      <c r="S48" s="53"/>
      <c r="T48" s="54"/>
      <c r="U48" s="54"/>
      <c r="V48" s="53"/>
      <c r="W48" s="53">
        <v>59188</v>
      </c>
      <c r="X48" s="54"/>
      <c r="Y48" s="53">
        <v>59188</v>
      </c>
      <c r="Z48" s="94"/>
      <c r="AA48" s="95"/>
    </row>
    <row r="49" spans="1:27" ht="13.5">
      <c r="A49" s="348" t="s">
        <v>93</v>
      </c>
      <c r="B49" s="136"/>
      <c r="C49" s="54">
        <v>165439008</v>
      </c>
      <c r="D49" s="355"/>
      <c r="E49" s="54">
        <v>5049939</v>
      </c>
      <c r="F49" s="53">
        <v>5049939</v>
      </c>
      <c r="G49" s="53"/>
      <c r="H49" s="54">
        <v>60</v>
      </c>
      <c r="I49" s="54"/>
      <c r="J49" s="53">
        <v>60</v>
      </c>
      <c r="K49" s="53"/>
      <c r="L49" s="54">
        <v>17717</v>
      </c>
      <c r="M49" s="54">
        <v>451515</v>
      </c>
      <c r="N49" s="53">
        <v>469232</v>
      </c>
      <c r="O49" s="53"/>
      <c r="P49" s="54"/>
      <c r="Q49" s="54"/>
      <c r="R49" s="53"/>
      <c r="S49" s="53"/>
      <c r="T49" s="54"/>
      <c r="U49" s="54"/>
      <c r="V49" s="53"/>
      <c r="W49" s="53">
        <v>469292</v>
      </c>
      <c r="X49" s="54">
        <v>2524970</v>
      </c>
      <c r="Y49" s="53">
        <v>-2055678</v>
      </c>
      <c r="Z49" s="94">
        <v>-81.41</v>
      </c>
      <c r="AA49" s="95">
        <v>5049939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264000</v>
      </c>
      <c r="F57" s="332">
        <f t="shared" si="13"/>
        <v>264000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132000</v>
      </c>
      <c r="Y57" s="332">
        <f t="shared" si="13"/>
        <v>-132000</v>
      </c>
      <c r="Z57" s="323">
        <f>+IF(X57&lt;&gt;0,+(Y57/X57)*100,0)</f>
        <v>-100</v>
      </c>
      <c r="AA57" s="337">
        <f t="shared" si="13"/>
        <v>264000</v>
      </c>
    </row>
    <row r="58" spans="1:27" ht="13.5">
      <c r="A58" s="348" t="s">
        <v>216</v>
      </c>
      <c r="B58" s="136"/>
      <c r="C58" s="60"/>
      <c r="D58" s="327"/>
      <c r="E58" s="60">
        <v>264000</v>
      </c>
      <c r="F58" s="59">
        <v>264000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132000</v>
      </c>
      <c r="Y58" s="59">
        <v>-132000</v>
      </c>
      <c r="Z58" s="61">
        <v>-100</v>
      </c>
      <c r="AA58" s="62">
        <v>264000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219208182</v>
      </c>
      <c r="D60" s="333">
        <f t="shared" si="14"/>
        <v>0</v>
      </c>
      <c r="E60" s="219">
        <f t="shared" si="14"/>
        <v>73600989</v>
      </c>
      <c r="F60" s="264">
        <f t="shared" si="14"/>
        <v>73600989</v>
      </c>
      <c r="G60" s="264">
        <f t="shared" si="14"/>
        <v>6304755</v>
      </c>
      <c r="H60" s="219">
        <f t="shared" si="14"/>
        <v>9306957</v>
      </c>
      <c r="I60" s="219">
        <f t="shared" si="14"/>
        <v>4630454</v>
      </c>
      <c r="J60" s="264">
        <f t="shared" si="14"/>
        <v>20242166</v>
      </c>
      <c r="K60" s="264">
        <f t="shared" si="14"/>
        <v>10721113</v>
      </c>
      <c r="L60" s="219">
        <f t="shared" si="14"/>
        <v>8115581</v>
      </c>
      <c r="M60" s="219">
        <f t="shared" si="14"/>
        <v>19974869</v>
      </c>
      <c r="N60" s="264">
        <f t="shared" si="14"/>
        <v>38811563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59053729</v>
      </c>
      <c r="X60" s="219">
        <f t="shared" si="14"/>
        <v>36800496</v>
      </c>
      <c r="Y60" s="264">
        <f t="shared" si="14"/>
        <v>22253233</v>
      </c>
      <c r="Z60" s="324">
        <f>+IF(X60&lt;&gt;0,+(Y60/X60)*100,0)</f>
        <v>60.46992681837766</v>
      </c>
      <c r="AA60" s="232">
        <f>+AA57+AA54+AA51+AA40+AA37+AA34+AA22+AA5</f>
        <v>73600989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17318642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>
        <v>17318642</v>
      </c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76067450</v>
      </c>
      <c r="F5" s="345">
        <f t="shared" si="0"/>
        <v>76067450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38033725</v>
      </c>
      <c r="Y5" s="345">
        <f t="shared" si="0"/>
        <v>-38033725</v>
      </c>
      <c r="Z5" s="346">
        <f>+IF(X5&lt;&gt;0,+(Y5/X5)*100,0)</f>
        <v>-100</v>
      </c>
      <c r="AA5" s="347">
        <f>+AA6+AA8+AA11+AA13+AA15</f>
        <v>76067450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76067450</v>
      </c>
      <c r="F6" s="59">
        <f t="shared" si="1"/>
        <v>76067450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38033725</v>
      </c>
      <c r="Y6" s="59">
        <f t="shared" si="1"/>
        <v>-38033725</v>
      </c>
      <c r="Z6" s="61">
        <f>+IF(X6&lt;&gt;0,+(Y6/X6)*100,0)</f>
        <v>-100</v>
      </c>
      <c r="AA6" s="62">
        <f t="shared" si="1"/>
        <v>76067450</v>
      </c>
    </row>
    <row r="7" spans="1:27" ht="13.5">
      <c r="A7" s="291" t="s">
        <v>228</v>
      </c>
      <c r="B7" s="142"/>
      <c r="C7" s="60"/>
      <c r="D7" s="327"/>
      <c r="E7" s="60">
        <v>76067450</v>
      </c>
      <c r="F7" s="59">
        <v>76067450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38033725</v>
      </c>
      <c r="Y7" s="59">
        <v>-38033725</v>
      </c>
      <c r="Z7" s="61">
        <v>-100</v>
      </c>
      <c r="AA7" s="62">
        <v>76067450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76067450</v>
      </c>
      <c r="F60" s="264">
        <f t="shared" si="14"/>
        <v>76067450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38033725</v>
      </c>
      <c r="Y60" s="264">
        <f t="shared" si="14"/>
        <v>-38033725</v>
      </c>
      <c r="Z60" s="324">
        <f>+IF(X60&lt;&gt;0,+(Y60/X60)*100,0)</f>
        <v>-100</v>
      </c>
      <c r="AA60" s="232">
        <f>+AA57+AA54+AA51+AA40+AA37+AA34+AA22+AA5</f>
        <v>76067450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2015-02-02T10:44:19Z</dcterms:created>
  <dcterms:modified xsi:type="dcterms:W3CDTF">2015-02-02T10:48:09Z</dcterms:modified>
  <cp:category/>
  <cp:version/>
  <cp:contentType/>
  <cp:contentStatus/>
</cp:coreProperties>
</file>