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<sst xmlns="http://schemas.openxmlformats.org/spreadsheetml/2006/main" count="855" uniqueCount="302">
  <si>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Umzimvubu(EC442)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</si>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</sst>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8468165</v>
      </c>
      <c r="C5" s="19">
        <v>0</v>
      </c>
      <c r="D5" s="59">
        <v>10000000</v>
      </c>
      <c r="E5" s="60">
        <v>10000000</v>
      </c>
      <c r="F5" s="60">
        <v>4342015</v>
      </c>
      <c r="G5" s="60">
        <v>-413592</v>
      </c>
      <c r="H5" s="60">
        <v>419692</v>
      </c>
      <c r="I5" s="60">
        <v>4348115</v>
      </c>
      <c r="J5" s="60">
        <v>418943</v>
      </c>
      <c r="K5" s="60">
        <v>418943</v>
      </c>
      <c r="L5" s="60">
        <v>418943</v>
      </c>
      <c r="M5" s="60">
        <v>1256829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5604944</v>
      </c>
      <c r="W5" s="60">
        <v>4999998</v>
      </c>
      <c r="X5" s="60">
        <v>604946</v>
      </c>
      <c r="Y5" s="61">
        <v>12.1</v>
      </c>
      <c r="Z5" s="62">
        <v>10000000</v>
      </c>
    </row>
    <row r="6" spans="1:26" ht="13.5">
      <c r="A6" s="58" t="s">
        <v>32</v>
      </c>
      <c r="B6" s="19">
        <v>1325645</v>
      </c>
      <c r="C6" s="19">
        <v>0</v>
      </c>
      <c r="D6" s="59">
        <v>2500000</v>
      </c>
      <c r="E6" s="60">
        <v>2500000</v>
      </c>
      <c r="F6" s="60">
        <v>123791</v>
      </c>
      <c r="G6" s="60">
        <v>-123791</v>
      </c>
      <c r="H6" s="60">
        <v>117972</v>
      </c>
      <c r="I6" s="60">
        <v>117972</v>
      </c>
      <c r="J6" s="60">
        <v>117894</v>
      </c>
      <c r="K6" s="60">
        <v>117894</v>
      </c>
      <c r="L6" s="60">
        <v>117894</v>
      </c>
      <c r="M6" s="60">
        <v>353682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471654</v>
      </c>
      <c r="W6" s="60">
        <v>1249998</v>
      </c>
      <c r="X6" s="60">
        <v>-778344</v>
      </c>
      <c r="Y6" s="61">
        <v>-62.27</v>
      </c>
      <c r="Z6" s="62">
        <v>2500000</v>
      </c>
    </row>
    <row r="7" spans="1:26" ht="13.5">
      <c r="A7" s="58" t="s">
        <v>33</v>
      </c>
      <c r="B7" s="19">
        <v>3173126</v>
      </c>
      <c r="C7" s="19">
        <v>0</v>
      </c>
      <c r="D7" s="59">
        <v>1900000</v>
      </c>
      <c r="E7" s="60">
        <v>1900000</v>
      </c>
      <c r="F7" s="60">
        <v>98915</v>
      </c>
      <c r="G7" s="60">
        <v>-189133</v>
      </c>
      <c r="H7" s="60">
        <v>10266</v>
      </c>
      <c r="I7" s="60">
        <v>-79952</v>
      </c>
      <c r="J7" s="60">
        <v>505581</v>
      </c>
      <c r="K7" s="60">
        <v>36744</v>
      </c>
      <c r="L7" s="60">
        <v>141170</v>
      </c>
      <c r="M7" s="60">
        <v>683495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603543</v>
      </c>
      <c r="W7" s="60">
        <v>949998</v>
      </c>
      <c r="X7" s="60">
        <v>-346455</v>
      </c>
      <c r="Y7" s="61">
        <v>-36.47</v>
      </c>
      <c r="Z7" s="62">
        <v>1900000</v>
      </c>
    </row>
    <row r="8" spans="1:26" ht="13.5">
      <c r="A8" s="58" t="s">
        <v>34</v>
      </c>
      <c r="B8" s="19">
        <v>122934046</v>
      </c>
      <c r="C8" s="19">
        <v>0</v>
      </c>
      <c r="D8" s="59">
        <v>166306000</v>
      </c>
      <c r="E8" s="60">
        <v>166306000</v>
      </c>
      <c r="F8" s="60">
        <v>26600000</v>
      </c>
      <c r="G8" s="60">
        <v>26600000</v>
      </c>
      <c r="H8" s="60">
        <v>0</v>
      </c>
      <c r="I8" s="60">
        <v>53200000</v>
      </c>
      <c r="J8" s="60">
        <v>0</v>
      </c>
      <c r="K8" s="60">
        <v>3000</v>
      </c>
      <c r="L8" s="60">
        <v>0</v>
      </c>
      <c r="M8" s="60">
        <v>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53203000</v>
      </c>
      <c r="W8" s="60">
        <v>149675400</v>
      </c>
      <c r="X8" s="60">
        <v>-96472400</v>
      </c>
      <c r="Y8" s="61">
        <v>-64.45</v>
      </c>
      <c r="Z8" s="62">
        <v>166306000</v>
      </c>
    </row>
    <row r="9" spans="1:26" ht="13.5">
      <c r="A9" s="58" t="s">
        <v>35</v>
      </c>
      <c r="B9" s="19">
        <v>16372763</v>
      </c>
      <c r="C9" s="19">
        <v>0</v>
      </c>
      <c r="D9" s="59">
        <v>24689400</v>
      </c>
      <c r="E9" s="60">
        <v>24689400</v>
      </c>
      <c r="F9" s="60">
        <v>1248128</v>
      </c>
      <c r="G9" s="60">
        <v>-1853902</v>
      </c>
      <c r="H9" s="60">
        <v>812380</v>
      </c>
      <c r="I9" s="60">
        <v>206606</v>
      </c>
      <c r="J9" s="60">
        <v>466723</v>
      </c>
      <c r="K9" s="60">
        <v>443539</v>
      </c>
      <c r="L9" s="60">
        <v>549458</v>
      </c>
      <c r="M9" s="60">
        <v>1459720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1666326</v>
      </c>
      <c r="W9" s="60">
        <v>12272988</v>
      </c>
      <c r="X9" s="60">
        <v>-10606662</v>
      </c>
      <c r="Y9" s="61">
        <v>-86.42</v>
      </c>
      <c r="Z9" s="62">
        <v>24689400</v>
      </c>
    </row>
    <row r="10" spans="1:26" ht="25.5">
      <c r="A10" s="63" t="s">
        <v>277</v>
      </c>
      <c r="B10" s="64">
        <f>SUM(B5:B9)</f>
        <v>152273745</v>
      </c>
      <c r="C10" s="64">
        <f>SUM(C5:C9)</f>
        <v>0</v>
      </c>
      <c r="D10" s="65">
        <f aca="true" t="shared" si="0" ref="D10:Z10">SUM(D5:D9)</f>
        <v>205395400</v>
      </c>
      <c r="E10" s="66">
        <f t="shared" si="0"/>
        <v>205395400</v>
      </c>
      <c r="F10" s="66">
        <f t="shared" si="0"/>
        <v>32412849</v>
      </c>
      <c r="G10" s="66">
        <f t="shared" si="0"/>
        <v>24019582</v>
      </c>
      <c r="H10" s="66">
        <f t="shared" si="0"/>
        <v>1360310</v>
      </c>
      <c r="I10" s="66">
        <f t="shared" si="0"/>
        <v>57792741</v>
      </c>
      <c r="J10" s="66">
        <f t="shared" si="0"/>
        <v>1509141</v>
      </c>
      <c r="K10" s="66">
        <f t="shared" si="0"/>
        <v>1020120</v>
      </c>
      <c r="L10" s="66">
        <f t="shared" si="0"/>
        <v>1227465</v>
      </c>
      <c r="M10" s="66">
        <f t="shared" si="0"/>
        <v>3756726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61549467</v>
      </c>
      <c r="W10" s="66">
        <f t="shared" si="0"/>
        <v>169148382</v>
      </c>
      <c r="X10" s="66">
        <f t="shared" si="0"/>
        <v>-107598915</v>
      </c>
      <c r="Y10" s="67">
        <f>+IF(W10&lt;&gt;0,(X10/W10)*100,0)</f>
        <v>-63.61214557760299</v>
      </c>
      <c r="Z10" s="68">
        <f t="shared" si="0"/>
        <v>205395400</v>
      </c>
    </row>
    <row r="11" spans="1:26" ht="13.5">
      <c r="A11" s="58" t="s">
        <v>37</v>
      </c>
      <c r="B11" s="19">
        <v>45599362</v>
      </c>
      <c r="C11" s="19">
        <v>0</v>
      </c>
      <c r="D11" s="59">
        <v>52740000</v>
      </c>
      <c r="E11" s="60">
        <v>52740000</v>
      </c>
      <c r="F11" s="60">
        <v>3792170</v>
      </c>
      <c r="G11" s="60">
        <v>12143</v>
      </c>
      <c r="H11" s="60">
        <v>3719224</v>
      </c>
      <c r="I11" s="60">
        <v>7523537</v>
      </c>
      <c r="J11" s="60">
        <v>7247370</v>
      </c>
      <c r="K11" s="60">
        <v>5909818</v>
      </c>
      <c r="L11" s="60">
        <v>3774928</v>
      </c>
      <c r="M11" s="60">
        <v>16932116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24455653</v>
      </c>
      <c r="W11" s="60">
        <v>28767270</v>
      </c>
      <c r="X11" s="60">
        <v>-4311617</v>
      </c>
      <c r="Y11" s="61">
        <v>-14.99</v>
      </c>
      <c r="Z11" s="62">
        <v>52740000</v>
      </c>
    </row>
    <row r="12" spans="1:26" ht="13.5">
      <c r="A12" s="58" t="s">
        <v>38</v>
      </c>
      <c r="B12" s="19">
        <v>13847864</v>
      </c>
      <c r="C12" s="19">
        <v>0</v>
      </c>
      <c r="D12" s="59">
        <v>14658000</v>
      </c>
      <c r="E12" s="60">
        <v>14658000</v>
      </c>
      <c r="F12" s="60">
        <v>1141819</v>
      </c>
      <c r="G12" s="60">
        <v>1149442</v>
      </c>
      <c r="H12" s="60">
        <v>0</v>
      </c>
      <c r="I12" s="60">
        <v>2291261</v>
      </c>
      <c r="J12" s="60">
        <v>2299840</v>
      </c>
      <c r="K12" s="60">
        <v>1149915</v>
      </c>
      <c r="L12" s="60">
        <v>1149915</v>
      </c>
      <c r="M12" s="60">
        <v>4599670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6890931</v>
      </c>
      <c r="W12" s="60">
        <v>7329000</v>
      </c>
      <c r="X12" s="60">
        <v>-438069</v>
      </c>
      <c r="Y12" s="61">
        <v>-5.98</v>
      </c>
      <c r="Z12" s="62">
        <v>14658000</v>
      </c>
    </row>
    <row r="13" spans="1:26" ht="13.5">
      <c r="A13" s="58" t="s">
        <v>278</v>
      </c>
      <c r="B13" s="19">
        <v>30206134</v>
      </c>
      <c r="C13" s="19">
        <v>0</v>
      </c>
      <c r="D13" s="59">
        <v>40356000</v>
      </c>
      <c r="E13" s="60">
        <v>40356000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20178000</v>
      </c>
      <c r="X13" s="60">
        <v>-20178000</v>
      </c>
      <c r="Y13" s="61">
        <v>-100</v>
      </c>
      <c r="Z13" s="62">
        <v>40356000</v>
      </c>
    </row>
    <row r="14" spans="1:26" ht="13.5">
      <c r="A14" s="58" t="s">
        <v>40</v>
      </c>
      <c r="B14" s="19">
        <v>1914921</v>
      </c>
      <c r="C14" s="19">
        <v>0</v>
      </c>
      <c r="D14" s="59">
        <v>21000</v>
      </c>
      <c r="E14" s="60">
        <v>21000</v>
      </c>
      <c r="F14" s="60">
        <v>0</v>
      </c>
      <c r="G14" s="60">
        <v>0</v>
      </c>
      <c r="H14" s="60">
        <v>354</v>
      </c>
      <c r="I14" s="60">
        <v>354</v>
      </c>
      <c r="J14" s="60">
        <v>2248</v>
      </c>
      <c r="K14" s="60">
        <v>191</v>
      </c>
      <c r="L14" s="60">
        <v>0</v>
      </c>
      <c r="M14" s="60">
        <v>2439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2793</v>
      </c>
      <c r="W14" s="60">
        <v>10500</v>
      </c>
      <c r="X14" s="60">
        <v>-7707</v>
      </c>
      <c r="Y14" s="61">
        <v>-73.4</v>
      </c>
      <c r="Z14" s="62">
        <v>21000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3371167</v>
      </c>
      <c r="C16" s="19">
        <v>0</v>
      </c>
      <c r="D16" s="59">
        <v>0</v>
      </c>
      <c r="E16" s="60">
        <v>0</v>
      </c>
      <c r="F16" s="60">
        <v>0</v>
      </c>
      <c r="G16" s="60">
        <v>126929</v>
      </c>
      <c r="H16" s="60">
        <v>272439</v>
      </c>
      <c r="I16" s="60">
        <v>399368</v>
      </c>
      <c r="J16" s="60">
        <v>147893</v>
      </c>
      <c r="K16" s="60">
        <v>949470</v>
      </c>
      <c r="L16" s="60">
        <v>55365</v>
      </c>
      <c r="M16" s="60">
        <v>1152728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1552096</v>
      </c>
      <c r="W16" s="60"/>
      <c r="X16" s="60">
        <v>1552096</v>
      </c>
      <c r="Y16" s="61">
        <v>0</v>
      </c>
      <c r="Z16" s="62">
        <v>0</v>
      </c>
    </row>
    <row r="17" spans="1:26" ht="13.5">
      <c r="A17" s="58" t="s">
        <v>43</v>
      </c>
      <c r="B17" s="19">
        <v>71844108</v>
      </c>
      <c r="C17" s="19">
        <v>0</v>
      </c>
      <c r="D17" s="59">
        <v>78044400</v>
      </c>
      <c r="E17" s="60">
        <v>78044400</v>
      </c>
      <c r="F17" s="60">
        <v>7055676</v>
      </c>
      <c r="G17" s="60">
        <v>-807703</v>
      </c>
      <c r="H17" s="60">
        <v>6049631</v>
      </c>
      <c r="I17" s="60">
        <v>12297604</v>
      </c>
      <c r="J17" s="60">
        <v>6939647</v>
      </c>
      <c r="K17" s="60">
        <v>5030293</v>
      </c>
      <c r="L17" s="60">
        <v>6422510</v>
      </c>
      <c r="M17" s="60">
        <v>18392450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30690054</v>
      </c>
      <c r="W17" s="60">
        <v>39021504</v>
      </c>
      <c r="X17" s="60">
        <v>-8331450</v>
      </c>
      <c r="Y17" s="61">
        <v>-21.35</v>
      </c>
      <c r="Z17" s="62">
        <v>78044400</v>
      </c>
    </row>
    <row r="18" spans="1:26" ht="13.5">
      <c r="A18" s="70" t="s">
        <v>44</v>
      </c>
      <c r="B18" s="71">
        <f>SUM(B11:B17)</f>
        <v>166783556</v>
      </c>
      <c r="C18" s="71">
        <f>SUM(C11:C17)</f>
        <v>0</v>
      </c>
      <c r="D18" s="72">
        <f aca="true" t="shared" si="1" ref="D18:Z18">SUM(D11:D17)</f>
        <v>185819400</v>
      </c>
      <c r="E18" s="73">
        <f t="shared" si="1"/>
        <v>185819400</v>
      </c>
      <c r="F18" s="73">
        <f t="shared" si="1"/>
        <v>11989665</v>
      </c>
      <c r="G18" s="73">
        <f t="shared" si="1"/>
        <v>480811</v>
      </c>
      <c r="H18" s="73">
        <f t="shared" si="1"/>
        <v>10041648</v>
      </c>
      <c r="I18" s="73">
        <f t="shared" si="1"/>
        <v>22512124</v>
      </c>
      <c r="J18" s="73">
        <f t="shared" si="1"/>
        <v>16636998</v>
      </c>
      <c r="K18" s="73">
        <f t="shared" si="1"/>
        <v>13039687</v>
      </c>
      <c r="L18" s="73">
        <f t="shared" si="1"/>
        <v>11402718</v>
      </c>
      <c r="M18" s="73">
        <f t="shared" si="1"/>
        <v>41079403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63591527</v>
      </c>
      <c r="W18" s="73">
        <f t="shared" si="1"/>
        <v>95306274</v>
      </c>
      <c r="X18" s="73">
        <f t="shared" si="1"/>
        <v>-31714747</v>
      </c>
      <c r="Y18" s="67">
        <f>+IF(W18&lt;&gt;0,(X18/W18)*100,0)</f>
        <v>-33.276662352784875</v>
      </c>
      <c r="Z18" s="74">
        <f t="shared" si="1"/>
        <v>185819400</v>
      </c>
    </row>
    <row r="19" spans="1:26" ht="13.5">
      <c r="A19" s="70" t="s">
        <v>45</v>
      </c>
      <c r="B19" s="75">
        <f>+B10-B18</f>
        <v>-14509811</v>
      </c>
      <c r="C19" s="75">
        <f>+C10-C18</f>
        <v>0</v>
      </c>
      <c r="D19" s="76">
        <f aca="true" t="shared" si="2" ref="D19:Z19">+D10-D18</f>
        <v>19576000</v>
      </c>
      <c r="E19" s="77">
        <f t="shared" si="2"/>
        <v>19576000</v>
      </c>
      <c r="F19" s="77">
        <f t="shared" si="2"/>
        <v>20423184</v>
      </c>
      <c r="G19" s="77">
        <f t="shared" si="2"/>
        <v>23538771</v>
      </c>
      <c r="H19" s="77">
        <f t="shared" si="2"/>
        <v>-8681338</v>
      </c>
      <c r="I19" s="77">
        <f t="shared" si="2"/>
        <v>35280617</v>
      </c>
      <c r="J19" s="77">
        <f t="shared" si="2"/>
        <v>-15127857</v>
      </c>
      <c r="K19" s="77">
        <f t="shared" si="2"/>
        <v>-12019567</v>
      </c>
      <c r="L19" s="77">
        <f t="shared" si="2"/>
        <v>-10175253</v>
      </c>
      <c r="M19" s="77">
        <f t="shared" si="2"/>
        <v>-37322677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-2042060</v>
      </c>
      <c r="W19" s="77">
        <f>IF(E10=E18,0,W10-W18)</f>
        <v>73842108</v>
      </c>
      <c r="X19" s="77">
        <f t="shared" si="2"/>
        <v>-75884168</v>
      </c>
      <c r="Y19" s="78">
        <f>+IF(W19&lt;&gt;0,(X19/W19)*100,0)</f>
        <v>-102.76544109493733</v>
      </c>
      <c r="Z19" s="79">
        <f t="shared" si="2"/>
        <v>19576000</v>
      </c>
    </row>
    <row r="20" spans="1:26" ht="13.5">
      <c r="A20" s="58" t="s">
        <v>46</v>
      </c>
      <c r="B20" s="19">
        <v>94214275</v>
      </c>
      <c r="C20" s="19">
        <v>0</v>
      </c>
      <c r="D20" s="59">
        <v>43298000</v>
      </c>
      <c r="E20" s="60">
        <v>43298000</v>
      </c>
      <c r="F20" s="60">
        <v>53900000</v>
      </c>
      <c r="G20" s="60">
        <v>0</v>
      </c>
      <c r="H20" s="60">
        <v>0</v>
      </c>
      <c r="I20" s="60">
        <v>53900000</v>
      </c>
      <c r="J20" s="60">
        <v>0</v>
      </c>
      <c r="K20" s="60">
        <v>45389000</v>
      </c>
      <c r="L20" s="60">
        <v>0</v>
      </c>
      <c r="M20" s="60">
        <v>45389000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99289000</v>
      </c>
      <c r="W20" s="60">
        <v>21644502</v>
      </c>
      <c r="X20" s="60">
        <v>77644498</v>
      </c>
      <c r="Y20" s="61">
        <v>358.73</v>
      </c>
      <c r="Z20" s="62">
        <v>43298000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79704464</v>
      </c>
      <c r="C22" s="86">
        <f>SUM(C19:C21)</f>
        <v>0</v>
      </c>
      <c r="D22" s="87">
        <f aca="true" t="shared" si="3" ref="D22:Z22">SUM(D19:D21)</f>
        <v>62874000</v>
      </c>
      <c r="E22" s="88">
        <f t="shared" si="3"/>
        <v>62874000</v>
      </c>
      <c r="F22" s="88">
        <f t="shared" si="3"/>
        <v>74323184</v>
      </c>
      <c r="G22" s="88">
        <f t="shared" si="3"/>
        <v>23538771</v>
      </c>
      <c r="H22" s="88">
        <f t="shared" si="3"/>
        <v>-8681338</v>
      </c>
      <c r="I22" s="88">
        <f t="shared" si="3"/>
        <v>89180617</v>
      </c>
      <c r="J22" s="88">
        <f t="shared" si="3"/>
        <v>-15127857</v>
      </c>
      <c r="K22" s="88">
        <f t="shared" si="3"/>
        <v>33369433</v>
      </c>
      <c r="L22" s="88">
        <f t="shared" si="3"/>
        <v>-10175253</v>
      </c>
      <c r="M22" s="88">
        <f t="shared" si="3"/>
        <v>8066323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97246940</v>
      </c>
      <c r="W22" s="88">
        <f t="shared" si="3"/>
        <v>95486610</v>
      </c>
      <c r="X22" s="88">
        <f t="shared" si="3"/>
        <v>1760330</v>
      </c>
      <c r="Y22" s="89">
        <f>+IF(W22&lt;&gt;0,(X22/W22)*100,0)</f>
        <v>1.8435359680273495</v>
      </c>
      <c r="Z22" s="90">
        <f t="shared" si="3"/>
        <v>62874000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79704464</v>
      </c>
      <c r="C24" s="75">
        <f>SUM(C22:C23)</f>
        <v>0</v>
      </c>
      <c r="D24" s="76">
        <f aca="true" t="shared" si="4" ref="D24:Z24">SUM(D22:D23)</f>
        <v>62874000</v>
      </c>
      <c r="E24" s="77">
        <f t="shared" si="4"/>
        <v>62874000</v>
      </c>
      <c r="F24" s="77">
        <f t="shared" si="4"/>
        <v>74323184</v>
      </c>
      <c r="G24" s="77">
        <f t="shared" si="4"/>
        <v>23538771</v>
      </c>
      <c r="H24" s="77">
        <f t="shared" si="4"/>
        <v>-8681338</v>
      </c>
      <c r="I24" s="77">
        <f t="shared" si="4"/>
        <v>89180617</v>
      </c>
      <c r="J24" s="77">
        <f t="shared" si="4"/>
        <v>-15127857</v>
      </c>
      <c r="K24" s="77">
        <f t="shared" si="4"/>
        <v>33369433</v>
      </c>
      <c r="L24" s="77">
        <f t="shared" si="4"/>
        <v>-10175253</v>
      </c>
      <c r="M24" s="77">
        <f t="shared" si="4"/>
        <v>8066323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97246940</v>
      </c>
      <c r="W24" s="77">
        <f t="shared" si="4"/>
        <v>95486610</v>
      </c>
      <c r="X24" s="77">
        <f t="shared" si="4"/>
        <v>1760330</v>
      </c>
      <c r="Y24" s="78">
        <f>+IF(W24&lt;&gt;0,(X24/W24)*100,0)</f>
        <v>1.8435359680273495</v>
      </c>
      <c r="Z24" s="79">
        <f t="shared" si="4"/>
        <v>62874000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105953649</v>
      </c>
      <c r="C27" s="22">
        <v>0</v>
      </c>
      <c r="D27" s="99">
        <v>80423152</v>
      </c>
      <c r="E27" s="100">
        <v>80423152</v>
      </c>
      <c r="F27" s="100">
        <v>1096661</v>
      </c>
      <c r="G27" s="100">
        <v>3001255</v>
      </c>
      <c r="H27" s="100">
        <v>14247396</v>
      </c>
      <c r="I27" s="100">
        <v>18345312</v>
      </c>
      <c r="J27" s="100">
        <v>2060777</v>
      </c>
      <c r="K27" s="100">
        <v>7979926</v>
      </c>
      <c r="L27" s="100">
        <v>8745567</v>
      </c>
      <c r="M27" s="100">
        <v>18786270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37131582</v>
      </c>
      <c r="W27" s="100">
        <v>40211576</v>
      </c>
      <c r="X27" s="100">
        <v>-3079994</v>
      </c>
      <c r="Y27" s="101">
        <v>-7.66</v>
      </c>
      <c r="Z27" s="102">
        <v>80423152</v>
      </c>
    </row>
    <row r="28" spans="1:26" ht="13.5">
      <c r="A28" s="103" t="s">
        <v>46</v>
      </c>
      <c r="B28" s="19">
        <v>59742004</v>
      </c>
      <c r="C28" s="19">
        <v>0</v>
      </c>
      <c r="D28" s="59">
        <v>80423152</v>
      </c>
      <c r="E28" s="60">
        <v>80423152</v>
      </c>
      <c r="F28" s="60">
        <v>1096661</v>
      </c>
      <c r="G28" s="60">
        <v>3001255</v>
      </c>
      <c r="H28" s="60">
        <v>14247396</v>
      </c>
      <c r="I28" s="60">
        <v>18345312</v>
      </c>
      <c r="J28" s="60">
        <v>2060777</v>
      </c>
      <c r="K28" s="60">
        <v>7979926</v>
      </c>
      <c r="L28" s="60">
        <v>8745567</v>
      </c>
      <c r="M28" s="60">
        <v>18786270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37131582</v>
      </c>
      <c r="W28" s="60">
        <v>40211576</v>
      </c>
      <c r="X28" s="60">
        <v>-3079994</v>
      </c>
      <c r="Y28" s="61">
        <v>-7.66</v>
      </c>
      <c r="Z28" s="62">
        <v>80423152</v>
      </c>
    </row>
    <row r="29" spans="1:26" ht="13.5">
      <c r="A29" s="58" t="s">
        <v>282</v>
      </c>
      <c r="B29" s="19">
        <v>3031742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43179903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105953649</v>
      </c>
      <c r="C32" s="22">
        <f>SUM(C28:C31)</f>
        <v>0</v>
      </c>
      <c r="D32" s="99">
        <f aca="true" t="shared" si="5" ref="D32:Z32">SUM(D28:D31)</f>
        <v>80423152</v>
      </c>
      <c r="E32" s="100">
        <f t="shared" si="5"/>
        <v>80423152</v>
      </c>
      <c r="F32" s="100">
        <f t="shared" si="5"/>
        <v>1096661</v>
      </c>
      <c r="G32" s="100">
        <f t="shared" si="5"/>
        <v>3001255</v>
      </c>
      <c r="H32" s="100">
        <f t="shared" si="5"/>
        <v>14247396</v>
      </c>
      <c r="I32" s="100">
        <f t="shared" si="5"/>
        <v>18345312</v>
      </c>
      <c r="J32" s="100">
        <f t="shared" si="5"/>
        <v>2060777</v>
      </c>
      <c r="K32" s="100">
        <f t="shared" si="5"/>
        <v>7979926</v>
      </c>
      <c r="L32" s="100">
        <f t="shared" si="5"/>
        <v>8745567</v>
      </c>
      <c r="M32" s="100">
        <f t="shared" si="5"/>
        <v>18786270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37131582</v>
      </c>
      <c r="W32" s="100">
        <f t="shared" si="5"/>
        <v>40211576</v>
      </c>
      <c r="X32" s="100">
        <f t="shared" si="5"/>
        <v>-3079994</v>
      </c>
      <c r="Y32" s="101">
        <f>+IF(W32&lt;&gt;0,(X32/W32)*100,0)</f>
        <v>-7.659470994123682</v>
      </c>
      <c r="Z32" s="102">
        <f t="shared" si="5"/>
        <v>80423152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64469208</v>
      </c>
      <c r="C35" s="19">
        <v>0</v>
      </c>
      <c r="D35" s="59">
        <v>68403000</v>
      </c>
      <c r="E35" s="60">
        <v>68403000</v>
      </c>
      <c r="F35" s="60">
        <v>122049920</v>
      </c>
      <c r="G35" s="60">
        <v>124781720</v>
      </c>
      <c r="H35" s="60">
        <v>112978044</v>
      </c>
      <c r="I35" s="60">
        <v>112978044</v>
      </c>
      <c r="J35" s="60">
        <v>104617111</v>
      </c>
      <c r="K35" s="60">
        <v>136319919</v>
      </c>
      <c r="L35" s="60">
        <v>121795574</v>
      </c>
      <c r="M35" s="60">
        <v>121795574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121795574</v>
      </c>
      <c r="W35" s="60">
        <v>34201500</v>
      </c>
      <c r="X35" s="60">
        <v>87594074</v>
      </c>
      <c r="Y35" s="61">
        <v>256.11</v>
      </c>
      <c r="Z35" s="62">
        <v>68403000</v>
      </c>
    </row>
    <row r="36" spans="1:26" ht="13.5">
      <c r="A36" s="58" t="s">
        <v>57</v>
      </c>
      <c r="B36" s="19">
        <v>410359282</v>
      </c>
      <c r="C36" s="19">
        <v>0</v>
      </c>
      <c r="D36" s="59">
        <v>352067300</v>
      </c>
      <c r="E36" s="60">
        <v>352067300</v>
      </c>
      <c r="F36" s="60">
        <v>222292819</v>
      </c>
      <c r="G36" s="60">
        <v>345705851</v>
      </c>
      <c r="H36" s="60">
        <v>418543838</v>
      </c>
      <c r="I36" s="60">
        <v>418543838</v>
      </c>
      <c r="J36" s="60">
        <v>420604616</v>
      </c>
      <c r="K36" s="60">
        <v>439925150</v>
      </c>
      <c r="L36" s="60">
        <v>451643161</v>
      </c>
      <c r="M36" s="60">
        <v>451643161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451643161</v>
      </c>
      <c r="W36" s="60">
        <v>176033650</v>
      </c>
      <c r="X36" s="60">
        <v>275609511</v>
      </c>
      <c r="Y36" s="61">
        <v>156.57</v>
      </c>
      <c r="Z36" s="62">
        <v>352067300</v>
      </c>
    </row>
    <row r="37" spans="1:26" ht="13.5">
      <c r="A37" s="58" t="s">
        <v>58</v>
      </c>
      <c r="B37" s="19">
        <v>34742452</v>
      </c>
      <c r="C37" s="19">
        <v>0</v>
      </c>
      <c r="D37" s="59">
        <v>45899000</v>
      </c>
      <c r="E37" s="60">
        <v>45899000</v>
      </c>
      <c r="F37" s="60">
        <v>10752106</v>
      </c>
      <c r="G37" s="60">
        <v>59186855</v>
      </c>
      <c r="H37" s="60">
        <v>65472665</v>
      </c>
      <c r="I37" s="60">
        <v>65472665</v>
      </c>
      <c r="J37" s="60">
        <v>74300371</v>
      </c>
      <c r="K37" s="60">
        <v>81510470</v>
      </c>
      <c r="L37" s="60">
        <v>80426468</v>
      </c>
      <c r="M37" s="60">
        <v>80426468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80426468</v>
      </c>
      <c r="W37" s="60">
        <v>22949500</v>
      </c>
      <c r="X37" s="60">
        <v>57476968</v>
      </c>
      <c r="Y37" s="61">
        <v>250.45</v>
      </c>
      <c r="Z37" s="62">
        <v>45899000</v>
      </c>
    </row>
    <row r="38" spans="1:26" ht="13.5">
      <c r="A38" s="58" t="s">
        <v>59</v>
      </c>
      <c r="B38" s="19">
        <v>39996441</v>
      </c>
      <c r="C38" s="19">
        <v>0</v>
      </c>
      <c r="D38" s="59">
        <v>625000</v>
      </c>
      <c r="E38" s="60">
        <v>625000</v>
      </c>
      <c r="F38" s="60">
        <v>10569248</v>
      </c>
      <c r="G38" s="60">
        <v>43357688</v>
      </c>
      <c r="H38" s="60">
        <v>43357688</v>
      </c>
      <c r="I38" s="60">
        <v>43357688</v>
      </c>
      <c r="J38" s="60">
        <v>43357688</v>
      </c>
      <c r="K38" s="60">
        <v>39996441</v>
      </c>
      <c r="L38" s="60">
        <v>36635193</v>
      </c>
      <c r="M38" s="60">
        <v>36635193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36635193</v>
      </c>
      <c r="W38" s="60">
        <v>312500</v>
      </c>
      <c r="X38" s="60">
        <v>36322693</v>
      </c>
      <c r="Y38" s="61">
        <v>11623.26</v>
      </c>
      <c r="Z38" s="62">
        <v>625000</v>
      </c>
    </row>
    <row r="39" spans="1:26" ht="13.5">
      <c r="A39" s="58" t="s">
        <v>60</v>
      </c>
      <c r="B39" s="19">
        <v>400089597</v>
      </c>
      <c r="C39" s="19">
        <v>0</v>
      </c>
      <c r="D39" s="59">
        <v>373946300</v>
      </c>
      <c r="E39" s="60">
        <v>373946300</v>
      </c>
      <c r="F39" s="60">
        <v>323021385</v>
      </c>
      <c r="G39" s="60">
        <v>367943028</v>
      </c>
      <c r="H39" s="60">
        <v>422691529</v>
      </c>
      <c r="I39" s="60">
        <v>422691529</v>
      </c>
      <c r="J39" s="60">
        <v>407563668</v>
      </c>
      <c r="K39" s="60">
        <v>454738158</v>
      </c>
      <c r="L39" s="60">
        <v>456377074</v>
      </c>
      <c r="M39" s="60">
        <v>456377074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456377074</v>
      </c>
      <c r="W39" s="60">
        <v>186973150</v>
      </c>
      <c r="X39" s="60">
        <v>269403924</v>
      </c>
      <c r="Y39" s="61">
        <v>144.09</v>
      </c>
      <c r="Z39" s="62">
        <v>373946300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73881129</v>
      </c>
      <c r="C42" s="19">
        <v>0</v>
      </c>
      <c r="D42" s="59">
        <v>80173996</v>
      </c>
      <c r="E42" s="60">
        <v>80173996</v>
      </c>
      <c r="F42" s="60">
        <v>108736662</v>
      </c>
      <c r="G42" s="60">
        <v>69088398</v>
      </c>
      <c r="H42" s="60">
        <v>-7971584</v>
      </c>
      <c r="I42" s="60">
        <v>169853476</v>
      </c>
      <c r="J42" s="60">
        <v>-11425793</v>
      </c>
      <c r="K42" s="60">
        <v>42807401</v>
      </c>
      <c r="L42" s="60">
        <v>-12630202</v>
      </c>
      <c r="M42" s="60">
        <v>18751406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188604882</v>
      </c>
      <c r="W42" s="60">
        <v>124519498</v>
      </c>
      <c r="X42" s="60">
        <v>64085384</v>
      </c>
      <c r="Y42" s="61">
        <v>51.47</v>
      </c>
      <c r="Z42" s="62">
        <v>80173996</v>
      </c>
    </row>
    <row r="43" spans="1:26" ht="13.5">
      <c r="A43" s="58" t="s">
        <v>63</v>
      </c>
      <c r="B43" s="19">
        <v>-130503609</v>
      </c>
      <c r="C43" s="19">
        <v>0</v>
      </c>
      <c r="D43" s="59">
        <v>-80173000</v>
      </c>
      <c r="E43" s="60">
        <v>-80173000</v>
      </c>
      <c r="F43" s="60">
        <v>1687592</v>
      </c>
      <c r="G43" s="60">
        <v>-2714702</v>
      </c>
      <c r="H43" s="60">
        <v>-14042509</v>
      </c>
      <c r="I43" s="60">
        <v>-15069619</v>
      </c>
      <c r="J43" s="60">
        <v>-2060778</v>
      </c>
      <c r="K43" s="60">
        <v>-7979926</v>
      </c>
      <c r="L43" s="60">
        <v>-8745567</v>
      </c>
      <c r="M43" s="60">
        <v>-18786271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-33855890</v>
      </c>
      <c r="W43" s="60">
        <v>-37026000</v>
      </c>
      <c r="X43" s="60">
        <v>3170110</v>
      </c>
      <c r="Y43" s="61">
        <v>-8.56</v>
      </c>
      <c r="Z43" s="62">
        <v>-80173000</v>
      </c>
    </row>
    <row r="44" spans="1:26" ht="13.5">
      <c r="A44" s="58" t="s">
        <v>64</v>
      </c>
      <c r="B44" s="19">
        <v>49651350</v>
      </c>
      <c r="C44" s="19">
        <v>0</v>
      </c>
      <c r="D44" s="59">
        <v>0</v>
      </c>
      <c r="E44" s="60">
        <v>0</v>
      </c>
      <c r="F44" s="60">
        <v>-32788439</v>
      </c>
      <c r="G44" s="60">
        <v>0</v>
      </c>
      <c r="H44" s="60">
        <v>0</v>
      </c>
      <c r="I44" s="60">
        <v>-32788439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-32788439</v>
      </c>
      <c r="W44" s="60"/>
      <c r="X44" s="60">
        <v>-32788439</v>
      </c>
      <c r="Y44" s="61">
        <v>0</v>
      </c>
      <c r="Z44" s="62">
        <v>0</v>
      </c>
    </row>
    <row r="45" spans="1:26" ht="13.5">
      <c r="A45" s="70" t="s">
        <v>65</v>
      </c>
      <c r="B45" s="22">
        <v>42476321</v>
      </c>
      <c r="C45" s="22">
        <v>0</v>
      </c>
      <c r="D45" s="99">
        <v>49512996</v>
      </c>
      <c r="E45" s="100">
        <v>49512996</v>
      </c>
      <c r="F45" s="100">
        <v>120188839</v>
      </c>
      <c r="G45" s="100">
        <v>186562535</v>
      </c>
      <c r="H45" s="100">
        <v>164548442</v>
      </c>
      <c r="I45" s="100">
        <v>164548442</v>
      </c>
      <c r="J45" s="100">
        <v>151061871</v>
      </c>
      <c r="K45" s="100">
        <v>185889346</v>
      </c>
      <c r="L45" s="100">
        <v>164513577</v>
      </c>
      <c r="M45" s="100">
        <v>164513577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164513577</v>
      </c>
      <c r="W45" s="100">
        <v>137005498</v>
      </c>
      <c r="X45" s="100">
        <v>27508079</v>
      </c>
      <c r="Y45" s="101">
        <v>20.08</v>
      </c>
      <c r="Z45" s="102">
        <v>49512996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2084513</v>
      </c>
      <c r="C49" s="52">
        <v>0</v>
      </c>
      <c r="D49" s="129">
        <v>1174841</v>
      </c>
      <c r="E49" s="54">
        <v>336005</v>
      </c>
      <c r="F49" s="54">
        <v>0</v>
      </c>
      <c r="G49" s="54">
        <v>0</v>
      </c>
      <c r="H49" s="54">
        <v>0</v>
      </c>
      <c r="I49" s="54">
        <v>-293390</v>
      </c>
      <c r="J49" s="54">
        <v>0</v>
      </c>
      <c r="K49" s="54">
        <v>0</v>
      </c>
      <c r="L49" s="54">
        <v>0</v>
      </c>
      <c r="M49" s="54">
        <v>29347715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32649684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559609</v>
      </c>
      <c r="C51" s="52">
        <v>0</v>
      </c>
      <c r="D51" s="129">
        <v>16437</v>
      </c>
      <c r="E51" s="54">
        <v>259388</v>
      </c>
      <c r="F51" s="54">
        <v>0</v>
      </c>
      <c r="G51" s="54">
        <v>0</v>
      </c>
      <c r="H51" s="54">
        <v>0</v>
      </c>
      <c r="I51" s="54">
        <v>516951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1352385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104.67388405797102</v>
      </c>
      <c r="E58" s="7">
        <f t="shared" si="6"/>
        <v>104.67388405797102</v>
      </c>
      <c r="F58" s="7">
        <f t="shared" si="6"/>
        <v>100</v>
      </c>
      <c r="G58" s="7">
        <f t="shared" si="6"/>
        <v>-100</v>
      </c>
      <c r="H58" s="7">
        <f t="shared" si="6"/>
        <v>100</v>
      </c>
      <c r="I58" s="7">
        <f t="shared" si="6"/>
        <v>129.87824416309957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120.77611232675203</v>
      </c>
      <c r="W58" s="7">
        <f t="shared" si="6"/>
        <v>107.2899193825386</v>
      </c>
      <c r="X58" s="7">
        <f t="shared" si="6"/>
        <v>0</v>
      </c>
      <c r="Y58" s="7">
        <f t="shared" si="6"/>
        <v>0</v>
      </c>
      <c r="Z58" s="8">
        <f t="shared" si="6"/>
        <v>104.67388405797102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109.68996</v>
      </c>
      <c r="E59" s="10">
        <f t="shared" si="7"/>
        <v>109.68996</v>
      </c>
      <c r="F59" s="10">
        <f t="shared" si="7"/>
        <v>100</v>
      </c>
      <c r="G59" s="10">
        <f t="shared" si="7"/>
        <v>-100</v>
      </c>
      <c r="H59" s="10">
        <f t="shared" si="7"/>
        <v>100</v>
      </c>
      <c r="I59" s="10">
        <f t="shared" si="7"/>
        <v>119.02396785733589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114.75811355117911</v>
      </c>
      <c r="W59" s="10">
        <f t="shared" si="7"/>
        <v>119.38000775200311</v>
      </c>
      <c r="X59" s="10">
        <f t="shared" si="7"/>
        <v>0</v>
      </c>
      <c r="Y59" s="10">
        <f t="shared" si="7"/>
        <v>0</v>
      </c>
      <c r="Z59" s="11">
        <f t="shared" si="7"/>
        <v>109.68996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100.16000000000001</v>
      </c>
      <c r="E60" s="13">
        <f t="shared" si="7"/>
        <v>100.16000000000001</v>
      </c>
      <c r="F60" s="13">
        <f t="shared" si="7"/>
        <v>100</v>
      </c>
      <c r="G60" s="13">
        <f t="shared" si="7"/>
        <v>-100</v>
      </c>
      <c r="H60" s="13">
        <f t="shared" si="7"/>
        <v>100</v>
      </c>
      <c r="I60" s="13">
        <f t="shared" si="7"/>
        <v>309.8650527243753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152.49229307924875</v>
      </c>
      <c r="W60" s="13">
        <f t="shared" si="7"/>
        <v>80.16012825620521</v>
      </c>
      <c r="X60" s="13">
        <f t="shared" si="7"/>
        <v>0</v>
      </c>
      <c r="Y60" s="13">
        <f t="shared" si="7"/>
        <v>0</v>
      </c>
      <c r="Z60" s="14">
        <f t="shared" si="7"/>
        <v>100.16000000000001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100.16000000000001</v>
      </c>
      <c r="E64" s="13">
        <f t="shared" si="7"/>
        <v>100.16000000000001</v>
      </c>
      <c r="F64" s="13">
        <f t="shared" si="7"/>
        <v>100</v>
      </c>
      <c r="G64" s="13">
        <f t="shared" si="7"/>
        <v>-100</v>
      </c>
      <c r="H64" s="13">
        <f t="shared" si="7"/>
        <v>100</v>
      </c>
      <c r="I64" s="13">
        <f t="shared" si="7"/>
        <v>309.8650527243753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152.49229307924875</v>
      </c>
      <c r="W64" s="13">
        <f t="shared" si="7"/>
        <v>80.16012825620521</v>
      </c>
      <c r="X64" s="13">
        <f t="shared" si="7"/>
        <v>0</v>
      </c>
      <c r="Y64" s="13">
        <f t="shared" si="7"/>
        <v>0</v>
      </c>
      <c r="Z64" s="14">
        <f t="shared" si="7"/>
        <v>100.16000000000001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74.76923076923076</v>
      </c>
      <c r="E66" s="16">
        <f t="shared" si="7"/>
        <v>74.76923076923076</v>
      </c>
      <c r="F66" s="16">
        <f t="shared" si="7"/>
        <v>100</v>
      </c>
      <c r="G66" s="16">
        <f t="shared" si="7"/>
        <v>-100</v>
      </c>
      <c r="H66" s="16">
        <f t="shared" si="7"/>
        <v>100</v>
      </c>
      <c r="I66" s="16">
        <f t="shared" si="7"/>
        <v>477.3293006075854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162.16264482488728</v>
      </c>
      <c r="W66" s="16">
        <f t="shared" si="7"/>
        <v>66.4617429592091</v>
      </c>
      <c r="X66" s="16">
        <f t="shared" si="7"/>
        <v>0</v>
      </c>
      <c r="Y66" s="16">
        <f t="shared" si="7"/>
        <v>0</v>
      </c>
      <c r="Z66" s="17">
        <f t="shared" si="7"/>
        <v>74.76923076923076</v>
      </c>
    </row>
    <row r="67" spans="1:26" ht="13.5" hidden="1">
      <c r="A67" s="41" t="s">
        <v>285</v>
      </c>
      <c r="B67" s="24">
        <v>10933183</v>
      </c>
      <c r="C67" s="24"/>
      <c r="D67" s="25">
        <v>13800000</v>
      </c>
      <c r="E67" s="26">
        <v>13800000</v>
      </c>
      <c r="F67" s="26">
        <v>4555373</v>
      </c>
      <c r="G67" s="26">
        <v>-678357</v>
      </c>
      <c r="H67" s="26">
        <v>663793</v>
      </c>
      <c r="I67" s="26">
        <v>4540809</v>
      </c>
      <c r="J67" s="26">
        <v>662190</v>
      </c>
      <c r="K67" s="26">
        <v>662318</v>
      </c>
      <c r="L67" s="26">
        <v>664846</v>
      </c>
      <c r="M67" s="26">
        <v>1989354</v>
      </c>
      <c r="N67" s="26"/>
      <c r="O67" s="26"/>
      <c r="P67" s="26"/>
      <c r="Q67" s="26"/>
      <c r="R67" s="26"/>
      <c r="S67" s="26"/>
      <c r="T67" s="26"/>
      <c r="U67" s="26"/>
      <c r="V67" s="26">
        <v>6530163</v>
      </c>
      <c r="W67" s="26">
        <v>6899994</v>
      </c>
      <c r="X67" s="26"/>
      <c r="Y67" s="25"/>
      <c r="Z67" s="27">
        <v>13800000</v>
      </c>
    </row>
    <row r="68" spans="1:26" ht="13.5" hidden="1">
      <c r="A68" s="37" t="s">
        <v>31</v>
      </c>
      <c r="B68" s="19">
        <v>8468165</v>
      </c>
      <c r="C68" s="19"/>
      <c r="D68" s="20">
        <v>10000000</v>
      </c>
      <c r="E68" s="21">
        <v>10000000</v>
      </c>
      <c r="F68" s="21">
        <v>4342015</v>
      </c>
      <c r="G68" s="21">
        <v>-413592</v>
      </c>
      <c r="H68" s="21">
        <v>419692</v>
      </c>
      <c r="I68" s="21">
        <v>4348115</v>
      </c>
      <c r="J68" s="21">
        <v>418943</v>
      </c>
      <c r="K68" s="21">
        <v>418943</v>
      </c>
      <c r="L68" s="21">
        <v>418943</v>
      </c>
      <c r="M68" s="21">
        <v>1256829</v>
      </c>
      <c r="N68" s="21"/>
      <c r="O68" s="21"/>
      <c r="P68" s="21"/>
      <c r="Q68" s="21"/>
      <c r="R68" s="21"/>
      <c r="S68" s="21"/>
      <c r="T68" s="21"/>
      <c r="U68" s="21"/>
      <c r="V68" s="21">
        <v>5604944</v>
      </c>
      <c r="W68" s="21">
        <v>4999998</v>
      </c>
      <c r="X68" s="21"/>
      <c r="Y68" s="20"/>
      <c r="Z68" s="23">
        <v>10000000</v>
      </c>
    </row>
    <row r="69" spans="1:26" ht="13.5" hidden="1">
      <c r="A69" s="38" t="s">
        <v>32</v>
      </c>
      <c r="B69" s="19">
        <v>1325645</v>
      </c>
      <c r="C69" s="19"/>
      <c r="D69" s="20">
        <v>2500000</v>
      </c>
      <c r="E69" s="21">
        <v>2500000</v>
      </c>
      <c r="F69" s="21">
        <v>123791</v>
      </c>
      <c r="G69" s="21">
        <v>-123791</v>
      </c>
      <c r="H69" s="21">
        <v>117972</v>
      </c>
      <c r="I69" s="21">
        <v>117972</v>
      </c>
      <c r="J69" s="21">
        <v>117894</v>
      </c>
      <c r="K69" s="21">
        <v>117894</v>
      </c>
      <c r="L69" s="21">
        <v>117894</v>
      </c>
      <c r="M69" s="21">
        <v>353682</v>
      </c>
      <c r="N69" s="21"/>
      <c r="O69" s="21"/>
      <c r="P69" s="21"/>
      <c r="Q69" s="21"/>
      <c r="R69" s="21"/>
      <c r="S69" s="21"/>
      <c r="T69" s="21"/>
      <c r="U69" s="21"/>
      <c r="V69" s="21">
        <v>471654</v>
      </c>
      <c r="W69" s="21">
        <v>1249998</v>
      </c>
      <c r="X69" s="21"/>
      <c r="Y69" s="20"/>
      <c r="Z69" s="23">
        <v>2500000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1325645</v>
      </c>
      <c r="C73" s="19"/>
      <c r="D73" s="20">
        <v>2500000</v>
      </c>
      <c r="E73" s="21">
        <v>2500000</v>
      </c>
      <c r="F73" s="21">
        <v>123791</v>
      </c>
      <c r="G73" s="21">
        <v>-123791</v>
      </c>
      <c r="H73" s="21">
        <v>117972</v>
      </c>
      <c r="I73" s="21">
        <v>117972</v>
      </c>
      <c r="J73" s="21">
        <v>117894</v>
      </c>
      <c r="K73" s="21">
        <v>117894</v>
      </c>
      <c r="L73" s="21">
        <v>117894</v>
      </c>
      <c r="M73" s="21">
        <v>353682</v>
      </c>
      <c r="N73" s="21"/>
      <c r="O73" s="21"/>
      <c r="P73" s="21"/>
      <c r="Q73" s="21"/>
      <c r="R73" s="21"/>
      <c r="S73" s="21"/>
      <c r="T73" s="21"/>
      <c r="U73" s="21"/>
      <c r="V73" s="21">
        <v>471654</v>
      </c>
      <c r="W73" s="21">
        <v>1249998</v>
      </c>
      <c r="X73" s="21"/>
      <c r="Y73" s="20"/>
      <c r="Z73" s="23">
        <v>2500000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1139373</v>
      </c>
      <c r="C75" s="28"/>
      <c r="D75" s="29">
        <v>1300000</v>
      </c>
      <c r="E75" s="30">
        <v>1300000</v>
      </c>
      <c r="F75" s="30">
        <v>89567</v>
      </c>
      <c r="G75" s="30">
        <v>-140974</v>
      </c>
      <c r="H75" s="30">
        <v>126129</v>
      </c>
      <c r="I75" s="30">
        <v>74722</v>
      </c>
      <c r="J75" s="30">
        <v>125353</v>
      </c>
      <c r="K75" s="30">
        <v>125481</v>
      </c>
      <c r="L75" s="30">
        <v>128009</v>
      </c>
      <c r="M75" s="30">
        <v>378843</v>
      </c>
      <c r="N75" s="30"/>
      <c r="O75" s="30"/>
      <c r="P75" s="30"/>
      <c r="Q75" s="30"/>
      <c r="R75" s="30"/>
      <c r="S75" s="30"/>
      <c r="T75" s="30"/>
      <c r="U75" s="30"/>
      <c r="V75" s="30">
        <v>453565</v>
      </c>
      <c r="W75" s="30">
        <v>649998</v>
      </c>
      <c r="X75" s="30"/>
      <c r="Y75" s="29"/>
      <c r="Z75" s="31">
        <v>1300000</v>
      </c>
    </row>
    <row r="76" spans="1:26" ht="13.5" hidden="1">
      <c r="A76" s="42" t="s">
        <v>286</v>
      </c>
      <c r="B76" s="32">
        <v>10933183</v>
      </c>
      <c r="C76" s="32"/>
      <c r="D76" s="33">
        <v>14444996</v>
      </c>
      <c r="E76" s="34">
        <v>14444996</v>
      </c>
      <c r="F76" s="34">
        <v>4555373</v>
      </c>
      <c r="G76" s="34">
        <v>678357</v>
      </c>
      <c r="H76" s="34">
        <v>663793</v>
      </c>
      <c r="I76" s="34">
        <v>5897523</v>
      </c>
      <c r="J76" s="34">
        <v>662190</v>
      </c>
      <c r="K76" s="34">
        <v>662318</v>
      </c>
      <c r="L76" s="34">
        <v>664846</v>
      </c>
      <c r="M76" s="34">
        <v>1989354</v>
      </c>
      <c r="N76" s="34"/>
      <c r="O76" s="34"/>
      <c r="P76" s="34"/>
      <c r="Q76" s="34"/>
      <c r="R76" s="34"/>
      <c r="S76" s="34"/>
      <c r="T76" s="34"/>
      <c r="U76" s="34"/>
      <c r="V76" s="34">
        <v>7886877</v>
      </c>
      <c r="W76" s="34">
        <v>7402998</v>
      </c>
      <c r="X76" s="34"/>
      <c r="Y76" s="33"/>
      <c r="Z76" s="35">
        <v>14444996</v>
      </c>
    </row>
    <row r="77" spans="1:26" ht="13.5" hidden="1">
      <c r="A77" s="37" t="s">
        <v>31</v>
      </c>
      <c r="B77" s="19">
        <v>8468165</v>
      </c>
      <c r="C77" s="19"/>
      <c r="D77" s="20">
        <v>10968996</v>
      </c>
      <c r="E77" s="21">
        <v>10968996</v>
      </c>
      <c r="F77" s="21">
        <v>4342015</v>
      </c>
      <c r="G77" s="21">
        <v>413592</v>
      </c>
      <c r="H77" s="21">
        <v>419692</v>
      </c>
      <c r="I77" s="21">
        <v>5175299</v>
      </c>
      <c r="J77" s="21">
        <v>418943</v>
      </c>
      <c r="K77" s="21">
        <v>418943</v>
      </c>
      <c r="L77" s="21">
        <v>418943</v>
      </c>
      <c r="M77" s="21">
        <v>1256829</v>
      </c>
      <c r="N77" s="21"/>
      <c r="O77" s="21"/>
      <c r="P77" s="21"/>
      <c r="Q77" s="21"/>
      <c r="R77" s="21"/>
      <c r="S77" s="21"/>
      <c r="T77" s="21"/>
      <c r="U77" s="21"/>
      <c r="V77" s="21">
        <v>6432128</v>
      </c>
      <c r="W77" s="21">
        <v>5968998</v>
      </c>
      <c r="X77" s="21"/>
      <c r="Y77" s="20"/>
      <c r="Z77" s="23">
        <v>10968996</v>
      </c>
    </row>
    <row r="78" spans="1:26" ht="13.5" hidden="1">
      <c r="A78" s="38" t="s">
        <v>32</v>
      </c>
      <c r="B78" s="19">
        <v>1325645</v>
      </c>
      <c r="C78" s="19"/>
      <c r="D78" s="20">
        <v>2504000</v>
      </c>
      <c r="E78" s="21">
        <v>2504000</v>
      </c>
      <c r="F78" s="21">
        <v>123791</v>
      </c>
      <c r="G78" s="21">
        <v>123791</v>
      </c>
      <c r="H78" s="21">
        <v>117972</v>
      </c>
      <c r="I78" s="21">
        <v>365554</v>
      </c>
      <c r="J78" s="21">
        <v>117894</v>
      </c>
      <c r="K78" s="21">
        <v>117894</v>
      </c>
      <c r="L78" s="21">
        <v>117894</v>
      </c>
      <c r="M78" s="21">
        <v>353682</v>
      </c>
      <c r="N78" s="21"/>
      <c r="O78" s="21"/>
      <c r="P78" s="21"/>
      <c r="Q78" s="21"/>
      <c r="R78" s="21"/>
      <c r="S78" s="21"/>
      <c r="T78" s="21"/>
      <c r="U78" s="21"/>
      <c r="V78" s="21">
        <v>719236</v>
      </c>
      <c r="W78" s="21">
        <v>1002000</v>
      </c>
      <c r="X78" s="21"/>
      <c r="Y78" s="20"/>
      <c r="Z78" s="23">
        <v>2504000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1325645</v>
      </c>
      <c r="C82" s="19"/>
      <c r="D82" s="20">
        <v>2504000</v>
      </c>
      <c r="E82" s="21">
        <v>2504000</v>
      </c>
      <c r="F82" s="21">
        <v>123791</v>
      </c>
      <c r="G82" s="21">
        <v>123791</v>
      </c>
      <c r="H82" s="21">
        <v>117972</v>
      </c>
      <c r="I82" s="21">
        <v>365554</v>
      </c>
      <c r="J82" s="21">
        <v>117894</v>
      </c>
      <c r="K82" s="21">
        <v>117894</v>
      </c>
      <c r="L82" s="21">
        <v>117894</v>
      </c>
      <c r="M82" s="21">
        <v>353682</v>
      </c>
      <c r="N82" s="21"/>
      <c r="O82" s="21"/>
      <c r="P82" s="21"/>
      <c r="Q82" s="21"/>
      <c r="R82" s="21"/>
      <c r="S82" s="21"/>
      <c r="T82" s="21"/>
      <c r="U82" s="21"/>
      <c r="V82" s="21">
        <v>719236</v>
      </c>
      <c r="W82" s="21">
        <v>1002000</v>
      </c>
      <c r="X82" s="21"/>
      <c r="Y82" s="20"/>
      <c r="Z82" s="23">
        <v>2504000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1139373</v>
      </c>
      <c r="C84" s="28"/>
      <c r="D84" s="29">
        <v>972000</v>
      </c>
      <c r="E84" s="30">
        <v>972000</v>
      </c>
      <c r="F84" s="30">
        <v>89567</v>
      </c>
      <c r="G84" s="30">
        <v>140974</v>
      </c>
      <c r="H84" s="30">
        <v>126129</v>
      </c>
      <c r="I84" s="30">
        <v>356670</v>
      </c>
      <c r="J84" s="30">
        <v>125353</v>
      </c>
      <c r="K84" s="30">
        <v>125481</v>
      </c>
      <c r="L84" s="30">
        <v>128009</v>
      </c>
      <c r="M84" s="30">
        <v>378843</v>
      </c>
      <c r="N84" s="30"/>
      <c r="O84" s="30"/>
      <c r="P84" s="30"/>
      <c r="Q84" s="30"/>
      <c r="R84" s="30"/>
      <c r="S84" s="30"/>
      <c r="T84" s="30"/>
      <c r="U84" s="30"/>
      <c r="V84" s="30">
        <v>735513</v>
      </c>
      <c r="W84" s="30">
        <v>432000</v>
      </c>
      <c r="X84" s="30"/>
      <c r="Y84" s="29"/>
      <c r="Z84" s="31">
        <v>972000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28075590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28075590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28075590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28075590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140364763</v>
      </c>
      <c r="D5" s="153">
        <f>SUM(D6:D8)</f>
        <v>0</v>
      </c>
      <c r="E5" s="154">
        <f t="shared" si="0"/>
        <v>197594100</v>
      </c>
      <c r="F5" s="100">
        <f t="shared" si="0"/>
        <v>197594100</v>
      </c>
      <c r="G5" s="100">
        <f t="shared" si="0"/>
        <v>60578330</v>
      </c>
      <c r="H5" s="100">
        <f t="shared" si="0"/>
        <v>847646</v>
      </c>
      <c r="I5" s="100">
        <f t="shared" si="0"/>
        <v>557437</v>
      </c>
      <c r="J5" s="100">
        <f t="shared" si="0"/>
        <v>61983413</v>
      </c>
      <c r="K5" s="100">
        <f t="shared" si="0"/>
        <v>1049877</v>
      </c>
      <c r="L5" s="100">
        <f t="shared" si="0"/>
        <v>45999103</v>
      </c>
      <c r="M5" s="100">
        <f t="shared" si="0"/>
        <v>688122</v>
      </c>
      <c r="N5" s="100">
        <f t="shared" si="0"/>
        <v>47737102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109720515</v>
      </c>
      <c r="X5" s="100">
        <f t="shared" si="0"/>
        <v>131697733</v>
      </c>
      <c r="Y5" s="100">
        <f t="shared" si="0"/>
        <v>-21977218</v>
      </c>
      <c r="Z5" s="137">
        <f>+IF(X5&lt;&gt;0,+(Y5/X5)*100,0)</f>
        <v>-16.687620583415814</v>
      </c>
      <c r="AA5" s="153">
        <f>SUM(AA6:AA8)</f>
        <v>197594100</v>
      </c>
    </row>
    <row r="6" spans="1:27" ht="13.5">
      <c r="A6" s="138" t="s">
        <v>75</v>
      </c>
      <c r="B6" s="136"/>
      <c r="C6" s="155">
        <v>150000</v>
      </c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</v>
      </c>
      <c r="Y6" s="60">
        <v>-150000</v>
      </c>
      <c r="Z6" s="140">
        <v>-100</v>
      </c>
      <c r="AA6" s="155">
        <v>150000</v>
      </c>
    </row>
    <row r="7" spans="1:27" ht="13.5">
      <c r="A7" s="138" t="s">
        <v>76</v>
      </c>
      <c r="B7" s="136"/>
      <c r="C7" s="157">
        <v>140037651</v>
      </c>
      <c r="D7" s="157"/>
      <c r="E7" s="158">
        <v>197053380</v>
      </c>
      <c r="F7" s="159">
        <v>197053380</v>
      </c>
      <c r="G7" s="159">
        <v>60578330</v>
      </c>
      <c r="H7" s="159">
        <v>856259</v>
      </c>
      <c r="I7" s="159">
        <v>557437</v>
      </c>
      <c r="J7" s="159">
        <v>61992026</v>
      </c>
      <c r="K7" s="159">
        <v>1049877</v>
      </c>
      <c r="L7" s="159">
        <v>45970168</v>
      </c>
      <c r="M7" s="159">
        <v>688122</v>
      </c>
      <c r="N7" s="159">
        <v>47708167</v>
      </c>
      <c r="O7" s="159"/>
      <c r="P7" s="159"/>
      <c r="Q7" s="159"/>
      <c r="R7" s="159"/>
      <c r="S7" s="159"/>
      <c r="T7" s="159"/>
      <c r="U7" s="159"/>
      <c r="V7" s="159"/>
      <c r="W7" s="159">
        <v>109700193</v>
      </c>
      <c r="X7" s="159">
        <v>131352235</v>
      </c>
      <c r="Y7" s="159">
        <v>-21652042</v>
      </c>
      <c r="Z7" s="141">
        <v>-16.48</v>
      </c>
      <c r="AA7" s="157">
        <v>197053380</v>
      </c>
    </row>
    <row r="8" spans="1:27" ht="13.5">
      <c r="A8" s="138" t="s">
        <v>77</v>
      </c>
      <c r="B8" s="136"/>
      <c r="C8" s="155">
        <v>177112</v>
      </c>
      <c r="D8" s="155"/>
      <c r="E8" s="156">
        <v>390720</v>
      </c>
      <c r="F8" s="60">
        <v>390720</v>
      </c>
      <c r="G8" s="60"/>
      <c r="H8" s="60">
        <v>-8613</v>
      </c>
      <c r="I8" s="60"/>
      <c r="J8" s="60">
        <v>-8613</v>
      </c>
      <c r="K8" s="60"/>
      <c r="L8" s="60">
        <v>28935</v>
      </c>
      <c r="M8" s="60"/>
      <c r="N8" s="60">
        <v>28935</v>
      </c>
      <c r="O8" s="60"/>
      <c r="P8" s="60"/>
      <c r="Q8" s="60"/>
      <c r="R8" s="60"/>
      <c r="S8" s="60"/>
      <c r="T8" s="60"/>
      <c r="U8" s="60"/>
      <c r="V8" s="60"/>
      <c r="W8" s="60">
        <v>20322</v>
      </c>
      <c r="X8" s="60">
        <v>195498</v>
      </c>
      <c r="Y8" s="60">
        <v>-175176</v>
      </c>
      <c r="Z8" s="140">
        <v>-89.61</v>
      </c>
      <c r="AA8" s="155">
        <v>390720</v>
      </c>
    </row>
    <row r="9" spans="1:27" ht="13.5">
      <c r="A9" s="135" t="s">
        <v>78</v>
      </c>
      <c r="B9" s="136"/>
      <c r="C9" s="153">
        <f aca="true" t="shared" si="1" ref="C9:Y9">SUM(C10:C14)</f>
        <v>11415891</v>
      </c>
      <c r="D9" s="153">
        <f>SUM(D10:D14)</f>
        <v>0</v>
      </c>
      <c r="E9" s="154">
        <f t="shared" si="1"/>
        <v>5538271</v>
      </c>
      <c r="F9" s="100">
        <f t="shared" si="1"/>
        <v>5538271</v>
      </c>
      <c r="G9" s="100">
        <f t="shared" si="1"/>
        <v>454322</v>
      </c>
      <c r="H9" s="100">
        <f t="shared" si="1"/>
        <v>-368811</v>
      </c>
      <c r="I9" s="100">
        <f t="shared" si="1"/>
        <v>371318</v>
      </c>
      <c r="J9" s="100">
        <f t="shared" si="1"/>
        <v>456829</v>
      </c>
      <c r="K9" s="100">
        <f t="shared" si="1"/>
        <v>342751</v>
      </c>
      <c r="L9" s="100">
        <f t="shared" si="1"/>
        <v>251372</v>
      </c>
      <c r="M9" s="100">
        <f t="shared" si="1"/>
        <v>396787</v>
      </c>
      <c r="N9" s="100">
        <f t="shared" si="1"/>
        <v>990910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1447739</v>
      </c>
      <c r="X9" s="100">
        <f t="shared" si="1"/>
        <v>2147502</v>
      </c>
      <c r="Y9" s="100">
        <f t="shared" si="1"/>
        <v>-699763</v>
      </c>
      <c r="Z9" s="137">
        <f>+IF(X9&lt;&gt;0,+(Y9/X9)*100,0)</f>
        <v>-32.584975473829594</v>
      </c>
      <c r="AA9" s="153">
        <f>SUM(AA10:AA14)</f>
        <v>5538271</v>
      </c>
    </row>
    <row r="10" spans="1:27" ht="13.5">
      <c r="A10" s="138" t="s">
        <v>79</v>
      </c>
      <c r="B10" s="136"/>
      <c r="C10" s="155">
        <v>124842</v>
      </c>
      <c r="D10" s="155"/>
      <c r="E10" s="156">
        <v>652000</v>
      </c>
      <c r="F10" s="60">
        <v>652000</v>
      </c>
      <c r="G10" s="60">
        <v>6151</v>
      </c>
      <c r="H10" s="60">
        <v>-6234</v>
      </c>
      <c r="I10" s="60">
        <v>14486</v>
      </c>
      <c r="J10" s="60">
        <v>14403</v>
      </c>
      <c r="K10" s="60">
        <v>13151</v>
      </c>
      <c r="L10" s="60">
        <v>11362</v>
      </c>
      <c r="M10" s="60">
        <v>15873</v>
      </c>
      <c r="N10" s="60">
        <v>40386</v>
      </c>
      <c r="O10" s="60"/>
      <c r="P10" s="60"/>
      <c r="Q10" s="60"/>
      <c r="R10" s="60"/>
      <c r="S10" s="60"/>
      <c r="T10" s="60"/>
      <c r="U10" s="60"/>
      <c r="V10" s="60"/>
      <c r="W10" s="60">
        <v>54789</v>
      </c>
      <c r="X10" s="60">
        <v>76002</v>
      </c>
      <c r="Y10" s="60">
        <v>-21213</v>
      </c>
      <c r="Z10" s="140">
        <v>-27.91</v>
      </c>
      <c r="AA10" s="155">
        <v>652000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11291049</v>
      </c>
      <c r="D12" s="155"/>
      <c r="E12" s="156">
        <v>4886271</v>
      </c>
      <c r="F12" s="60">
        <v>4886271</v>
      </c>
      <c r="G12" s="60">
        <v>448171</v>
      </c>
      <c r="H12" s="60">
        <v>-362577</v>
      </c>
      <c r="I12" s="60">
        <v>356832</v>
      </c>
      <c r="J12" s="60">
        <v>442426</v>
      </c>
      <c r="K12" s="60">
        <v>329600</v>
      </c>
      <c r="L12" s="60">
        <v>240010</v>
      </c>
      <c r="M12" s="60">
        <v>380914</v>
      </c>
      <c r="N12" s="60">
        <v>950524</v>
      </c>
      <c r="O12" s="60"/>
      <c r="P12" s="60"/>
      <c r="Q12" s="60"/>
      <c r="R12" s="60"/>
      <c r="S12" s="60"/>
      <c r="T12" s="60"/>
      <c r="U12" s="60"/>
      <c r="V12" s="60"/>
      <c r="W12" s="60">
        <v>1392950</v>
      </c>
      <c r="X12" s="60">
        <v>2071500</v>
      </c>
      <c r="Y12" s="60">
        <v>-678550</v>
      </c>
      <c r="Z12" s="140">
        <v>-32.76</v>
      </c>
      <c r="AA12" s="155">
        <v>4886271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86066743</v>
      </c>
      <c r="D15" s="153">
        <f>SUM(D16:D18)</f>
        <v>0</v>
      </c>
      <c r="E15" s="154">
        <f t="shared" si="2"/>
        <v>43061029</v>
      </c>
      <c r="F15" s="100">
        <f t="shared" si="2"/>
        <v>43061029</v>
      </c>
      <c r="G15" s="100">
        <f t="shared" si="2"/>
        <v>25156406</v>
      </c>
      <c r="H15" s="100">
        <f t="shared" si="2"/>
        <v>23664538</v>
      </c>
      <c r="I15" s="100">
        <f t="shared" si="2"/>
        <v>313583</v>
      </c>
      <c r="J15" s="100">
        <f t="shared" si="2"/>
        <v>49134527</v>
      </c>
      <c r="K15" s="100">
        <f t="shared" si="2"/>
        <v>-1381</v>
      </c>
      <c r="L15" s="100">
        <f t="shared" si="2"/>
        <v>40751</v>
      </c>
      <c r="M15" s="100">
        <f t="shared" si="2"/>
        <v>24662</v>
      </c>
      <c r="N15" s="100">
        <f t="shared" si="2"/>
        <v>64032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49198559</v>
      </c>
      <c r="X15" s="100">
        <f t="shared" si="2"/>
        <v>44304635</v>
      </c>
      <c r="Y15" s="100">
        <f t="shared" si="2"/>
        <v>4893924</v>
      </c>
      <c r="Z15" s="137">
        <f>+IF(X15&lt;&gt;0,+(Y15/X15)*100,0)</f>
        <v>11.046076781808495</v>
      </c>
      <c r="AA15" s="153">
        <f>SUM(AA16:AA18)</f>
        <v>43061029</v>
      </c>
    </row>
    <row r="16" spans="1:27" ht="13.5">
      <c r="A16" s="138" t="s">
        <v>85</v>
      </c>
      <c r="B16" s="136"/>
      <c r="C16" s="155">
        <v>1788067</v>
      </c>
      <c r="D16" s="155"/>
      <c r="E16" s="156">
        <v>228429</v>
      </c>
      <c r="F16" s="60">
        <v>228429</v>
      </c>
      <c r="G16" s="60">
        <v>6479</v>
      </c>
      <c r="H16" s="60">
        <v>-3635</v>
      </c>
      <c r="I16" s="60">
        <v>6941</v>
      </c>
      <c r="J16" s="60">
        <v>9785</v>
      </c>
      <c r="K16" s="60">
        <v>5067</v>
      </c>
      <c r="L16" s="60">
        <v>4659</v>
      </c>
      <c r="M16" s="60">
        <v>1274</v>
      </c>
      <c r="N16" s="60">
        <v>11000</v>
      </c>
      <c r="O16" s="60"/>
      <c r="P16" s="60"/>
      <c r="Q16" s="60"/>
      <c r="R16" s="60"/>
      <c r="S16" s="60"/>
      <c r="T16" s="60"/>
      <c r="U16" s="60"/>
      <c r="V16" s="60"/>
      <c r="W16" s="60">
        <v>20785</v>
      </c>
      <c r="X16" s="60">
        <v>420000</v>
      </c>
      <c r="Y16" s="60">
        <v>-399215</v>
      </c>
      <c r="Z16" s="140">
        <v>-95.05</v>
      </c>
      <c r="AA16" s="155">
        <v>228429</v>
      </c>
    </row>
    <row r="17" spans="1:27" ht="13.5">
      <c r="A17" s="138" t="s">
        <v>86</v>
      </c>
      <c r="B17" s="136"/>
      <c r="C17" s="155">
        <v>84278676</v>
      </c>
      <c r="D17" s="155"/>
      <c r="E17" s="156">
        <v>42832600</v>
      </c>
      <c r="F17" s="60">
        <v>42832600</v>
      </c>
      <c r="G17" s="60">
        <v>25149927</v>
      </c>
      <c r="H17" s="60">
        <v>23668173</v>
      </c>
      <c r="I17" s="60">
        <v>306642</v>
      </c>
      <c r="J17" s="60">
        <v>49124742</v>
      </c>
      <c r="K17" s="60">
        <v>-6448</v>
      </c>
      <c r="L17" s="60">
        <v>36092</v>
      </c>
      <c r="M17" s="60">
        <v>23388</v>
      </c>
      <c r="N17" s="60">
        <v>53032</v>
      </c>
      <c r="O17" s="60"/>
      <c r="P17" s="60"/>
      <c r="Q17" s="60"/>
      <c r="R17" s="60"/>
      <c r="S17" s="60"/>
      <c r="T17" s="60"/>
      <c r="U17" s="60"/>
      <c r="V17" s="60"/>
      <c r="W17" s="60">
        <v>49177774</v>
      </c>
      <c r="X17" s="60">
        <v>43884635</v>
      </c>
      <c r="Y17" s="60">
        <v>5293139</v>
      </c>
      <c r="Z17" s="140">
        <v>12.06</v>
      </c>
      <c r="AA17" s="155">
        <v>42832600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8640623</v>
      </c>
      <c r="D19" s="153">
        <f>SUM(D20:D23)</f>
        <v>0</v>
      </c>
      <c r="E19" s="154">
        <f t="shared" si="3"/>
        <v>2500000</v>
      </c>
      <c r="F19" s="100">
        <f t="shared" si="3"/>
        <v>2500000</v>
      </c>
      <c r="G19" s="100">
        <f t="shared" si="3"/>
        <v>123791</v>
      </c>
      <c r="H19" s="100">
        <f t="shared" si="3"/>
        <v>-123791</v>
      </c>
      <c r="I19" s="100">
        <f t="shared" si="3"/>
        <v>117972</v>
      </c>
      <c r="J19" s="100">
        <f t="shared" si="3"/>
        <v>117972</v>
      </c>
      <c r="K19" s="100">
        <f t="shared" si="3"/>
        <v>117894</v>
      </c>
      <c r="L19" s="100">
        <f t="shared" si="3"/>
        <v>117894</v>
      </c>
      <c r="M19" s="100">
        <f t="shared" si="3"/>
        <v>117894</v>
      </c>
      <c r="N19" s="100">
        <f t="shared" si="3"/>
        <v>353682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471654</v>
      </c>
      <c r="X19" s="100">
        <f t="shared" si="3"/>
        <v>2442996</v>
      </c>
      <c r="Y19" s="100">
        <f t="shared" si="3"/>
        <v>-1971342</v>
      </c>
      <c r="Z19" s="137">
        <f>+IF(X19&lt;&gt;0,+(Y19/X19)*100,0)</f>
        <v>-80.69362373086162</v>
      </c>
      <c r="AA19" s="153">
        <f>SUM(AA20:AA23)</f>
        <v>2500000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8640623</v>
      </c>
      <c r="D23" s="155"/>
      <c r="E23" s="156">
        <v>2500000</v>
      </c>
      <c r="F23" s="60">
        <v>2500000</v>
      </c>
      <c r="G23" s="60">
        <v>123791</v>
      </c>
      <c r="H23" s="60">
        <v>-123791</v>
      </c>
      <c r="I23" s="60">
        <v>117972</v>
      </c>
      <c r="J23" s="60">
        <v>117972</v>
      </c>
      <c r="K23" s="60">
        <v>117894</v>
      </c>
      <c r="L23" s="60">
        <v>117894</v>
      </c>
      <c r="M23" s="60">
        <v>117894</v>
      </c>
      <c r="N23" s="60">
        <v>353682</v>
      </c>
      <c r="O23" s="60"/>
      <c r="P23" s="60"/>
      <c r="Q23" s="60"/>
      <c r="R23" s="60"/>
      <c r="S23" s="60"/>
      <c r="T23" s="60"/>
      <c r="U23" s="60"/>
      <c r="V23" s="60"/>
      <c r="W23" s="60">
        <v>471654</v>
      </c>
      <c r="X23" s="60">
        <v>2442996</v>
      </c>
      <c r="Y23" s="60">
        <v>-1971342</v>
      </c>
      <c r="Z23" s="140">
        <v>-80.69</v>
      </c>
      <c r="AA23" s="155">
        <v>2500000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246488020</v>
      </c>
      <c r="D25" s="168">
        <f>+D5+D9+D15+D19+D24</f>
        <v>0</v>
      </c>
      <c r="E25" s="169">
        <f t="shared" si="4"/>
        <v>248693400</v>
      </c>
      <c r="F25" s="73">
        <f t="shared" si="4"/>
        <v>248693400</v>
      </c>
      <c r="G25" s="73">
        <f t="shared" si="4"/>
        <v>86312849</v>
      </c>
      <c r="H25" s="73">
        <f t="shared" si="4"/>
        <v>24019582</v>
      </c>
      <c r="I25" s="73">
        <f t="shared" si="4"/>
        <v>1360310</v>
      </c>
      <c r="J25" s="73">
        <f t="shared" si="4"/>
        <v>111692741</v>
      </c>
      <c r="K25" s="73">
        <f t="shared" si="4"/>
        <v>1509141</v>
      </c>
      <c r="L25" s="73">
        <f t="shared" si="4"/>
        <v>46409120</v>
      </c>
      <c r="M25" s="73">
        <f t="shared" si="4"/>
        <v>1227465</v>
      </c>
      <c r="N25" s="73">
        <f t="shared" si="4"/>
        <v>49145726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160838467</v>
      </c>
      <c r="X25" s="73">
        <f t="shared" si="4"/>
        <v>180592866</v>
      </c>
      <c r="Y25" s="73">
        <f t="shared" si="4"/>
        <v>-19754399</v>
      </c>
      <c r="Z25" s="170">
        <f>+IF(X25&lt;&gt;0,+(Y25/X25)*100,0)</f>
        <v>-10.938637520709152</v>
      </c>
      <c r="AA25" s="168">
        <f>+AA5+AA9+AA15+AA19+AA24</f>
        <v>248693400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97820576</v>
      </c>
      <c r="D28" s="153">
        <f>SUM(D29:D31)</f>
        <v>0</v>
      </c>
      <c r="E28" s="154">
        <f t="shared" si="5"/>
        <v>110634569</v>
      </c>
      <c r="F28" s="100">
        <f t="shared" si="5"/>
        <v>110634569</v>
      </c>
      <c r="G28" s="100">
        <f t="shared" si="5"/>
        <v>8434314</v>
      </c>
      <c r="H28" s="100">
        <f t="shared" si="5"/>
        <v>-852977</v>
      </c>
      <c r="I28" s="100">
        <f t="shared" si="5"/>
        <v>4530581</v>
      </c>
      <c r="J28" s="100">
        <f t="shared" si="5"/>
        <v>12111918</v>
      </c>
      <c r="K28" s="100">
        <f t="shared" si="5"/>
        <v>9698253</v>
      </c>
      <c r="L28" s="100">
        <f t="shared" si="5"/>
        <v>7036101</v>
      </c>
      <c r="M28" s="100">
        <f t="shared" si="5"/>
        <v>5678724</v>
      </c>
      <c r="N28" s="100">
        <f t="shared" si="5"/>
        <v>22413078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34524996</v>
      </c>
      <c r="X28" s="100">
        <f t="shared" si="5"/>
        <v>42773496</v>
      </c>
      <c r="Y28" s="100">
        <f t="shared" si="5"/>
        <v>-8248500</v>
      </c>
      <c r="Z28" s="137">
        <f>+IF(X28&lt;&gt;0,+(Y28/X28)*100,0)</f>
        <v>-19.284138009200838</v>
      </c>
      <c r="AA28" s="153">
        <f>SUM(AA29:AA31)</f>
        <v>110634569</v>
      </c>
    </row>
    <row r="29" spans="1:27" ht="13.5">
      <c r="A29" s="138" t="s">
        <v>75</v>
      </c>
      <c r="B29" s="136"/>
      <c r="C29" s="155">
        <v>29696042</v>
      </c>
      <c r="D29" s="155"/>
      <c r="E29" s="156">
        <v>32351504</v>
      </c>
      <c r="F29" s="60">
        <v>32351504</v>
      </c>
      <c r="G29" s="60">
        <v>1902422</v>
      </c>
      <c r="H29" s="60">
        <v>2107101</v>
      </c>
      <c r="I29" s="60">
        <v>1307503</v>
      </c>
      <c r="J29" s="60">
        <v>5317026</v>
      </c>
      <c r="K29" s="60">
        <v>4522589</v>
      </c>
      <c r="L29" s="60">
        <v>3408250</v>
      </c>
      <c r="M29" s="60">
        <v>2222188</v>
      </c>
      <c r="N29" s="60">
        <v>10153027</v>
      </c>
      <c r="O29" s="60"/>
      <c r="P29" s="60"/>
      <c r="Q29" s="60"/>
      <c r="R29" s="60"/>
      <c r="S29" s="60"/>
      <c r="T29" s="60"/>
      <c r="U29" s="60"/>
      <c r="V29" s="60"/>
      <c r="W29" s="60">
        <v>15470053</v>
      </c>
      <c r="X29" s="60">
        <v>21807000</v>
      </c>
      <c r="Y29" s="60">
        <v>-6336947</v>
      </c>
      <c r="Z29" s="140">
        <v>-29.06</v>
      </c>
      <c r="AA29" s="155">
        <v>32351504</v>
      </c>
    </row>
    <row r="30" spans="1:27" ht="13.5">
      <c r="A30" s="138" t="s">
        <v>76</v>
      </c>
      <c r="B30" s="136"/>
      <c r="C30" s="157">
        <v>53149909</v>
      </c>
      <c r="D30" s="157"/>
      <c r="E30" s="158">
        <v>62000904</v>
      </c>
      <c r="F30" s="159">
        <v>62000904</v>
      </c>
      <c r="G30" s="159">
        <v>5723497</v>
      </c>
      <c r="H30" s="159">
        <v>-3627380</v>
      </c>
      <c r="I30" s="159">
        <v>1909112</v>
      </c>
      <c r="J30" s="159">
        <v>4005229</v>
      </c>
      <c r="K30" s="159">
        <v>3607099</v>
      </c>
      <c r="L30" s="159">
        <v>2419795</v>
      </c>
      <c r="M30" s="159">
        <v>1900766</v>
      </c>
      <c r="N30" s="159">
        <v>7927660</v>
      </c>
      <c r="O30" s="159"/>
      <c r="P30" s="159"/>
      <c r="Q30" s="159"/>
      <c r="R30" s="159"/>
      <c r="S30" s="159"/>
      <c r="T30" s="159"/>
      <c r="U30" s="159"/>
      <c r="V30" s="159"/>
      <c r="W30" s="159">
        <v>11932889</v>
      </c>
      <c r="X30" s="159">
        <v>12616998</v>
      </c>
      <c r="Y30" s="159">
        <v>-684109</v>
      </c>
      <c r="Z30" s="141">
        <v>-5.42</v>
      </c>
      <c r="AA30" s="157">
        <v>62000904</v>
      </c>
    </row>
    <row r="31" spans="1:27" ht="13.5">
      <c r="A31" s="138" t="s">
        <v>77</v>
      </c>
      <c r="B31" s="136"/>
      <c r="C31" s="155">
        <v>14974625</v>
      </c>
      <c r="D31" s="155"/>
      <c r="E31" s="156">
        <v>16282161</v>
      </c>
      <c r="F31" s="60">
        <v>16282161</v>
      </c>
      <c r="G31" s="60">
        <v>808395</v>
      </c>
      <c r="H31" s="60">
        <v>667302</v>
      </c>
      <c r="I31" s="60">
        <v>1313966</v>
      </c>
      <c r="J31" s="60">
        <v>2789663</v>
      </c>
      <c r="K31" s="60">
        <v>1568565</v>
      </c>
      <c r="L31" s="60">
        <v>1208056</v>
      </c>
      <c r="M31" s="60">
        <v>1555770</v>
      </c>
      <c r="N31" s="60">
        <v>4332391</v>
      </c>
      <c r="O31" s="60"/>
      <c r="P31" s="60"/>
      <c r="Q31" s="60"/>
      <c r="R31" s="60"/>
      <c r="S31" s="60"/>
      <c r="T31" s="60"/>
      <c r="U31" s="60"/>
      <c r="V31" s="60"/>
      <c r="W31" s="60">
        <v>7122054</v>
      </c>
      <c r="X31" s="60">
        <v>8349498</v>
      </c>
      <c r="Y31" s="60">
        <v>-1227444</v>
      </c>
      <c r="Z31" s="140">
        <v>-14.7</v>
      </c>
      <c r="AA31" s="155">
        <v>16282161</v>
      </c>
    </row>
    <row r="32" spans="1:27" ht="13.5">
      <c r="A32" s="135" t="s">
        <v>78</v>
      </c>
      <c r="B32" s="136"/>
      <c r="C32" s="153">
        <f aca="true" t="shared" si="6" ref="C32:Y32">SUM(C33:C37)</f>
        <v>29165284</v>
      </c>
      <c r="D32" s="153">
        <f>SUM(D33:D37)</f>
        <v>0</v>
      </c>
      <c r="E32" s="154">
        <f t="shared" si="6"/>
        <v>32094740</v>
      </c>
      <c r="F32" s="100">
        <f t="shared" si="6"/>
        <v>32094740</v>
      </c>
      <c r="G32" s="100">
        <f t="shared" si="6"/>
        <v>1812152</v>
      </c>
      <c r="H32" s="100">
        <f t="shared" si="6"/>
        <v>770293</v>
      </c>
      <c r="I32" s="100">
        <f t="shared" si="6"/>
        <v>2176648</v>
      </c>
      <c r="J32" s="100">
        <f t="shared" si="6"/>
        <v>4759093</v>
      </c>
      <c r="K32" s="100">
        <f t="shared" si="6"/>
        <v>2990525</v>
      </c>
      <c r="L32" s="100">
        <f t="shared" si="6"/>
        <v>2608490</v>
      </c>
      <c r="M32" s="100">
        <f t="shared" si="6"/>
        <v>2435460</v>
      </c>
      <c r="N32" s="100">
        <f t="shared" si="6"/>
        <v>8034475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12793568</v>
      </c>
      <c r="X32" s="100">
        <f t="shared" si="6"/>
        <v>13292994</v>
      </c>
      <c r="Y32" s="100">
        <f t="shared" si="6"/>
        <v>-499426</v>
      </c>
      <c r="Z32" s="137">
        <f>+IF(X32&lt;&gt;0,+(Y32/X32)*100,0)</f>
        <v>-3.757061802630769</v>
      </c>
      <c r="AA32" s="153">
        <f>SUM(AA33:AA37)</f>
        <v>32094740</v>
      </c>
    </row>
    <row r="33" spans="1:27" ht="13.5">
      <c r="A33" s="138" t="s">
        <v>79</v>
      </c>
      <c r="B33" s="136"/>
      <c r="C33" s="155">
        <v>10509053</v>
      </c>
      <c r="D33" s="155"/>
      <c r="E33" s="156">
        <v>11027564</v>
      </c>
      <c r="F33" s="60">
        <v>11027564</v>
      </c>
      <c r="G33" s="60">
        <v>775029</v>
      </c>
      <c r="H33" s="60">
        <v>232101</v>
      </c>
      <c r="I33" s="60">
        <v>949582</v>
      </c>
      <c r="J33" s="60">
        <v>1956712</v>
      </c>
      <c r="K33" s="60">
        <v>1351503</v>
      </c>
      <c r="L33" s="60">
        <v>1213968</v>
      </c>
      <c r="M33" s="60">
        <v>1109703</v>
      </c>
      <c r="N33" s="60">
        <v>3675174</v>
      </c>
      <c r="O33" s="60"/>
      <c r="P33" s="60"/>
      <c r="Q33" s="60"/>
      <c r="R33" s="60"/>
      <c r="S33" s="60"/>
      <c r="T33" s="60"/>
      <c r="U33" s="60"/>
      <c r="V33" s="60"/>
      <c r="W33" s="60">
        <v>5631886</v>
      </c>
      <c r="X33" s="60">
        <v>5505996</v>
      </c>
      <c r="Y33" s="60">
        <v>125890</v>
      </c>
      <c r="Z33" s="140">
        <v>2.29</v>
      </c>
      <c r="AA33" s="155">
        <v>11027564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18656231</v>
      </c>
      <c r="D35" s="155"/>
      <c r="E35" s="156">
        <v>21067176</v>
      </c>
      <c r="F35" s="60">
        <v>21067176</v>
      </c>
      <c r="G35" s="60">
        <v>1037123</v>
      </c>
      <c r="H35" s="60">
        <v>538192</v>
      </c>
      <c r="I35" s="60">
        <v>1227066</v>
      </c>
      <c r="J35" s="60">
        <v>2802381</v>
      </c>
      <c r="K35" s="60">
        <v>1639022</v>
      </c>
      <c r="L35" s="60">
        <v>1394522</v>
      </c>
      <c r="M35" s="60">
        <v>1325757</v>
      </c>
      <c r="N35" s="60">
        <v>4359301</v>
      </c>
      <c r="O35" s="60"/>
      <c r="P35" s="60"/>
      <c r="Q35" s="60"/>
      <c r="R35" s="60"/>
      <c r="S35" s="60"/>
      <c r="T35" s="60"/>
      <c r="U35" s="60"/>
      <c r="V35" s="60"/>
      <c r="W35" s="60">
        <v>7161682</v>
      </c>
      <c r="X35" s="60">
        <v>7786998</v>
      </c>
      <c r="Y35" s="60">
        <v>-625316</v>
      </c>
      <c r="Z35" s="140">
        <v>-8.03</v>
      </c>
      <c r="AA35" s="155">
        <v>21067176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27618621</v>
      </c>
      <c r="D38" s="153">
        <f>SUM(D39:D41)</f>
        <v>0</v>
      </c>
      <c r="E38" s="154">
        <f t="shared" si="7"/>
        <v>30198794</v>
      </c>
      <c r="F38" s="100">
        <f t="shared" si="7"/>
        <v>30198794</v>
      </c>
      <c r="G38" s="100">
        <f t="shared" si="7"/>
        <v>1117850</v>
      </c>
      <c r="H38" s="100">
        <f t="shared" si="7"/>
        <v>514952</v>
      </c>
      <c r="I38" s="100">
        <f t="shared" si="7"/>
        <v>2287258</v>
      </c>
      <c r="J38" s="100">
        <f t="shared" si="7"/>
        <v>3920060</v>
      </c>
      <c r="K38" s="100">
        <f t="shared" si="7"/>
        <v>2595565</v>
      </c>
      <c r="L38" s="100">
        <f t="shared" si="7"/>
        <v>2034543</v>
      </c>
      <c r="M38" s="100">
        <f t="shared" si="7"/>
        <v>2526637</v>
      </c>
      <c r="N38" s="100">
        <f t="shared" si="7"/>
        <v>7156745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11076805</v>
      </c>
      <c r="X38" s="100">
        <f t="shared" si="7"/>
        <v>27451494</v>
      </c>
      <c r="Y38" s="100">
        <f t="shared" si="7"/>
        <v>-16374689</v>
      </c>
      <c r="Z38" s="137">
        <f>+IF(X38&lt;&gt;0,+(Y38/X38)*100,0)</f>
        <v>-59.64953674288183</v>
      </c>
      <c r="AA38" s="153">
        <f>SUM(AA39:AA41)</f>
        <v>30198794</v>
      </c>
    </row>
    <row r="39" spans="1:27" ht="13.5">
      <c r="A39" s="138" t="s">
        <v>85</v>
      </c>
      <c r="B39" s="136"/>
      <c r="C39" s="155">
        <v>9632590</v>
      </c>
      <c r="D39" s="155"/>
      <c r="E39" s="156">
        <v>13760251</v>
      </c>
      <c r="F39" s="60">
        <v>13760251</v>
      </c>
      <c r="G39" s="60">
        <v>410942</v>
      </c>
      <c r="H39" s="60">
        <v>476221</v>
      </c>
      <c r="I39" s="60">
        <v>1078727</v>
      </c>
      <c r="J39" s="60">
        <v>1965890</v>
      </c>
      <c r="K39" s="60">
        <v>853088</v>
      </c>
      <c r="L39" s="60">
        <v>862670</v>
      </c>
      <c r="M39" s="60">
        <v>1293289</v>
      </c>
      <c r="N39" s="60">
        <v>3009047</v>
      </c>
      <c r="O39" s="60"/>
      <c r="P39" s="60"/>
      <c r="Q39" s="60"/>
      <c r="R39" s="60"/>
      <c r="S39" s="60"/>
      <c r="T39" s="60"/>
      <c r="U39" s="60"/>
      <c r="V39" s="60"/>
      <c r="W39" s="60">
        <v>4974937</v>
      </c>
      <c r="X39" s="60">
        <v>7084998</v>
      </c>
      <c r="Y39" s="60">
        <v>-2110061</v>
      </c>
      <c r="Z39" s="140">
        <v>-29.78</v>
      </c>
      <c r="AA39" s="155">
        <v>13760251</v>
      </c>
    </row>
    <row r="40" spans="1:27" ht="13.5">
      <c r="A40" s="138" t="s">
        <v>86</v>
      </c>
      <c r="B40" s="136"/>
      <c r="C40" s="155">
        <v>17986031</v>
      </c>
      <c r="D40" s="155"/>
      <c r="E40" s="156">
        <v>16438543</v>
      </c>
      <c r="F40" s="60">
        <v>16438543</v>
      </c>
      <c r="G40" s="60">
        <v>706908</v>
      </c>
      <c r="H40" s="60">
        <v>38731</v>
      </c>
      <c r="I40" s="60">
        <v>1208531</v>
      </c>
      <c r="J40" s="60">
        <v>1954170</v>
      </c>
      <c r="K40" s="60">
        <v>1742477</v>
      </c>
      <c r="L40" s="60">
        <v>1171873</v>
      </c>
      <c r="M40" s="60">
        <v>1233348</v>
      </c>
      <c r="N40" s="60">
        <v>4147698</v>
      </c>
      <c r="O40" s="60"/>
      <c r="P40" s="60"/>
      <c r="Q40" s="60"/>
      <c r="R40" s="60"/>
      <c r="S40" s="60"/>
      <c r="T40" s="60"/>
      <c r="U40" s="60"/>
      <c r="V40" s="60"/>
      <c r="W40" s="60">
        <v>6101868</v>
      </c>
      <c r="X40" s="60">
        <v>20366496</v>
      </c>
      <c r="Y40" s="60">
        <v>-14264628</v>
      </c>
      <c r="Z40" s="140">
        <v>-70.04</v>
      </c>
      <c r="AA40" s="155">
        <v>16438543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12179075</v>
      </c>
      <c r="D42" s="153">
        <f>SUM(D43:D46)</f>
        <v>0</v>
      </c>
      <c r="E42" s="154">
        <f t="shared" si="8"/>
        <v>12891297</v>
      </c>
      <c r="F42" s="100">
        <f t="shared" si="8"/>
        <v>12891297</v>
      </c>
      <c r="G42" s="100">
        <f t="shared" si="8"/>
        <v>625349</v>
      </c>
      <c r="H42" s="100">
        <f t="shared" si="8"/>
        <v>48543</v>
      </c>
      <c r="I42" s="100">
        <f t="shared" si="8"/>
        <v>1047161</v>
      </c>
      <c r="J42" s="100">
        <f t="shared" si="8"/>
        <v>1721053</v>
      </c>
      <c r="K42" s="100">
        <f t="shared" si="8"/>
        <v>1352655</v>
      </c>
      <c r="L42" s="100">
        <f t="shared" si="8"/>
        <v>1360553</v>
      </c>
      <c r="M42" s="100">
        <f t="shared" si="8"/>
        <v>761897</v>
      </c>
      <c r="N42" s="100">
        <f t="shared" si="8"/>
        <v>3475105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5196158</v>
      </c>
      <c r="X42" s="100">
        <f t="shared" si="8"/>
        <v>8002998</v>
      </c>
      <c r="Y42" s="100">
        <f t="shared" si="8"/>
        <v>-2806840</v>
      </c>
      <c r="Z42" s="137">
        <f>+IF(X42&lt;&gt;0,+(Y42/X42)*100,0)</f>
        <v>-35.07235663435127</v>
      </c>
      <c r="AA42" s="153">
        <f>SUM(AA43:AA46)</f>
        <v>12891297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12179075</v>
      </c>
      <c r="D46" s="155"/>
      <c r="E46" s="156">
        <v>12891297</v>
      </c>
      <c r="F46" s="60">
        <v>12891297</v>
      </c>
      <c r="G46" s="60">
        <v>625349</v>
      </c>
      <c r="H46" s="60">
        <v>48543</v>
      </c>
      <c r="I46" s="60">
        <v>1047161</v>
      </c>
      <c r="J46" s="60">
        <v>1721053</v>
      </c>
      <c r="K46" s="60">
        <v>1352655</v>
      </c>
      <c r="L46" s="60">
        <v>1360553</v>
      </c>
      <c r="M46" s="60">
        <v>761897</v>
      </c>
      <c r="N46" s="60">
        <v>3475105</v>
      </c>
      <c r="O46" s="60"/>
      <c r="P46" s="60"/>
      <c r="Q46" s="60"/>
      <c r="R46" s="60"/>
      <c r="S46" s="60"/>
      <c r="T46" s="60"/>
      <c r="U46" s="60"/>
      <c r="V46" s="60"/>
      <c r="W46" s="60">
        <v>5196158</v>
      </c>
      <c r="X46" s="60">
        <v>8002998</v>
      </c>
      <c r="Y46" s="60">
        <v>-2806840</v>
      </c>
      <c r="Z46" s="140">
        <v>-35.07</v>
      </c>
      <c r="AA46" s="155">
        <v>12891297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166783556</v>
      </c>
      <c r="D48" s="168">
        <f>+D28+D32+D38+D42+D47</f>
        <v>0</v>
      </c>
      <c r="E48" s="169">
        <f t="shared" si="9"/>
        <v>185819400</v>
      </c>
      <c r="F48" s="73">
        <f t="shared" si="9"/>
        <v>185819400</v>
      </c>
      <c r="G48" s="73">
        <f t="shared" si="9"/>
        <v>11989665</v>
      </c>
      <c r="H48" s="73">
        <f t="shared" si="9"/>
        <v>480811</v>
      </c>
      <c r="I48" s="73">
        <f t="shared" si="9"/>
        <v>10041648</v>
      </c>
      <c r="J48" s="73">
        <f t="shared" si="9"/>
        <v>22512124</v>
      </c>
      <c r="K48" s="73">
        <f t="shared" si="9"/>
        <v>16636998</v>
      </c>
      <c r="L48" s="73">
        <f t="shared" si="9"/>
        <v>13039687</v>
      </c>
      <c r="M48" s="73">
        <f t="shared" si="9"/>
        <v>11402718</v>
      </c>
      <c r="N48" s="73">
        <f t="shared" si="9"/>
        <v>41079403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63591527</v>
      </c>
      <c r="X48" s="73">
        <f t="shared" si="9"/>
        <v>91520982</v>
      </c>
      <c r="Y48" s="73">
        <f t="shared" si="9"/>
        <v>-27929455</v>
      </c>
      <c r="Z48" s="170">
        <f>+IF(X48&lt;&gt;0,+(Y48/X48)*100,0)</f>
        <v>-30.516996637994993</v>
      </c>
      <c r="AA48" s="168">
        <f>+AA28+AA32+AA38+AA42+AA47</f>
        <v>185819400</v>
      </c>
    </row>
    <row r="49" spans="1:27" ht="13.5">
      <c r="A49" s="148" t="s">
        <v>49</v>
      </c>
      <c r="B49" s="149"/>
      <c r="C49" s="171">
        <f aca="true" t="shared" si="10" ref="C49:Y49">+C25-C48</f>
        <v>79704464</v>
      </c>
      <c r="D49" s="171">
        <f>+D25-D48</f>
        <v>0</v>
      </c>
      <c r="E49" s="172">
        <f t="shared" si="10"/>
        <v>62874000</v>
      </c>
      <c r="F49" s="173">
        <f t="shared" si="10"/>
        <v>62874000</v>
      </c>
      <c r="G49" s="173">
        <f t="shared" si="10"/>
        <v>74323184</v>
      </c>
      <c r="H49" s="173">
        <f t="shared" si="10"/>
        <v>23538771</v>
      </c>
      <c r="I49" s="173">
        <f t="shared" si="10"/>
        <v>-8681338</v>
      </c>
      <c r="J49" s="173">
        <f t="shared" si="10"/>
        <v>89180617</v>
      </c>
      <c r="K49" s="173">
        <f t="shared" si="10"/>
        <v>-15127857</v>
      </c>
      <c r="L49" s="173">
        <f t="shared" si="10"/>
        <v>33369433</v>
      </c>
      <c r="M49" s="173">
        <f t="shared" si="10"/>
        <v>-10175253</v>
      </c>
      <c r="N49" s="173">
        <f t="shared" si="10"/>
        <v>8066323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97246940</v>
      </c>
      <c r="X49" s="173">
        <f>IF(F25=F48,0,X25-X48)</f>
        <v>89071884</v>
      </c>
      <c r="Y49" s="173">
        <f t="shared" si="10"/>
        <v>8175056</v>
      </c>
      <c r="Z49" s="174">
        <f>+IF(X49&lt;&gt;0,+(Y49/X49)*100,0)</f>
        <v>9.178043208337213</v>
      </c>
      <c r="AA49" s="171">
        <f>+AA25-AA48</f>
        <v>62874000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8468165</v>
      </c>
      <c r="D5" s="155">
        <v>0</v>
      </c>
      <c r="E5" s="156">
        <v>10000000</v>
      </c>
      <c r="F5" s="60">
        <v>10000000</v>
      </c>
      <c r="G5" s="60">
        <v>4342015</v>
      </c>
      <c r="H5" s="60">
        <v>-413592</v>
      </c>
      <c r="I5" s="60">
        <v>419692</v>
      </c>
      <c r="J5" s="60">
        <v>4348115</v>
      </c>
      <c r="K5" s="60">
        <v>418943</v>
      </c>
      <c r="L5" s="60">
        <v>418943</v>
      </c>
      <c r="M5" s="60">
        <v>418943</v>
      </c>
      <c r="N5" s="60">
        <v>1256829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5604944</v>
      </c>
      <c r="X5" s="60">
        <v>4999998</v>
      </c>
      <c r="Y5" s="60">
        <v>604946</v>
      </c>
      <c r="Z5" s="140">
        <v>12.1</v>
      </c>
      <c r="AA5" s="155">
        <v>10000000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1325645</v>
      </c>
      <c r="D10" s="155">
        <v>0</v>
      </c>
      <c r="E10" s="156">
        <v>2500000</v>
      </c>
      <c r="F10" s="54">
        <v>2500000</v>
      </c>
      <c r="G10" s="54">
        <v>123791</v>
      </c>
      <c r="H10" s="54">
        <v>-123791</v>
      </c>
      <c r="I10" s="54">
        <v>117972</v>
      </c>
      <c r="J10" s="54">
        <v>117972</v>
      </c>
      <c r="K10" s="54">
        <v>117894</v>
      </c>
      <c r="L10" s="54">
        <v>117894</v>
      </c>
      <c r="M10" s="54">
        <v>117894</v>
      </c>
      <c r="N10" s="54">
        <v>353682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471654</v>
      </c>
      <c r="X10" s="54">
        <v>1249998</v>
      </c>
      <c r="Y10" s="54">
        <v>-778344</v>
      </c>
      <c r="Z10" s="184">
        <v>-62.27</v>
      </c>
      <c r="AA10" s="130">
        <v>2500000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1804263</v>
      </c>
      <c r="D12" s="155">
        <v>0</v>
      </c>
      <c r="E12" s="156">
        <v>1529000</v>
      </c>
      <c r="F12" s="60">
        <v>1529000</v>
      </c>
      <c r="G12" s="60">
        <v>5584</v>
      </c>
      <c r="H12" s="60">
        <v>-8708</v>
      </c>
      <c r="I12" s="60">
        <v>8728</v>
      </c>
      <c r="J12" s="60">
        <v>5604</v>
      </c>
      <c r="K12" s="60">
        <v>8417</v>
      </c>
      <c r="L12" s="60">
        <v>11289</v>
      </c>
      <c r="M12" s="60">
        <v>8726</v>
      </c>
      <c r="N12" s="60">
        <v>28432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34036</v>
      </c>
      <c r="X12" s="60">
        <v>692502</v>
      </c>
      <c r="Y12" s="60">
        <v>-658466</v>
      </c>
      <c r="Z12" s="140">
        <v>-95.09</v>
      </c>
      <c r="AA12" s="155">
        <v>1529000</v>
      </c>
    </row>
    <row r="13" spans="1:27" ht="13.5">
      <c r="A13" s="181" t="s">
        <v>109</v>
      </c>
      <c r="B13" s="185"/>
      <c r="C13" s="155">
        <v>3173126</v>
      </c>
      <c r="D13" s="155">
        <v>0</v>
      </c>
      <c r="E13" s="156">
        <v>1900000</v>
      </c>
      <c r="F13" s="60">
        <v>1900000</v>
      </c>
      <c r="G13" s="60">
        <v>98915</v>
      </c>
      <c r="H13" s="60">
        <v>-189133</v>
      </c>
      <c r="I13" s="60">
        <v>10266</v>
      </c>
      <c r="J13" s="60">
        <v>-79952</v>
      </c>
      <c r="K13" s="60">
        <v>505581</v>
      </c>
      <c r="L13" s="60">
        <v>36744</v>
      </c>
      <c r="M13" s="60">
        <v>141170</v>
      </c>
      <c r="N13" s="60">
        <v>683495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603543</v>
      </c>
      <c r="X13" s="60">
        <v>949998</v>
      </c>
      <c r="Y13" s="60">
        <v>-346455</v>
      </c>
      <c r="Z13" s="140">
        <v>-36.47</v>
      </c>
      <c r="AA13" s="155">
        <v>1900000</v>
      </c>
    </row>
    <row r="14" spans="1:27" ht="13.5">
      <c r="A14" s="181" t="s">
        <v>110</v>
      </c>
      <c r="B14" s="185"/>
      <c r="C14" s="155">
        <v>1139373</v>
      </c>
      <c r="D14" s="155">
        <v>0</v>
      </c>
      <c r="E14" s="156">
        <v>1300000</v>
      </c>
      <c r="F14" s="60">
        <v>1300000</v>
      </c>
      <c r="G14" s="60">
        <v>89567</v>
      </c>
      <c r="H14" s="60">
        <v>-140974</v>
      </c>
      <c r="I14" s="60">
        <v>126129</v>
      </c>
      <c r="J14" s="60">
        <v>74722</v>
      </c>
      <c r="K14" s="60">
        <v>125353</v>
      </c>
      <c r="L14" s="60">
        <v>125481</v>
      </c>
      <c r="M14" s="60">
        <v>128009</v>
      </c>
      <c r="N14" s="60">
        <v>378843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453565</v>
      </c>
      <c r="X14" s="60">
        <v>649998</v>
      </c>
      <c r="Y14" s="60">
        <v>-196433</v>
      </c>
      <c r="Z14" s="140">
        <v>-30.22</v>
      </c>
      <c r="AA14" s="155">
        <v>1300000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7011338</v>
      </c>
      <c r="D16" s="155">
        <v>0</v>
      </c>
      <c r="E16" s="156">
        <v>800000</v>
      </c>
      <c r="F16" s="60">
        <v>800000</v>
      </c>
      <c r="G16" s="60">
        <v>43175</v>
      </c>
      <c r="H16" s="60">
        <v>-23250</v>
      </c>
      <c r="I16" s="60">
        <v>21900</v>
      </c>
      <c r="J16" s="60">
        <v>41825</v>
      </c>
      <c r="K16" s="60">
        <v>40521</v>
      </c>
      <c r="L16" s="60">
        <v>34300</v>
      </c>
      <c r="M16" s="60">
        <v>53950</v>
      </c>
      <c r="N16" s="60">
        <v>128771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170596</v>
      </c>
      <c r="X16" s="60">
        <v>399996</v>
      </c>
      <c r="Y16" s="60">
        <v>-229400</v>
      </c>
      <c r="Z16" s="140">
        <v>-57.35</v>
      </c>
      <c r="AA16" s="155">
        <v>800000</v>
      </c>
    </row>
    <row r="17" spans="1:27" ht="13.5">
      <c r="A17" s="181" t="s">
        <v>113</v>
      </c>
      <c r="B17" s="185"/>
      <c r="C17" s="155">
        <v>2680885</v>
      </c>
      <c r="D17" s="155">
        <v>0</v>
      </c>
      <c r="E17" s="156">
        <v>2494000</v>
      </c>
      <c r="F17" s="60">
        <v>2494000</v>
      </c>
      <c r="G17" s="60">
        <v>257875</v>
      </c>
      <c r="H17" s="60">
        <v>-216190</v>
      </c>
      <c r="I17" s="60">
        <v>189290</v>
      </c>
      <c r="J17" s="60">
        <v>230975</v>
      </c>
      <c r="K17" s="60">
        <v>125401</v>
      </c>
      <c r="L17" s="60">
        <v>114295</v>
      </c>
      <c r="M17" s="60">
        <v>189920</v>
      </c>
      <c r="N17" s="60">
        <v>429616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660591</v>
      </c>
      <c r="X17" s="60">
        <v>1246998</v>
      </c>
      <c r="Y17" s="60">
        <v>-586407</v>
      </c>
      <c r="Z17" s="140">
        <v>-47.03</v>
      </c>
      <c r="AA17" s="155">
        <v>2494000</v>
      </c>
    </row>
    <row r="18" spans="1:27" ht="13.5">
      <c r="A18" s="183" t="s">
        <v>114</v>
      </c>
      <c r="B18" s="182"/>
      <c r="C18" s="155">
        <v>1392701</v>
      </c>
      <c r="D18" s="155">
        <v>0</v>
      </c>
      <c r="E18" s="156">
        <v>1166000</v>
      </c>
      <c r="F18" s="60">
        <v>1166000</v>
      </c>
      <c r="G18" s="60">
        <v>129514</v>
      </c>
      <c r="H18" s="60">
        <v>-107734</v>
      </c>
      <c r="I18" s="60">
        <v>102799</v>
      </c>
      <c r="J18" s="60">
        <v>124579</v>
      </c>
      <c r="K18" s="60">
        <v>140850</v>
      </c>
      <c r="L18" s="60">
        <v>88858</v>
      </c>
      <c r="M18" s="60">
        <v>125147</v>
      </c>
      <c r="N18" s="60">
        <v>354855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479434</v>
      </c>
      <c r="X18" s="60">
        <v>582996</v>
      </c>
      <c r="Y18" s="60">
        <v>-103562</v>
      </c>
      <c r="Z18" s="140">
        <v>-17.76</v>
      </c>
      <c r="AA18" s="155">
        <v>1166000</v>
      </c>
    </row>
    <row r="19" spans="1:27" ht="13.5">
      <c r="A19" s="181" t="s">
        <v>34</v>
      </c>
      <c r="B19" s="185"/>
      <c r="C19" s="155">
        <v>122934046</v>
      </c>
      <c r="D19" s="155">
        <v>0</v>
      </c>
      <c r="E19" s="156">
        <v>166306000</v>
      </c>
      <c r="F19" s="60">
        <v>166306000</v>
      </c>
      <c r="G19" s="60">
        <v>26600000</v>
      </c>
      <c r="H19" s="60">
        <v>26600000</v>
      </c>
      <c r="I19" s="60">
        <v>0</v>
      </c>
      <c r="J19" s="60">
        <v>53200000</v>
      </c>
      <c r="K19" s="60">
        <v>0</v>
      </c>
      <c r="L19" s="60">
        <v>3000</v>
      </c>
      <c r="M19" s="60">
        <v>0</v>
      </c>
      <c r="N19" s="60">
        <v>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53203000</v>
      </c>
      <c r="X19" s="60">
        <v>149675400</v>
      </c>
      <c r="Y19" s="60">
        <v>-96472400</v>
      </c>
      <c r="Z19" s="140">
        <v>-64.45</v>
      </c>
      <c r="AA19" s="155">
        <v>166306000</v>
      </c>
    </row>
    <row r="20" spans="1:27" ht="13.5">
      <c r="A20" s="181" t="s">
        <v>35</v>
      </c>
      <c r="B20" s="185"/>
      <c r="C20" s="155">
        <v>1946953</v>
      </c>
      <c r="D20" s="155">
        <v>0</v>
      </c>
      <c r="E20" s="156">
        <v>17400400</v>
      </c>
      <c r="F20" s="54">
        <v>17400400</v>
      </c>
      <c r="G20" s="54">
        <v>85580</v>
      </c>
      <c r="H20" s="54">
        <v>-47923</v>
      </c>
      <c r="I20" s="54">
        <v>83833</v>
      </c>
      <c r="J20" s="54">
        <v>121490</v>
      </c>
      <c r="K20" s="54">
        <v>63379</v>
      </c>
      <c r="L20" s="54">
        <v>69316</v>
      </c>
      <c r="M20" s="54">
        <v>43706</v>
      </c>
      <c r="N20" s="54">
        <v>176401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297891</v>
      </c>
      <c r="X20" s="54">
        <v>8700498</v>
      </c>
      <c r="Y20" s="54">
        <v>-8402607</v>
      </c>
      <c r="Z20" s="184">
        <v>-96.58</v>
      </c>
      <c r="AA20" s="130">
        <v>17400400</v>
      </c>
    </row>
    <row r="21" spans="1:27" ht="13.5">
      <c r="A21" s="181" t="s">
        <v>115</v>
      </c>
      <c r="B21" s="185"/>
      <c r="C21" s="155">
        <v>397250</v>
      </c>
      <c r="D21" s="155">
        <v>0</v>
      </c>
      <c r="E21" s="156">
        <v>0</v>
      </c>
      <c r="F21" s="60">
        <v>0</v>
      </c>
      <c r="G21" s="60">
        <v>636833</v>
      </c>
      <c r="H21" s="60">
        <v>-1309123</v>
      </c>
      <c r="I21" s="82">
        <v>279701</v>
      </c>
      <c r="J21" s="60">
        <v>-392589</v>
      </c>
      <c r="K21" s="60">
        <v>-37198</v>
      </c>
      <c r="L21" s="60">
        <v>0</v>
      </c>
      <c r="M21" s="60">
        <v>0</v>
      </c>
      <c r="N21" s="60">
        <v>-37198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-429787</v>
      </c>
      <c r="X21" s="60"/>
      <c r="Y21" s="60">
        <v>-429787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152273745</v>
      </c>
      <c r="D22" s="188">
        <f>SUM(D5:D21)</f>
        <v>0</v>
      </c>
      <c r="E22" s="189">
        <f t="shared" si="0"/>
        <v>205395400</v>
      </c>
      <c r="F22" s="190">
        <f t="shared" si="0"/>
        <v>205395400</v>
      </c>
      <c r="G22" s="190">
        <f t="shared" si="0"/>
        <v>32412849</v>
      </c>
      <c r="H22" s="190">
        <f t="shared" si="0"/>
        <v>24019582</v>
      </c>
      <c r="I22" s="190">
        <f t="shared" si="0"/>
        <v>1360310</v>
      </c>
      <c r="J22" s="190">
        <f t="shared" si="0"/>
        <v>57792741</v>
      </c>
      <c r="K22" s="190">
        <f t="shared" si="0"/>
        <v>1509141</v>
      </c>
      <c r="L22" s="190">
        <f t="shared" si="0"/>
        <v>1020120</v>
      </c>
      <c r="M22" s="190">
        <f t="shared" si="0"/>
        <v>1227465</v>
      </c>
      <c r="N22" s="190">
        <f t="shared" si="0"/>
        <v>3756726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61549467</v>
      </c>
      <c r="X22" s="190">
        <f t="shared" si="0"/>
        <v>169148382</v>
      </c>
      <c r="Y22" s="190">
        <f t="shared" si="0"/>
        <v>-107598915</v>
      </c>
      <c r="Z22" s="191">
        <f>+IF(X22&lt;&gt;0,+(Y22/X22)*100,0)</f>
        <v>-63.61214557760299</v>
      </c>
      <c r="AA22" s="188">
        <f>SUM(AA5:AA21)</f>
        <v>205395400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45599362</v>
      </c>
      <c r="D25" s="155">
        <v>0</v>
      </c>
      <c r="E25" s="156">
        <v>52740000</v>
      </c>
      <c r="F25" s="60">
        <v>52740000</v>
      </c>
      <c r="G25" s="60">
        <v>3792170</v>
      </c>
      <c r="H25" s="60">
        <v>12143</v>
      </c>
      <c r="I25" s="60">
        <v>3719224</v>
      </c>
      <c r="J25" s="60">
        <v>7523537</v>
      </c>
      <c r="K25" s="60">
        <v>7247370</v>
      </c>
      <c r="L25" s="60">
        <v>5909818</v>
      </c>
      <c r="M25" s="60">
        <v>3774928</v>
      </c>
      <c r="N25" s="60">
        <v>16932116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24455653</v>
      </c>
      <c r="X25" s="60">
        <v>28767270</v>
      </c>
      <c r="Y25" s="60">
        <v>-4311617</v>
      </c>
      <c r="Z25" s="140">
        <v>-14.99</v>
      </c>
      <c r="AA25" s="155">
        <v>52740000</v>
      </c>
    </row>
    <row r="26" spans="1:27" ht="13.5">
      <c r="A26" s="183" t="s">
        <v>38</v>
      </c>
      <c r="B26" s="182"/>
      <c r="C26" s="155">
        <v>13847864</v>
      </c>
      <c r="D26" s="155">
        <v>0</v>
      </c>
      <c r="E26" s="156">
        <v>14658000</v>
      </c>
      <c r="F26" s="60">
        <v>14658000</v>
      </c>
      <c r="G26" s="60">
        <v>1141819</v>
      </c>
      <c r="H26" s="60">
        <v>1149442</v>
      </c>
      <c r="I26" s="60">
        <v>0</v>
      </c>
      <c r="J26" s="60">
        <v>2291261</v>
      </c>
      <c r="K26" s="60">
        <v>2299840</v>
      </c>
      <c r="L26" s="60">
        <v>1149915</v>
      </c>
      <c r="M26" s="60">
        <v>1149915</v>
      </c>
      <c r="N26" s="60">
        <v>4599670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6890931</v>
      </c>
      <c r="X26" s="60">
        <v>7329000</v>
      </c>
      <c r="Y26" s="60">
        <v>-438069</v>
      </c>
      <c r="Z26" s="140">
        <v>-5.98</v>
      </c>
      <c r="AA26" s="155">
        <v>14658000</v>
      </c>
    </row>
    <row r="27" spans="1:27" ht="13.5">
      <c r="A27" s="183" t="s">
        <v>118</v>
      </c>
      <c r="B27" s="182"/>
      <c r="C27" s="155">
        <v>2249770</v>
      </c>
      <c r="D27" s="155">
        <v>0</v>
      </c>
      <c r="E27" s="156">
        <v>3398400</v>
      </c>
      <c r="F27" s="60">
        <v>3398400</v>
      </c>
      <c r="G27" s="60">
        <v>4727995</v>
      </c>
      <c r="H27" s="60">
        <v>-4727995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1699002</v>
      </c>
      <c r="Y27" s="60">
        <v>-1699002</v>
      </c>
      <c r="Z27" s="140">
        <v>-100</v>
      </c>
      <c r="AA27" s="155">
        <v>3398400</v>
      </c>
    </row>
    <row r="28" spans="1:27" ht="13.5">
      <c r="A28" s="183" t="s">
        <v>39</v>
      </c>
      <c r="B28" s="182"/>
      <c r="C28" s="155">
        <v>30206134</v>
      </c>
      <c r="D28" s="155">
        <v>0</v>
      </c>
      <c r="E28" s="156">
        <v>40356000</v>
      </c>
      <c r="F28" s="60">
        <v>40356000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20178000</v>
      </c>
      <c r="Y28" s="60">
        <v>-20178000</v>
      </c>
      <c r="Z28" s="140">
        <v>-100</v>
      </c>
      <c r="AA28" s="155">
        <v>40356000</v>
      </c>
    </row>
    <row r="29" spans="1:27" ht="13.5">
      <c r="A29" s="183" t="s">
        <v>40</v>
      </c>
      <c r="B29" s="182"/>
      <c r="C29" s="155">
        <v>1914921</v>
      </c>
      <c r="D29" s="155">
        <v>0</v>
      </c>
      <c r="E29" s="156">
        <v>21000</v>
      </c>
      <c r="F29" s="60">
        <v>21000</v>
      </c>
      <c r="G29" s="60">
        <v>0</v>
      </c>
      <c r="H29" s="60">
        <v>0</v>
      </c>
      <c r="I29" s="60">
        <v>354</v>
      </c>
      <c r="J29" s="60">
        <v>354</v>
      </c>
      <c r="K29" s="60">
        <v>2248</v>
      </c>
      <c r="L29" s="60">
        <v>191</v>
      </c>
      <c r="M29" s="60">
        <v>0</v>
      </c>
      <c r="N29" s="60">
        <v>2439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2793</v>
      </c>
      <c r="X29" s="60">
        <v>10500</v>
      </c>
      <c r="Y29" s="60">
        <v>-7707</v>
      </c>
      <c r="Z29" s="140">
        <v>-73.4</v>
      </c>
      <c r="AA29" s="155">
        <v>21000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5646406</v>
      </c>
      <c r="D32" s="155">
        <v>0</v>
      </c>
      <c r="E32" s="156">
        <v>6632000</v>
      </c>
      <c r="F32" s="60">
        <v>6632000</v>
      </c>
      <c r="G32" s="60">
        <v>0</v>
      </c>
      <c r="H32" s="60">
        <v>407870</v>
      </c>
      <c r="I32" s="60">
        <v>407870</v>
      </c>
      <c r="J32" s="60">
        <v>815740</v>
      </c>
      <c r="K32" s="60">
        <v>670937</v>
      </c>
      <c r="L32" s="60">
        <v>438172</v>
      </c>
      <c r="M32" s="60">
        <v>804355</v>
      </c>
      <c r="N32" s="60">
        <v>1913464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2729204</v>
      </c>
      <c r="X32" s="60">
        <v>3316002</v>
      </c>
      <c r="Y32" s="60">
        <v>-586798</v>
      </c>
      <c r="Z32" s="140">
        <v>-17.7</v>
      </c>
      <c r="AA32" s="155">
        <v>6632000</v>
      </c>
    </row>
    <row r="33" spans="1:27" ht="13.5">
      <c r="A33" s="183" t="s">
        <v>42</v>
      </c>
      <c r="B33" s="182"/>
      <c r="C33" s="155">
        <v>3371167</v>
      </c>
      <c r="D33" s="155">
        <v>0</v>
      </c>
      <c r="E33" s="156">
        <v>0</v>
      </c>
      <c r="F33" s="60">
        <v>0</v>
      </c>
      <c r="G33" s="60">
        <v>0</v>
      </c>
      <c r="H33" s="60">
        <v>126929</v>
      </c>
      <c r="I33" s="60">
        <v>272439</v>
      </c>
      <c r="J33" s="60">
        <v>399368</v>
      </c>
      <c r="K33" s="60">
        <v>147893</v>
      </c>
      <c r="L33" s="60">
        <v>949470</v>
      </c>
      <c r="M33" s="60">
        <v>55365</v>
      </c>
      <c r="N33" s="60">
        <v>1152728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1552096</v>
      </c>
      <c r="X33" s="60"/>
      <c r="Y33" s="60">
        <v>1552096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63622958</v>
      </c>
      <c r="D34" s="155">
        <v>0</v>
      </c>
      <c r="E34" s="156">
        <v>68014000</v>
      </c>
      <c r="F34" s="60">
        <v>68014000</v>
      </c>
      <c r="G34" s="60">
        <v>2327681</v>
      </c>
      <c r="H34" s="60">
        <v>3512422</v>
      </c>
      <c r="I34" s="60">
        <v>5641761</v>
      </c>
      <c r="J34" s="60">
        <v>11481864</v>
      </c>
      <c r="K34" s="60">
        <v>6268710</v>
      </c>
      <c r="L34" s="60">
        <v>4592121</v>
      </c>
      <c r="M34" s="60">
        <v>5618155</v>
      </c>
      <c r="N34" s="60">
        <v>16478986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27960850</v>
      </c>
      <c r="X34" s="60">
        <v>34006500</v>
      </c>
      <c r="Y34" s="60">
        <v>-6045650</v>
      </c>
      <c r="Z34" s="140">
        <v>-17.78</v>
      </c>
      <c r="AA34" s="155">
        <v>68014000</v>
      </c>
    </row>
    <row r="35" spans="1:27" ht="13.5">
      <c r="A35" s="181" t="s">
        <v>122</v>
      </c>
      <c r="B35" s="185"/>
      <c r="C35" s="155">
        <v>324974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166783556</v>
      </c>
      <c r="D36" s="188">
        <f>SUM(D25:D35)</f>
        <v>0</v>
      </c>
      <c r="E36" s="189">
        <f t="shared" si="1"/>
        <v>185819400</v>
      </c>
      <c r="F36" s="190">
        <f t="shared" si="1"/>
        <v>185819400</v>
      </c>
      <c r="G36" s="190">
        <f t="shared" si="1"/>
        <v>11989665</v>
      </c>
      <c r="H36" s="190">
        <f t="shared" si="1"/>
        <v>480811</v>
      </c>
      <c r="I36" s="190">
        <f t="shared" si="1"/>
        <v>10041648</v>
      </c>
      <c r="J36" s="190">
        <f t="shared" si="1"/>
        <v>22512124</v>
      </c>
      <c r="K36" s="190">
        <f t="shared" si="1"/>
        <v>16636998</v>
      </c>
      <c r="L36" s="190">
        <f t="shared" si="1"/>
        <v>13039687</v>
      </c>
      <c r="M36" s="190">
        <f t="shared" si="1"/>
        <v>11402718</v>
      </c>
      <c r="N36" s="190">
        <f t="shared" si="1"/>
        <v>41079403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63591527</v>
      </c>
      <c r="X36" s="190">
        <f t="shared" si="1"/>
        <v>95306274</v>
      </c>
      <c r="Y36" s="190">
        <f t="shared" si="1"/>
        <v>-31714747</v>
      </c>
      <c r="Z36" s="191">
        <f>+IF(X36&lt;&gt;0,+(Y36/X36)*100,0)</f>
        <v>-33.276662352784875</v>
      </c>
      <c r="AA36" s="188">
        <f>SUM(AA25:AA35)</f>
        <v>185819400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-14509811</v>
      </c>
      <c r="D38" s="199">
        <f>+D22-D36</f>
        <v>0</v>
      </c>
      <c r="E38" s="200">
        <f t="shared" si="2"/>
        <v>19576000</v>
      </c>
      <c r="F38" s="106">
        <f t="shared" si="2"/>
        <v>19576000</v>
      </c>
      <c r="G38" s="106">
        <f t="shared" si="2"/>
        <v>20423184</v>
      </c>
      <c r="H38" s="106">
        <f t="shared" si="2"/>
        <v>23538771</v>
      </c>
      <c r="I38" s="106">
        <f t="shared" si="2"/>
        <v>-8681338</v>
      </c>
      <c r="J38" s="106">
        <f t="shared" si="2"/>
        <v>35280617</v>
      </c>
      <c r="K38" s="106">
        <f t="shared" si="2"/>
        <v>-15127857</v>
      </c>
      <c r="L38" s="106">
        <f t="shared" si="2"/>
        <v>-12019567</v>
      </c>
      <c r="M38" s="106">
        <f t="shared" si="2"/>
        <v>-10175253</v>
      </c>
      <c r="N38" s="106">
        <f t="shared" si="2"/>
        <v>-37322677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-2042060</v>
      </c>
      <c r="X38" s="106">
        <f>IF(F22=F36,0,X22-X36)</f>
        <v>73842108</v>
      </c>
      <c r="Y38" s="106">
        <f t="shared" si="2"/>
        <v>-75884168</v>
      </c>
      <c r="Z38" s="201">
        <f>+IF(X38&lt;&gt;0,+(Y38/X38)*100,0)</f>
        <v>-102.76544109493733</v>
      </c>
      <c r="AA38" s="199">
        <f>+AA22-AA36</f>
        <v>19576000</v>
      </c>
    </row>
    <row r="39" spans="1:27" ht="13.5">
      <c r="A39" s="181" t="s">
        <v>46</v>
      </c>
      <c r="B39" s="185"/>
      <c r="C39" s="155">
        <v>94214275</v>
      </c>
      <c r="D39" s="155">
        <v>0</v>
      </c>
      <c r="E39" s="156">
        <v>43298000</v>
      </c>
      <c r="F39" s="60">
        <v>43298000</v>
      </c>
      <c r="G39" s="60">
        <v>53900000</v>
      </c>
      <c r="H39" s="60">
        <v>0</v>
      </c>
      <c r="I39" s="60">
        <v>0</v>
      </c>
      <c r="J39" s="60">
        <v>53900000</v>
      </c>
      <c r="K39" s="60">
        <v>0</v>
      </c>
      <c r="L39" s="60">
        <v>45389000</v>
      </c>
      <c r="M39" s="60">
        <v>0</v>
      </c>
      <c r="N39" s="60">
        <v>45389000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99289000</v>
      </c>
      <c r="X39" s="60">
        <v>21644502</v>
      </c>
      <c r="Y39" s="60">
        <v>77644498</v>
      </c>
      <c r="Z39" s="140">
        <v>358.73</v>
      </c>
      <c r="AA39" s="155">
        <v>43298000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79704464</v>
      </c>
      <c r="D42" s="206">
        <f>SUM(D38:D41)</f>
        <v>0</v>
      </c>
      <c r="E42" s="207">
        <f t="shared" si="3"/>
        <v>62874000</v>
      </c>
      <c r="F42" s="88">
        <f t="shared" si="3"/>
        <v>62874000</v>
      </c>
      <c r="G42" s="88">
        <f t="shared" si="3"/>
        <v>74323184</v>
      </c>
      <c r="H42" s="88">
        <f t="shared" si="3"/>
        <v>23538771</v>
      </c>
      <c r="I42" s="88">
        <f t="shared" si="3"/>
        <v>-8681338</v>
      </c>
      <c r="J42" s="88">
        <f t="shared" si="3"/>
        <v>89180617</v>
      </c>
      <c r="K42" s="88">
        <f t="shared" si="3"/>
        <v>-15127857</v>
      </c>
      <c r="L42" s="88">
        <f t="shared" si="3"/>
        <v>33369433</v>
      </c>
      <c r="M42" s="88">
        <f t="shared" si="3"/>
        <v>-10175253</v>
      </c>
      <c r="N42" s="88">
        <f t="shared" si="3"/>
        <v>8066323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97246940</v>
      </c>
      <c r="X42" s="88">
        <f t="shared" si="3"/>
        <v>95486610</v>
      </c>
      <c r="Y42" s="88">
        <f t="shared" si="3"/>
        <v>1760330</v>
      </c>
      <c r="Z42" s="208">
        <f>+IF(X42&lt;&gt;0,+(Y42/X42)*100,0)</f>
        <v>1.8435359680273495</v>
      </c>
      <c r="AA42" s="206">
        <f>SUM(AA38:AA41)</f>
        <v>62874000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79704464</v>
      </c>
      <c r="D44" s="210">
        <f>+D42-D43</f>
        <v>0</v>
      </c>
      <c r="E44" s="211">
        <f t="shared" si="4"/>
        <v>62874000</v>
      </c>
      <c r="F44" s="77">
        <f t="shared" si="4"/>
        <v>62874000</v>
      </c>
      <c r="G44" s="77">
        <f t="shared" si="4"/>
        <v>74323184</v>
      </c>
      <c r="H44" s="77">
        <f t="shared" si="4"/>
        <v>23538771</v>
      </c>
      <c r="I44" s="77">
        <f t="shared" si="4"/>
        <v>-8681338</v>
      </c>
      <c r="J44" s="77">
        <f t="shared" si="4"/>
        <v>89180617</v>
      </c>
      <c r="K44" s="77">
        <f t="shared" si="4"/>
        <v>-15127857</v>
      </c>
      <c r="L44" s="77">
        <f t="shared" si="4"/>
        <v>33369433</v>
      </c>
      <c r="M44" s="77">
        <f t="shared" si="4"/>
        <v>-10175253</v>
      </c>
      <c r="N44" s="77">
        <f t="shared" si="4"/>
        <v>8066323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97246940</v>
      </c>
      <c r="X44" s="77">
        <f t="shared" si="4"/>
        <v>95486610</v>
      </c>
      <c r="Y44" s="77">
        <f t="shared" si="4"/>
        <v>1760330</v>
      </c>
      <c r="Z44" s="212">
        <f>+IF(X44&lt;&gt;0,+(Y44/X44)*100,0)</f>
        <v>1.8435359680273495</v>
      </c>
      <c r="AA44" s="210">
        <f>+AA42-AA43</f>
        <v>62874000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79704464</v>
      </c>
      <c r="D46" s="206">
        <f>SUM(D44:D45)</f>
        <v>0</v>
      </c>
      <c r="E46" s="207">
        <f t="shared" si="5"/>
        <v>62874000</v>
      </c>
      <c r="F46" s="88">
        <f t="shared" si="5"/>
        <v>62874000</v>
      </c>
      <c r="G46" s="88">
        <f t="shared" si="5"/>
        <v>74323184</v>
      </c>
      <c r="H46" s="88">
        <f t="shared" si="5"/>
        <v>23538771</v>
      </c>
      <c r="I46" s="88">
        <f t="shared" si="5"/>
        <v>-8681338</v>
      </c>
      <c r="J46" s="88">
        <f t="shared" si="5"/>
        <v>89180617</v>
      </c>
      <c r="K46" s="88">
        <f t="shared" si="5"/>
        <v>-15127857</v>
      </c>
      <c r="L46" s="88">
        <f t="shared" si="5"/>
        <v>33369433</v>
      </c>
      <c r="M46" s="88">
        <f t="shared" si="5"/>
        <v>-10175253</v>
      </c>
      <c r="N46" s="88">
        <f t="shared" si="5"/>
        <v>8066323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97246940</v>
      </c>
      <c r="X46" s="88">
        <f t="shared" si="5"/>
        <v>95486610</v>
      </c>
      <c r="Y46" s="88">
        <f t="shared" si="5"/>
        <v>1760330</v>
      </c>
      <c r="Z46" s="208">
        <f>+IF(X46&lt;&gt;0,+(Y46/X46)*100,0)</f>
        <v>1.8435359680273495</v>
      </c>
      <c r="AA46" s="206">
        <f>SUM(AA44:AA45)</f>
        <v>62874000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79704464</v>
      </c>
      <c r="D48" s="217">
        <f>SUM(D46:D47)</f>
        <v>0</v>
      </c>
      <c r="E48" s="218">
        <f t="shared" si="6"/>
        <v>62874000</v>
      </c>
      <c r="F48" s="219">
        <f t="shared" si="6"/>
        <v>62874000</v>
      </c>
      <c r="G48" s="219">
        <f t="shared" si="6"/>
        <v>74323184</v>
      </c>
      <c r="H48" s="220">
        <f t="shared" si="6"/>
        <v>23538771</v>
      </c>
      <c r="I48" s="220">
        <f t="shared" si="6"/>
        <v>-8681338</v>
      </c>
      <c r="J48" s="220">
        <f t="shared" si="6"/>
        <v>89180617</v>
      </c>
      <c r="K48" s="220">
        <f t="shared" si="6"/>
        <v>-15127857</v>
      </c>
      <c r="L48" s="220">
        <f t="shared" si="6"/>
        <v>33369433</v>
      </c>
      <c r="M48" s="219">
        <f t="shared" si="6"/>
        <v>-10175253</v>
      </c>
      <c r="N48" s="219">
        <f t="shared" si="6"/>
        <v>8066323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97246940</v>
      </c>
      <c r="X48" s="220">
        <f t="shared" si="6"/>
        <v>95486610</v>
      </c>
      <c r="Y48" s="220">
        <f t="shared" si="6"/>
        <v>1760330</v>
      </c>
      <c r="Z48" s="221">
        <f>+IF(X48&lt;&gt;0,+(Y48/X48)*100,0)</f>
        <v>1.8435359680273495</v>
      </c>
      <c r="AA48" s="222">
        <f>SUM(AA46:AA47)</f>
        <v>62874000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1923693</v>
      </c>
      <c r="D5" s="153">
        <f>SUM(D6:D8)</f>
        <v>0</v>
      </c>
      <c r="E5" s="154">
        <f t="shared" si="0"/>
        <v>5679540</v>
      </c>
      <c r="F5" s="100">
        <f t="shared" si="0"/>
        <v>5679540</v>
      </c>
      <c r="G5" s="100">
        <f t="shared" si="0"/>
        <v>8025</v>
      </c>
      <c r="H5" s="100">
        <f t="shared" si="0"/>
        <v>31035</v>
      </c>
      <c r="I5" s="100">
        <f t="shared" si="0"/>
        <v>9800</v>
      </c>
      <c r="J5" s="100">
        <f t="shared" si="0"/>
        <v>48860</v>
      </c>
      <c r="K5" s="100">
        <f t="shared" si="0"/>
        <v>161503</v>
      </c>
      <c r="L5" s="100">
        <f t="shared" si="0"/>
        <v>69574</v>
      </c>
      <c r="M5" s="100">
        <f t="shared" si="0"/>
        <v>63556</v>
      </c>
      <c r="N5" s="100">
        <f t="shared" si="0"/>
        <v>294633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343493</v>
      </c>
      <c r="X5" s="100">
        <f t="shared" si="0"/>
        <v>1919994</v>
      </c>
      <c r="Y5" s="100">
        <f t="shared" si="0"/>
        <v>-1576501</v>
      </c>
      <c r="Z5" s="137">
        <f>+IF(X5&lt;&gt;0,+(Y5/X5)*100,0)</f>
        <v>-82.10968367609482</v>
      </c>
      <c r="AA5" s="153">
        <f>SUM(AA6:AA8)</f>
        <v>5679540</v>
      </c>
    </row>
    <row r="6" spans="1:27" ht="13.5">
      <c r="A6" s="138" t="s">
        <v>75</v>
      </c>
      <c r="B6" s="136"/>
      <c r="C6" s="155">
        <v>129003</v>
      </c>
      <c r="D6" s="155"/>
      <c r="E6" s="156">
        <v>140000</v>
      </c>
      <c r="F6" s="60">
        <v>140000</v>
      </c>
      <c r="G6" s="60"/>
      <c r="H6" s="60"/>
      <c r="I6" s="60">
        <v>-63733</v>
      </c>
      <c r="J6" s="60">
        <v>-63733</v>
      </c>
      <c r="K6" s="60">
        <v>63522</v>
      </c>
      <c r="L6" s="60">
        <v>41361</v>
      </c>
      <c r="M6" s="60"/>
      <c r="N6" s="60">
        <v>104883</v>
      </c>
      <c r="O6" s="60"/>
      <c r="P6" s="60"/>
      <c r="Q6" s="60"/>
      <c r="R6" s="60"/>
      <c r="S6" s="60"/>
      <c r="T6" s="60"/>
      <c r="U6" s="60"/>
      <c r="V6" s="60"/>
      <c r="W6" s="60">
        <v>41150</v>
      </c>
      <c r="X6" s="60">
        <v>420000</v>
      </c>
      <c r="Y6" s="60">
        <v>-378850</v>
      </c>
      <c r="Z6" s="140">
        <v>-90.2</v>
      </c>
      <c r="AA6" s="62">
        <v>140000</v>
      </c>
    </row>
    <row r="7" spans="1:27" ht="13.5">
      <c r="A7" s="138" t="s">
        <v>76</v>
      </c>
      <c r="B7" s="136"/>
      <c r="C7" s="157">
        <v>917068</v>
      </c>
      <c r="D7" s="157"/>
      <c r="E7" s="158">
        <v>1300000</v>
      </c>
      <c r="F7" s="159">
        <v>1300000</v>
      </c>
      <c r="G7" s="159">
        <v>8025</v>
      </c>
      <c r="H7" s="159">
        <v>31035</v>
      </c>
      <c r="I7" s="159">
        <v>27330</v>
      </c>
      <c r="J7" s="159">
        <v>66390</v>
      </c>
      <c r="K7" s="159"/>
      <c r="L7" s="159">
        <v>28213</v>
      </c>
      <c r="M7" s="159"/>
      <c r="N7" s="159">
        <v>28213</v>
      </c>
      <c r="O7" s="159"/>
      <c r="P7" s="159"/>
      <c r="Q7" s="159"/>
      <c r="R7" s="159"/>
      <c r="S7" s="159"/>
      <c r="T7" s="159"/>
      <c r="U7" s="159"/>
      <c r="V7" s="159"/>
      <c r="W7" s="159">
        <v>94603</v>
      </c>
      <c r="X7" s="159">
        <v>649998</v>
      </c>
      <c r="Y7" s="159">
        <v>-555395</v>
      </c>
      <c r="Z7" s="141">
        <v>-85.45</v>
      </c>
      <c r="AA7" s="225">
        <v>1300000</v>
      </c>
    </row>
    <row r="8" spans="1:27" ht="13.5">
      <c r="A8" s="138" t="s">
        <v>77</v>
      </c>
      <c r="B8" s="136"/>
      <c r="C8" s="155">
        <v>877622</v>
      </c>
      <c r="D8" s="155"/>
      <c r="E8" s="156">
        <v>4239540</v>
      </c>
      <c r="F8" s="60">
        <v>4239540</v>
      </c>
      <c r="G8" s="60"/>
      <c r="H8" s="60"/>
      <c r="I8" s="60">
        <v>46203</v>
      </c>
      <c r="J8" s="60">
        <v>46203</v>
      </c>
      <c r="K8" s="60">
        <v>97981</v>
      </c>
      <c r="L8" s="60"/>
      <c r="M8" s="60">
        <v>63556</v>
      </c>
      <c r="N8" s="60">
        <v>161537</v>
      </c>
      <c r="O8" s="60"/>
      <c r="P8" s="60"/>
      <c r="Q8" s="60"/>
      <c r="R8" s="60"/>
      <c r="S8" s="60"/>
      <c r="T8" s="60"/>
      <c r="U8" s="60"/>
      <c r="V8" s="60"/>
      <c r="W8" s="60">
        <v>207740</v>
      </c>
      <c r="X8" s="60">
        <v>849996</v>
      </c>
      <c r="Y8" s="60">
        <v>-642256</v>
      </c>
      <c r="Z8" s="140">
        <v>-75.56</v>
      </c>
      <c r="AA8" s="62">
        <v>4239540</v>
      </c>
    </row>
    <row r="9" spans="1:27" ht="13.5">
      <c r="A9" s="135" t="s">
        <v>78</v>
      </c>
      <c r="B9" s="136"/>
      <c r="C9" s="153">
        <f aca="true" t="shared" si="1" ref="C9:Y9">SUM(C10:C14)</f>
        <v>16260091</v>
      </c>
      <c r="D9" s="153">
        <f>SUM(D10:D14)</f>
        <v>0</v>
      </c>
      <c r="E9" s="154">
        <f t="shared" si="1"/>
        <v>3581266</v>
      </c>
      <c r="F9" s="100">
        <f t="shared" si="1"/>
        <v>3581266</v>
      </c>
      <c r="G9" s="100">
        <f t="shared" si="1"/>
        <v>0</v>
      </c>
      <c r="H9" s="100">
        <f t="shared" si="1"/>
        <v>24500</v>
      </c>
      <c r="I9" s="100">
        <f t="shared" si="1"/>
        <v>103985</v>
      </c>
      <c r="J9" s="100">
        <f t="shared" si="1"/>
        <v>128485</v>
      </c>
      <c r="K9" s="100">
        <f t="shared" si="1"/>
        <v>722835</v>
      </c>
      <c r="L9" s="100">
        <f t="shared" si="1"/>
        <v>0</v>
      </c>
      <c r="M9" s="100">
        <f t="shared" si="1"/>
        <v>0</v>
      </c>
      <c r="N9" s="100">
        <f t="shared" si="1"/>
        <v>722835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851320</v>
      </c>
      <c r="X9" s="100">
        <f t="shared" si="1"/>
        <v>1322496</v>
      </c>
      <c r="Y9" s="100">
        <f t="shared" si="1"/>
        <v>-471176</v>
      </c>
      <c r="Z9" s="137">
        <f>+IF(X9&lt;&gt;0,+(Y9/X9)*100,0)</f>
        <v>-35.62778261711188</v>
      </c>
      <c r="AA9" s="102">
        <f>SUM(AA10:AA14)</f>
        <v>3581266</v>
      </c>
    </row>
    <row r="10" spans="1:27" ht="13.5">
      <c r="A10" s="138" t="s">
        <v>79</v>
      </c>
      <c r="B10" s="136"/>
      <c r="C10" s="155">
        <v>14930828</v>
      </c>
      <c r="D10" s="155"/>
      <c r="E10" s="156">
        <v>730000</v>
      </c>
      <c r="F10" s="60">
        <v>730000</v>
      </c>
      <c r="G10" s="60"/>
      <c r="H10" s="60">
        <v>24500</v>
      </c>
      <c r="I10" s="60">
        <v>11099</v>
      </c>
      <c r="J10" s="60">
        <v>35599</v>
      </c>
      <c r="K10" s="60">
        <v>337250</v>
      </c>
      <c r="L10" s="60"/>
      <c r="M10" s="60"/>
      <c r="N10" s="60">
        <v>337250</v>
      </c>
      <c r="O10" s="60"/>
      <c r="P10" s="60"/>
      <c r="Q10" s="60"/>
      <c r="R10" s="60"/>
      <c r="S10" s="60"/>
      <c r="T10" s="60"/>
      <c r="U10" s="60"/>
      <c r="V10" s="60"/>
      <c r="W10" s="60">
        <v>372849</v>
      </c>
      <c r="X10" s="60"/>
      <c r="Y10" s="60">
        <v>372849</v>
      </c>
      <c r="Z10" s="140"/>
      <c r="AA10" s="62">
        <v>730000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1329263</v>
      </c>
      <c r="D12" s="155"/>
      <c r="E12" s="156">
        <v>2851266</v>
      </c>
      <c r="F12" s="60">
        <v>2851266</v>
      </c>
      <c r="G12" s="60"/>
      <c r="H12" s="60"/>
      <c r="I12" s="60">
        <v>92886</v>
      </c>
      <c r="J12" s="60">
        <v>92886</v>
      </c>
      <c r="K12" s="60">
        <v>385585</v>
      </c>
      <c r="L12" s="60"/>
      <c r="M12" s="60"/>
      <c r="N12" s="60">
        <v>385585</v>
      </c>
      <c r="O12" s="60"/>
      <c r="P12" s="60"/>
      <c r="Q12" s="60"/>
      <c r="R12" s="60"/>
      <c r="S12" s="60"/>
      <c r="T12" s="60"/>
      <c r="U12" s="60"/>
      <c r="V12" s="60"/>
      <c r="W12" s="60">
        <v>478471</v>
      </c>
      <c r="X12" s="60">
        <v>1322496</v>
      </c>
      <c r="Y12" s="60">
        <v>-844025</v>
      </c>
      <c r="Z12" s="140">
        <v>-63.82</v>
      </c>
      <c r="AA12" s="62">
        <v>2851266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84738123</v>
      </c>
      <c r="D15" s="153">
        <f>SUM(D16:D18)</f>
        <v>0</v>
      </c>
      <c r="E15" s="154">
        <f t="shared" si="2"/>
        <v>67572346</v>
      </c>
      <c r="F15" s="100">
        <f t="shared" si="2"/>
        <v>67572346</v>
      </c>
      <c r="G15" s="100">
        <f t="shared" si="2"/>
        <v>0</v>
      </c>
      <c r="H15" s="100">
        <f t="shared" si="2"/>
        <v>3998622</v>
      </c>
      <c r="I15" s="100">
        <f t="shared" si="2"/>
        <v>14126997</v>
      </c>
      <c r="J15" s="100">
        <f t="shared" si="2"/>
        <v>18125619</v>
      </c>
      <c r="K15" s="100">
        <f t="shared" si="2"/>
        <v>1170439</v>
      </c>
      <c r="L15" s="100">
        <f t="shared" si="2"/>
        <v>7888352</v>
      </c>
      <c r="M15" s="100">
        <f t="shared" si="2"/>
        <v>8682011</v>
      </c>
      <c r="N15" s="100">
        <f t="shared" si="2"/>
        <v>17740802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35866421</v>
      </c>
      <c r="X15" s="100">
        <f t="shared" si="2"/>
        <v>31399494</v>
      </c>
      <c r="Y15" s="100">
        <f t="shared" si="2"/>
        <v>4466927</v>
      </c>
      <c r="Z15" s="137">
        <f>+IF(X15&lt;&gt;0,+(Y15/X15)*100,0)</f>
        <v>14.22611141440687</v>
      </c>
      <c r="AA15" s="102">
        <f>SUM(AA16:AA18)</f>
        <v>67572346</v>
      </c>
    </row>
    <row r="16" spans="1:27" ht="13.5">
      <c r="A16" s="138" t="s">
        <v>85</v>
      </c>
      <c r="B16" s="136"/>
      <c r="C16" s="155">
        <v>84738123</v>
      </c>
      <c r="D16" s="155"/>
      <c r="E16" s="156">
        <v>5125681</v>
      </c>
      <c r="F16" s="60">
        <v>5125681</v>
      </c>
      <c r="G16" s="60"/>
      <c r="H16" s="60">
        <v>134605</v>
      </c>
      <c r="I16" s="60">
        <v>50800</v>
      </c>
      <c r="J16" s="60">
        <v>185405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185405</v>
      </c>
      <c r="X16" s="60">
        <v>1024998</v>
      </c>
      <c r="Y16" s="60">
        <v>-839593</v>
      </c>
      <c r="Z16" s="140">
        <v>-81.91</v>
      </c>
      <c r="AA16" s="62">
        <v>5125681</v>
      </c>
    </row>
    <row r="17" spans="1:27" ht="13.5">
      <c r="A17" s="138" t="s">
        <v>86</v>
      </c>
      <c r="B17" s="136"/>
      <c r="C17" s="155"/>
      <c r="D17" s="155"/>
      <c r="E17" s="156">
        <v>62446665</v>
      </c>
      <c r="F17" s="60">
        <v>62446665</v>
      </c>
      <c r="G17" s="60"/>
      <c r="H17" s="60">
        <v>3864017</v>
      </c>
      <c r="I17" s="60">
        <v>14076197</v>
      </c>
      <c r="J17" s="60">
        <v>17940214</v>
      </c>
      <c r="K17" s="60">
        <v>1170439</v>
      </c>
      <c r="L17" s="60">
        <v>7888352</v>
      </c>
      <c r="M17" s="60">
        <v>8682011</v>
      </c>
      <c r="N17" s="60">
        <v>17740802</v>
      </c>
      <c r="O17" s="60"/>
      <c r="P17" s="60"/>
      <c r="Q17" s="60"/>
      <c r="R17" s="60"/>
      <c r="S17" s="60"/>
      <c r="T17" s="60"/>
      <c r="U17" s="60"/>
      <c r="V17" s="60"/>
      <c r="W17" s="60">
        <v>35681016</v>
      </c>
      <c r="X17" s="60">
        <v>30374496</v>
      </c>
      <c r="Y17" s="60">
        <v>5306520</v>
      </c>
      <c r="Z17" s="140">
        <v>17.47</v>
      </c>
      <c r="AA17" s="62">
        <v>62446665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3031742</v>
      </c>
      <c r="D19" s="153">
        <f>SUM(D20:D23)</f>
        <v>0</v>
      </c>
      <c r="E19" s="154">
        <f t="shared" si="3"/>
        <v>3590000</v>
      </c>
      <c r="F19" s="100">
        <f t="shared" si="3"/>
        <v>3590000</v>
      </c>
      <c r="G19" s="100">
        <f t="shared" si="3"/>
        <v>1088636</v>
      </c>
      <c r="H19" s="100">
        <f t="shared" si="3"/>
        <v>-1052902</v>
      </c>
      <c r="I19" s="100">
        <f t="shared" si="3"/>
        <v>6614</v>
      </c>
      <c r="J19" s="100">
        <f t="shared" si="3"/>
        <v>42348</v>
      </c>
      <c r="K19" s="100">
        <f t="shared" si="3"/>
        <v>6000</v>
      </c>
      <c r="L19" s="100">
        <f t="shared" si="3"/>
        <v>22000</v>
      </c>
      <c r="M19" s="100">
        <f t="shared" si="3"/>
        <v>0</v>
      </c>
      <c r="N19" s="100">
        <f t="shared" si="3"/>
        <v>28000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70348</v>
      </c>
      <c r="X19" s="100">
        <f t="shared" si="3"/>
        <v>1723998</v>
      </c>
      <c r="Y19" s="100">
        <f t="shared" si="3"/>
        <v>-1653650</v>
      </c>
      <c r="Z19" s="137">
        <f>+IF(X19&lt;&gt;0,+(Y19/X19)*100,0)</f>
        <v>-95.91948482538842</v>
      </c>
      <c r="AA19" s="102">
        <f>SUM(AA20:AA23)</f>
        <v>3590000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3031742</v>
      </c>
      <c r="D23" s="155"/>
      <c r="E23" s="156">
        <v>3590000</v>
      </c>
      <c r="F23" s="60">
        <v>3590000</v>
      </c>
      <c r="G23" s="60">
        <v>1088636</v>
      </c>
      <c r="H23" s="60">
        <v>-1052902</v>
      </c>
      <c r="I23" s="60">
        <v>6614</v>
      </c>
      <c r="J23" s="60">
        <v>42348</v>
      </c>
      <c r="K23" s="60">
        <v>6000</v>
      </c>
      <c r="L23" s="60">
        <v>22000</v>
      </c>
      <c r="M23" s="60"/>
      <c r="N23" s="60">
        <v>28000</v>
      </c>
      <c r="O23" s="60"/>
      <c r="P23" s="60"/>
      <c r="Q23" s="60"/>
      <c r="R23" s="60"/>
      <c r="S23" s="60"/>
      <c r="T23" s="60"/>
      <c r="U23" s="60"/>
      <c r="V23" s="60"/>
      <c r="W23" s="60">
        <v>70348</v>
      </c>
      <c r="X23" s="60">
        <v>1723998</v>
      </c>
      <c r="Y23" s="60">
        <v>-1653650</v>
      </c>
      <c r="Z23" s="140">
        <v>-95.92</v>
      </c>
      <c r="AA23" s="62">
        <v>3590000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105953649</v>
      </c>
      <c r="D25" s="217">
        <f>+D5+D9+D15+D19+D24</f>
        <v>0</v>
      </c>
      <c r="E25" s="230">
        <f t="shared" si="4"/>
        <v>80423152</v>
      </c>
      <c r="F25" s="219">
        <f t="shared" si="4"/>
        <v>80423152</v>
      </c>
      <c r="G25" s="219">
        <f t="shared" si="4"/>
        <v>1096661</v>
      </c>
      <c r="H25" s="219">
        <f t="shared" si="4"/>
        <v>3001255</v>
      </c>
      <c r="I25" s="219">
        <f t="shared" si="4"/>
        <v>14247396</v>
      </c>
      <c r="J25" s="219">
        <f t="shared" si="4"/>
        <v>18345312</v>
      </c>
      <c r="K25" s="219">
        <f t="shared" si="4"/>
        <v>2060777</v>
      </c>
      <c r="L25" s="219">
        <f t="shared" si="4"/>
        <v>7979926</v>
      </c>
      <c r="M25" s="219">
        <f t="shared" si="4"/>
        <v>8745567</v>
      </c>
      <c r="N25" s="219">
        <f t="shared" si="4"/>
        <v>18786270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37131582</v>
      </c>
      <c r="X25" s="219">
        <f t="shared" si="4"/>
        <v>36365982</v>
      </c>
      <c r="Y25" s="219">
        <f t="shared" si="4"/>
        <v>765600</v>
      </c>
      <c r="Z25" s="231">
        <f>+IF(X25&lt;&gt;0,+(Y25/X25)*100,0)</f>
        <v>2.1052641999327832</v>
      </c>
      <c r="AA25" s="232">
        <f>+AA5+AA9+AA15+AA19+AA24</f>
        <v>80423152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59742004</v>
      </c>
      <c r="D28" s="155"/>
      <c r="E28" s="156">
        <v>80423152</v>
      </c>
      <c r="F28" s="60">
        <v>80423152</v>
      </c>
      <c r="G28" s="60">
        <v>1096661</v>
      </c>
      <c r="H28" s="60">
        <v>3001255</v>
      </c>
      <c r="I28" s="60">
        <v>14247396</v>
      </c>
      <c r="J28" s="60">
        <v>18345312</v>
      </c>
      <c r="K28" s="60">
        <v>2060777</v>
      </c>
      <c r="L28" s="60">
        <v>7979926</v>
      </c>
      <c r="M28" s="60">
        <v>8745567</v>
      </c>
      <c r="N28" s="60">
        <v>18786270</v>
      </c>
      <c r="O28" s="60"/>
      <c r="P28" s="60"/>
      <c r="Q28" s="60"/>
      <c r="R28" s="60"/>
      <c r="S28" s="60"/>
      <c r="T28" s="60"/>
      <c r="U28" s="60"/>
      <c r="V28" s="60"/>
      <c r="W28" s="60">
        <v>37131582</v>
      </c>
      <c r="X28" s="60"/>
      <c r="Y28" s="60">
        <v>37131582</v>
      </c>
      <c r="Z28" s="140"/>
      <c r="AA28" s="155">
        <v>80423152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59742004</v>
      </c>
      <c r="D32" s="210">
        <f>SUM(D28:D31)</f>
        <v>0</v>
      </c>
      <c r="E32" s="211">
        <f t="shared" si="5"/>
        <v>80423152</v>
      </c>
      <c r="F32" s="77">
        <f t="shared" si="5"/>
        <v>80423152</v>
      </c>
      <c r="G32" s="77">
        <f t="shared" si="5"/>
        <v>1096661</v>
      </c>
      <c r="H32" s="77">
        <f t="shared" si="5"/>
        <v>3001255</v>
      </c>
      <c r="I32" s="77">
        <f t="shared" si="5"/>
        <v>14247396</v>
      </c>
      <c r="J32" s="77">
        <f t="shared" si="5"/>
        <v>18345312</v>
      </c>
      <c r="K32" s="77">
        <f t="shared" si="5"/>
        <v>2060777</v>
      </c>
      <c r="L32" s="77">
        <f t="shared" si="5"/>
        <v>7979926</v>
      </c>
      <c r="M32" s="77">
        <f t="shared" si="5"/>
        <v>8745567</v>
      </c>
      <c r="N32" s="77">
        <f t="shared" si="5"/>
        <v>18786270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37131582</v>
      </c>
      <c r="X32" s="77">
        <f t="shared" si="5"/>
        <v>0</v>
      </c>
      <c r="Y32" s="77">
        <f t="shared" si="5"/>
        <v>37131582</v>
      </c>
      <c r="Z32" s="212">
        <f>+IF(X32&lt;&gt;0,+(Y32/X32)*100,0)</f>
        <v>0</v>
      </c>
      <c r="AA32" s="79">
        <f>SUM(AA28:AA31)</f>
        <v>80423152</v>
      </c>
    </row>
    <row r="33" spans="1:27" ht="13.5">
      <c r="A33" s="237" t="s">
        <v>51</v>
      </c>
      <c r="B33" s="136" t="s">
        <v>137</v>
      </c>
      <c r="C33" s="155">
        <v>3031742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43179903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105953649</v>
      </c>
      <c r="D36" s="222">
        <f>SUM(D32:D35)</f>
        <v>0</v>
      </c>
      <c r="E36" s="218">
        <f t="shared" si="6"/>
        <v>80423152</v>
      </c>
      <c r="F36" s="220">
        <f t="shared" si="6"/>
        <v>80423152</v>
      </c>
      <c r="G36" s="220">
        <f t="shared" si="6"/>
        <v>1096661</v>
      </c>
      <c r="H36" s="220">
        <f t="shared" si="6"/>
        <v>3001255</v>
      </c>
      <c r="I36" s="220">
        <f t="shared" si="6"/>
        <v>14247396</v>
      </c>
      <c r="J36" s="220">
        <f t="shared" si="6"/>
        <v>18345312</v>
      </c>
      <c r="K36" s="220">
        <f t="shared" si="6"/>
        <v>2060777</v>
      </c>
      <c r="L36" s="220">
        <f t="shared" si="6"/>
        <v>7979926</v>
      </c>
      <c r="M36" s="220">
        <f t="shared" si="6"/>
        <v>8745567</v>
      </c>
      <c r="N36" s="220">
        <f t="shared" si="6"/>
        <v>18786270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37131582</v>
      </c>
      <c r="X36" s="220">
        <f t="shared" si="6"/>
        <v>0</v>
      </c>
      <c r="Y36" s="220">
        <f t="shared" si="6"/>
        <v>37131582</v>
      </c>
      <c r="Z36" s="221">
        <f>+IF(X36&lt;&gt;0,+(Y36/X36)*100,0)</f>
        <v>0</v>
      </c>
      <c r="AA36" s="239">
        <f>SUM(AA32:AA35)</f>
        <v>80423152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22673604</v>
      </c>
      <c r="D6" s="155"/>
      <c r="E6" s="59">
        <v>66314000</v>
      </c>
      <c r="F6" s="60">
        <v>66314000</v>
      </c>
      <c r="G6" s="60">
        <v>12538001</v>
      </c>
      <c r="H6" s="60">
        <v>4997074</v>
      </c>
      <c r="I6" s="60">
        <v>2612712</v>
      </c>
      <c r="J6" s="60">
        <v>2612712</v>
      </c>
      <c r="K6" s="60">
        <v>7025614</v>
      </c>
      <c r="L6" s="60">
        <v>44928914</v>
      </c>
      <c r="M6" s="60">
        <v>23553036</v>
      </c>
      <c r="N6" s="60">
        <v>23553036</v>
      </c>
      <c r="O6" s="60"/>
      <c r="P6" s="60"/>
      <c r="Q6" s="60"/>
      <c r="R6" s="60"/>
      <c r="S6" s="60"/>
      <c r="T6" s="60"/>
      <c r="U6" s="60"/>
      <c r="V6" s="60"/>
      <c r="W6" s="60">
        <v>23553036</v>
      </c>
      <c r="X6" s="60">
        <v>33157000</v>
      </c>
      <c r="Y6" s="60">
        <v>-9603964</v>
      </c>
      <c r="Z6" s="140">
        <v>-28.97</v>
      </c>
      <c r="AA6" s="62">
        <v>66314000</v>
      </c>
    </row>
    <row r="7" spans="1:27" ht="13.5">
      <c r="A7" s="249" t="s">
        <v>144</v>
      </c>
      <c r="B7" s="182"/>
      <c r="C7" s="155">
        <v>19802717</v>
      </c>
      <c r="D7" s="155"/>
      <c r="E7" s="59"/>
      <c r="F7" s="60"/>
      <c r="G7" s="60">
        <v>107650840</v>
      </c>
      <c r="H7" s="60">
        <v>113252938</v>
      </c>
      <c r="I7" s="60">
        <v>93623208</v>
      </c>
      <c r="J7" s="60">
        <v>93623208</v>
      </c>
      <c r="K7" s="60">
        <v>80622753</v>
      </c>
      <c r="L7" s="60">
        <v>77546928</v>
      </c>
      <c r="M7" s="60">
        <v>77547038</v>
      </c>
      <c r="N7" s="60">
        <v>77547038</v>
      </c>
      <c r="O7" s="60"/>
      <c r="P7" s="60"/>
      <c r="Q7" s="60"/>
      <c r="R7" s="60"/>
      <c r="S7" s="60"/>
      <c r="T7" s="60"/>
      <c r="U7" s="60"/>
      <c r="V7" s="60"/>
      <c r="W7" s="60">
        <v>77547038</v>
      </c>
      <c r="X7" s="60"/>
      <c r="Y7" s="60">
        <v>77547038</v>
      </c>
      <c r="Z7" s="140"/>
      <c r="AA7" s="62"/>
    </row>
    <row r="8" spans="1:27" ht="13.5">
      <c r="A8" s="249" t="s">
        <v>145</v>
      </c>
      <c r="B8" s="182"/>
      <c r="C8" s="155">
        <v>4263219</v>
      </c>
      <c r="D8" s="155"/>
      <c r="E8" s="59">
        <v>87000</v>
      </c>
      <c r="F8" s="60">
        <v>87000</v>
      </c>
      <c r="G8" s="60">
        <v>-1030408</v>
      </c>
      <c r="H8" s="60">
        <v>4617554</v>
      </c>
      <c r="I8" s="60">
        <v>7838857</v>
      </c>
      <c r="J8" s="60">
        <v>7838857</v>
      </c>
      <c r="K8" s="60">
        <v>7815052</v>
      </c>
      <c r="L8" s="60">
        <v>5834484</v>
      </c>
      <c r="M8" s="60">
        <v>8333049</v>
      </c>
      <c r="N8" s="60">
        <v>8333049</v>
      </c>
      <c r="O8" s="60"/>
      <c r="P8" s="60"/>
      <c r="Q8" s="60"/>
      <c r="R8" s="60"/>
      <c r="S8" s="60"/>
      <c r="T8" s="60"/>
      <c r="U8" s="60"/>
      <c r="V8" s="60"/>
      <c r="W8" s="60">
        <v>8333049</v>
      </c>
      <c r="X8" s="60">
        <v>43500</v>
      </c>
      <c r="Y8" s="60">
        <v>8289549</v>
      </c>
      <c r="Z8" s="140">
        <v>19056.43</v>
      </c>
      <c r="AA8" s="62">
        <v>87000</v>
      </c>
    </row>
    <row r="9" spans="1:27" ht="13.5">
      <c r="A9" s="249" t="s">
        <v>146</v>
      </c>
      <c r="B9" s="182"/>
      <c r="C9" s="155">
        <v>17351279</v>
      </c>
      <c r="D9" s="155"/>
      <c r="E9" s="59">
        <v>1437000</v>
      </c>
      <c r="F9" s="60">
        <v>1437000</v>
      </c>
      <c r="G9" s="60">
        <v>2233074</v>
      </c>
      <c r="H9" s="60">
        <v>1392394</v>
      </c>
      <c r="I9" s="60">
        <v>8191119</v>
      </c>
      <c r="J9" s="60">
        <v>8191119</v>
      </c>
      <c r="K9" s="60">
        <v>8257738</v>
      </c>
      <c r="L9" s="60">
        <v>6876865</v>
      </c>
      <c r="M9" s="60">
        <v>11220595</v>
      </c>
      <c r="N9" s="60">
        <v>11220595</v>
      </c>
      <c r="O9" s="60"/>
      <c r="P9" s="60"/>
      <c r="Q9" s="60"/>
      <c r="R9" s="60"/>
      <c r="S9" s="60"/>
      <c r="T9" s="60"/>
      <c r="U9" s="60"/>
      <c r="V9" s="60"/>
      <c r="W9" s="60">
        <v>11220595</v>
      </c>
      <c r="X9" s="60">
        <v>718500</v>
      </c>
      <c r="Y9" s="60">
        <v>10502095</v>
      </c>
      <c r="Z9" s="140">
        <v>1461.67</v>
      </c>
      <c r="AA9" s="62">
        <v>1437000</v>
      </c>
    </row>
    <row r="10" spans="1:27" ht="13.5">
      <c r="A10" s="249" t="s">
        <v>147</v>
      </c>
      <c r="B10" s="182"/>
      <c r="C10" s="155"/>
      <c r="D10" s="155"/>
      <c r="E10" s="59">
        <v>113000</v>
      </c>
      <c r="F10" s="60">
        <v>113000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56500</v>
      </c>
      <c r="Y10" s="159">
        <v>-56500</v>
      </c>
      <c r="Z10" s="141">
        <v>-100</v>
      </c>
      <c r="AA10" s="225">
        <v>113000</v>
      </c>
    </row>
    <row r="11" spans="1:27" ht="13.5">
      <c r="A11" s="249" t="s">
        <v>148</v>
      </c>
      <c r="B11" s="182"/>
      <c r="C11" s="155">
        <v>378389</v>
      </c>
      <c r="D11" s="155"/>
      <c r="E11" s="59">
        <v>452000</v>
      </c>
      <c r="F11" s="60">
        <v>452000</v>
      </c>
      <c r="G11" s="60">
        <v>658413</v>
      </c>
      <c r="H11" s="60">
        <v>521760</v>
      </c>
      <c r="I11" s="60">
        <v>712148</v>
      </c>
      <c r="J11" s="60">
        <v>712148</v>
      </c>
      <c r="K11" s="60">
        <v>895954</v>
      </c>
      <c r="L11" s="60">
        <v>1132728</v>
      </c>
      <c r="M11" s="60">
        <v>1141856</v>
      </c>
      <c r="N11" s="60">
        <v>1141856</v>
      </c>
      <c r="O11" s="60"/>
      <c r="P11" s="60"/>
      <c r="Q11" s="60"/>
      <c r="R11" s="60"/>
      <c r="S11" s="60"/>
      <c r="T11" s="60"/>
      <c r="U11" s="60"/>
      <c r="V11" s="60"/>
      <c r="W11" s="60">
        <v>1141856</v>
      </c>
      <c r="X11" s="60">
        <v>226000</v>
      </c>
      <c r="Y11" s="60">
        <v>915856</v>
      </c>
      <c r="Z11" s="140">
        <v>405.25</v>
      </c>
      <c r="AA11" s="62">
        <v>452000</v>
      </c>
    </row>
    <row r="12" spans="1:27" ht="13.5">
      <c r="A12" s="250" t="s">
        <v>56</v>
      </c>
      <c r="B12" s="251"/>
      <c r="C12" s="168">
        <f aca="true" t="shared" si="0" ref="C12:Y12">SUM(C6:C11)</f>
        <v>64469208</v>
      </c>
      <c r="D12" s="168">
        <f>SUM(D6:D11)</f>
        <v>0</v>
      </c>
      <c r="E12" s="72">
        <f t="shared" si="0"/>
        <v>68403000</v>
      </c>
      <c r="F12" s="73">
        <f t="shared" si="0"/>
        <v>68403000</v>
      </c>
      <c r="G12" s="73">
        <f t="shared" si="0"/>
        <v>122049920</v>
      </c>
      <c r="H12" s="73">
        <f t="shared" si="0"/>
        <v>124781720</v>
      </c>
      <c r="I12" s="73">
        <f t="shared" si="0"/>
        <v>112978044</v>
      </c>
      <c r="J12" s="73">
        <f t="shared" si="0"/>
        <v>112978044</v>
      </c>
      <c r="K12" s="73">
        <f t="shared" si="0"/>
        <v>104617111</v>
      </c>
      <c r="L12" s="73">
        <f t="shared" si="0"/>
        <v>136319919</v>
      </c>
      <c r="M12" s="73">
        <f t="shared" si="0"/>
        <v>121795574</v>
      </c>
      <c r="N12" s="73">
        <f t="shared" si="0"/>
        <v>121795574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121795574</v>
      </c>
      <c r="X12" s="73">
        <f t="shared" si="0"/>
        <v>34201500</v>
      </c>
      <c r="Y12" s="73">
        <f t="shared" si="0"/>
        <v>87594074</v>
      </c>
      <c r="Z12" s="170">
        <f>+IF(X12&lt;&gt;0,+(Y12/X12)*100,0)</f>
        <v>256.1117904185489</v>
      </c>
      <c r="AA12" s="74">
        <f>SUM(AA6:AA11)</f>
        <v>68403000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20411575</v>
      </c>
      <c r="D17" s="155"/>
      <c r="E17" s="59">
        <v>29922300</v>
      </c>
      <c r="F17" s="60">
        <v>29922300</v>
      </c>
      <c r="G17" s="60">
        <v>29848575</v>
      </c>
      <c r="H17" s="60">
        <v>26654075</v>
      </c>
      <c r="I17" s="60">
        <v>20411575</v>
      </c>
      <c r="J17" s="60">
        <v>20411575</v>
      </c>
      <c r="K17" s="60">
        <v>20411575</v>
      </c>
      <c r="L17" s="60">
        <v>20411575</v>
      </c>
      <c r="M17" s="60">
        <v>20411575</v>
      </c>
      <c r="N17" s="60">
        <v>20411575</v>
      </c>
      <c r="O17" s="60"/>
      <c r="P17" s="60"/>
      <c r="Q17" s="60"/>
      <c r="R17" s="60"/>
      <c r="S17" s="60"/>
      <c r="T17" s="60"/>
      <c r="U17" s="60"/>
      <c r="V17" s="60"/>
      <c r="W17" s="60">
        <v>20411575</v>
      </c>
      <c r="X17" s="60">
        <v>14961150</v>
      </c>
      <c r="Y17" s="60">
        <v>5450425</v>
      </c>
      <c r="Z17" s="140">
        <v>36.43</v>
      </c>
      <c r="AA17" s="62">
        <v>29922300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388551451</v>
      </c>
      <c r="D19" s="155"/>
      <c r="E19" s="59">
        <v>319430000</v>
      </c>
      <c r="F19" s="60">
        <v>319430000</v>
      </c>
      <c r="G19" s="60">
        <v>191768735</v>
      </c>
      <c r="H19" s="60">
        <v>318340267</v>
      </c>
      <c r="I19" s="60">
        <v>397285968</v>
      </c>
      <c r="J19" s="60">
        <v>397285968</v>
      </c>
      <c r="K19" s="60">
        <v>399346746</v>
      </c>
      <c r="L19" s="60">
        <v>418160169</v>
      </c>
      <c r="M19" s="60">
        <v>429600959</v>
      </c>
      <c r="N19" s="60">
        <v>429600959</v>
      </c>
      <c r="O19" s="60"/>
      <c r="P19" s="60"/>
      <c r="Q19" s="60"/>
      <c r="R19" s="60"/>
      <c r="S19" s="60"/>
      <c r="T19" s="60"/>
      <c r="U19" s="60"/>
      <c r="V19" s="60"/>
      <c r="W19" s="60">
        <v>429600959</v>
      </c>
      <c r="X19" s="60">
        <v>159715000</v>
      </c>
      <c r="Y19" s="60">
        <v>269885959</v>
      </c>
      <c r="Z19" s="140">
        <v>168.98</v>
      </c>
      <c r="AA19" s="62">
        <v>319430000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1378537</v>
      </c>
      <c r="D22" s="155"/>
      <c r="E22" s="59">
        <v>2697000</v>
      </c>
      <c r="F22" s="60">
        <v>2697000</v>
      </c>
      <c r="G22" s="60">
        <v>675509</v>
      </c>
      <c r="H22" s="60">
        <v>711509</v>
      </c>
      <c r="I22" s="60">
        <v>846295</v>
      </c>
      <c r="J22" s="60">
        <v>846295</v>
      </c>
      <c r="K22" s="60">
        <v>846295</v>
      </c>
      <c r="L22" s="60">
        <v>1353406</v>
      </c>
      <c r="M22" s="60">
        <v>1630627</v>
      </c>
      <c r="N22" s="60">
        <v>1630627</v>
      </c>
      <c r="O22" s="60"/>
      <c r="P22" s="60"/>
      <c r="Q22" s="60"/>
      <c r="R22" s="60"/>
      <c r="S22" s="60"/>
      <c r="T22" s="60"/>
      <c r="U22" s="60"/>
      <c r="V22" s="60"/>
      <c r="W22" s="60">
        <v>1630627</v>
      </c>
      <c r="X22" s="60">
        <v>1348500</v>
      </c>
      <c r="Y22" s="60">
        <v>282127</v>
      </c>
      <c r="Z22" s="140">
        <v>20.92</v>
      </c>
      <c r="AA22" s="62">
        <v>2697000</v>
      </c>
    </row>
    <row r="23" spans="1:27" ht="13.5">
      <c r="A23" s="249" t="s">
        <v>158</v>
      </c>
      <c r="B23" s="182"/>
      <c r="C23" s="155">
        <v>17719</v>
      </c>
      <c r="D23" s="155"/>
      <c r="E23" s="59">
        <v>18000</v>
      </c>
      <c r="F23" s="60">
        <v>18000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9000</v>
      </c>
      <c r="Y23" s="159">
        <v>-9000</v>
      </c>
      <c r="Z23" s="141">
        <v>-100</v>
      </c>
      <c r="AA23" s="225">
        <v>18000</v>
      </c>
    </row>
    <row r="24" spans="1:27" ht="13.5">
      <c r="A24" s="250" t="s">
        <v>57</v>
      </c>
      <c r="B24" s="253"/>
      <c r="C24" s="168">
        <f aca="true" t="shared" si="1" ref="C24:Y24">SUM(C15:C23)</f>
        <v>410359282</v>
      </c>
      <c r="D24" s="168">
        <f>SUM(D15:D23)</f>
        <v>0</v>
      </c>
      <c r="E24" s="76">
        <f t="shared" si="1"/>
        <v>352067300</v>
      </c>
      <c r="F24" s="77">
        <f t="shared" si="1"/>
        <v>352067300</v>
      </c>
      <c r="G24" s="77">
        <f t="shared" si="1"/>
        <v>222292819</v>
      </c>
      <c r="H24" s="77">
        <f t="shared" si="1"/>
        <v>345705851</v>
      </c>
      <c r="I24" s="77">
        <f t="shared" si="1"/>
        <v>418543838</v>
      </c>
      <c r="J24" s="77">
        <f t="shared" si="1"/>
        <v>418543838</v>
      </c>
      <c r="K24" s="77">
        <f t="shared" si="1"/>
        <v>420604616</v>
      </c>
      <c r="L24" s="77">
        <f t="shared" si="1"/>
        <v>439925150</v>
      </c>
      <c r="M24" s="77">
        <f t="shared" si="1"/>
        <v>451643161</v>
      </c>
      <c r="N24" s="77">
        <f t="shared" si="1"/>
        <v>451643161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451643161</v>
      </c>
      <c r="X24" s="77">
        <f t="shared" si="1"/>
        <v>176033650</v>
      </c>
      <c r="Y24" s="77">
        <f t="shared" si="1"/>
        <v>275609511</v>
      </c>
      <c r="Z24" s="212">
        <f>+IF(X24&lt;&gt;0,+(Y24/X24)*100,0)</f>
        <v>156.5663786440831</v>
      </c>
      <c r="AA24" s="79">
        <f>SUM(AA15:AA23)</f>
        <v>352067300</v>
      </c>
    </row>
    <row r="25" spans="1:27" ht="13.5">
      <c r="A25" s="250" t="s">
        <v>159</v>
      </c>
      <c r="B25" s="251"/>
      <c r="C25" s="168">
        <f aca="true" t="shared" si="2" ref="C25:Y25">+C12+C24</f>
        <v>474828490</v>
      </c>
      <c r="D25" s="168">
        <f>+D12+D24</f>
        <v>0</v>
      </c>
      <c r="E25" s="72">
        <f t="shared" si="2"/>
        <v>420470300</v>
      </c>
      <c r="F25" s="73">
        <f t="shared" si="2"/>
        <v>420470300</v>
      </c>
      <c r="G25" s="73">
        <f t="shared" si="2"/>
        <v>344342739</v>
      </c>
      <c r="H25" s="73">
        <f t="shared" si="2"/>
        <v>470487571</v>
      </c>
      <c r="I25" s="73">
        <f t="shared" si="2"/>
        <v>531521882</v>
      </c>
      <c r="J25" s="73">
        <f t="shared" si="2"/>
        <v>531521882</v>
      </c>
      <c r="K25" s="73">
        <f t="shared" si="2"/>
        <v>525221727</v>
      </c>
      <c r="L25" s="73">
        <f t="shared" si="2"/>
        <v>576245069</v>
      </c>
      <c r="M25" s="73">
        <f t="shared" si="2"/>
        <v>573438735</v>
      </c>
      <c r="N25" s="73">
        <f t="shared" si="2"/>
        <v>573438735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573438735</v>
      </c>
      <c r="X25" s="73">
        <f t="shared" si="2"/>
        <v>210235150</v>
      </c>
      <c r="Y25" s="73">
        <f t="shared" si="2"/>
        <v>363203585</v>
      </c>
      <c r="Z25" s="170">
        <f>+IF(X25&lt;&gt;0,+(Y25/X25)*100,0)</f>
        <v>172.76063731493045</v>
      </c>
      <c r="AA25" s="74">
        <f>+AA12+AA24</f>
        <v>420470300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17592917</v>
      </c>
      <c r="D30" s="155"/>
      <c r="E30" s="59">
        <v>370000</v>
      </c>
      <c r="F30" s="60">
        <v>370000</v>
      </c>
      <c r="G30" s="60">
        <v>381356</v>
      </c>
      <c r="H30" s="60">
        <v>17592917</v>
      </c>
      <c r="I30" s="60">
        <v>17592917</v>
      </c>
      <c r="J30" s="60">
        <v>17592917</v>
      </c>
      <c r="K30" s="60">
        <v>17592917</v>
      </c>
      <c r="L30" s="60">
        <v>17592917</v>
      </c>
      <c r="M30" s="60">
        <v>17592917</v>
      </c>
      <c r="N30" s="60">
        <v>17592917</v>
      </c>
      <c r="O30" s="60"/>
      <c r="P30" s="60"/>
      <c r="Q30" s="60"/>
      <c r="R30" s="60"/>
      <c r="S30" s="60"/>
      <c r="T30" s="60"/>
      <c r="U30" s="60"/>
      <c r="V30" s="60"/>
      <c r="W30" s="60">
        <v>17592917</v>
      </c>
      <c r="X30" s="60">
        <v>185000</v>
      </c>
      <c r="Y30" s="60">
        <v>17407917</v>
      </c>
      <c r="Z30" s="140">
        <v>9409.68</v>
      </c>
      <c r="AA30" s="62">
        <v>370000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17014721</v>
      </c>
      <c r="D32" s="155"/>
      <c r="E32" s="59">
        <v>45529000</v>
      </c>
      <c r="F32" s="60">
        <v>45529000</v>
      </c>
      <c r="G32" s="60">
        <v>10235936</v>
      </c>
      <c r="H32" s="60">
        <v>41459124</v>
      </c>
      <c r="I32" s="60">
        <v>47744934</v>
      </c>
      <c r="J32" s="60">
        <v>47744934</v>
      </c>
      <c r="K32" s="60">
        <v>56572640</v>
      </c>
      <c r="L32" s="60">
        <v>63782739</v>
      </c>
      <c r="M32" s="60">
        <v>62698737</v>
      </c>
      <c r="N32" s="60">
        <v>62698737</v>
      </c>
      <c r="O32" s="60"/>
      <c r="P32" s="60"/>
      <c r="Q32" s="60"/>
      <c r="R32" s="60"/>
      <c r="S32" s="60"/>
      <c r="T32" s="60"/>
      <c r="U32" s="60"/>
      <c r="V32" s="60"/>
      <c r="W32" s="60">
        <v>62698737</v>
      </c>
      <c r="X32" s="60">
        <v>22764500</v>
      </c>
      <c r="Y32" s="60">
        <v>39934237</v>
      </c>
      <c r="Z32" s="140">
        <v>175.42</v>
      </c>
      <c r="AA32" s="62">
        <v>45529000</v>
      </c>
    </row>
    <row r="33" spans="1:27" ht="13.5">
      <c r="A33" s="249" t="s">
        <v>165</v>
      </c>
      <c r="B33" s="182"/>
      <c r="C33" s="155">
        <v>134814</v>
      </c>
      <c r="D33" s="155"/>
      <c r="E33" s="59"/>
      <c r="F33" s="60"/>
      <c r="G33" s="60">
        <v>134814</v>
      </c>
      <c r="H33" s="60">
        <v>134814</v>
      </c>
      <c r="I33" s="60">
        <v>134814</v>
      </c>
      <c r="J33" s="60">
        <v>134814</v>
      </c>
      <c r="K33" s="60">
        <v>134814</v>
      </c>
      <c r="L33" s="60">
        <v>134814</v>
      </c>
      <c r="M33" s="60">
        <v>134814</v>
      </c>
      <c r="N33" s="60">
        <v>134814</v>
      </c>
      <c r="O33" s="60"/>
      <c r="P33" s="60"/>
      <c r="Q33" s="60"/>
      <c r="R33" s="60"/>
      <c r="S33" s="60"/>
      <c r="T33" s="60"/>
      <c r="U33" s="60"/>
      <c r="V33" s="60"/>
      <c r="W33" s="60">
        <v>134814</v>
      </c>
      <c r="X33" s="60"/>
      <c r="Y33" s="60">
        <v>134814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34742452</v>
      </c>
      <c r="D34" s="168">
        <f>SUM(D29:D33)</f>
        <v>0</v>
      </c>
      <c r="E34" s="72">
        <f t="shared" si="3"/>
        <v>45899000</v>
      </c>
      <c r="F34" s="73">
        <f t="shared" si="3"/>
        <v>45899000</v>
      </c>
      <c r="G34" s="73">
        <f t="shared" si="3"/>
        <v>10752106</v>
      </c>
      <c r="H34" s="73">
        <f t="shared" si="3"/>
        <v>59186855</v>
      </c>
      <c r="I34" s="73">
        <f t="shared" si="3"/>
        <v>65472665</v>
      </c>
      <c r="J34" s="73">
        <f t="shared" si="3"/>
        <v>65472665</v>
      </c>
      <c r="K34" s="73">
        <f t="shared" si="3"/>
        <v>74300371</v>
      </c>
      <c r="L34" s="73">
        <f t="shared" si="3"/>
        <v>81510470</v>
      </c>
      <c r="M34" s="73">
        <f t="shared" si="3"/>
        <v>80426468</v>
      </c>
      <c r="N34" s="73">
        <f t="shared" si="3"/>
        <v>80426468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80426468</v>
      </c>
      <c r="X34" s="73">
        <f t="shared" si="3"/>
        <v>22949500</v>
      </c>
      <c r="Y34" s="73">
        <f t="shared" si="3"/>
        <v>57476968</v>
      </c>
      <c r="Z34" s="170">
        <f>+IF(X34&lt;&gt;0,+(Y34/X34)*100,0)</f>
        <v>250.44976143271094</v>
      </c>
      <c r="AA34" s="74">
        <f>SUM(AA29:AA33)</f>
        <v>45899000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33837914</v>
      </c>
      <c r="D37" s="155"/>
      <c r="E37" s="59">
        <v>625000</v>
      </c>
      <c r="F37" s="60">
        <v>625000</v>
      </c>
      <c r="G37" s="60">
        <v>206723</v>
      </c>
      <c r="H37" s="60">
        <v>32995163</v>
      </c>
      <c r="I37" s="60">
        <v>32995163</v>
      </c>
      <c r="J37" s="60">
        <v>32995163</v>
      </c>
      <c r="K37" s="60">
        <v>32995163</v>
      </c>
      <c r="L37" s="60">
        <v>32995163</v>
      </c>
      <c r="M37" s="60">
        <v>32995163</v>
      </c>
      <c r="N37" s="60">
        <v>32995163</v>
      </c>
      <c r="O37" s="60"/>
      <c r="P37" s="60"/>
      <c r="Q37" s="60"/>
      <c r="R37" s="60"/>
      <c r="S37" s="60"/>
      <c r="T37" s="60"/>
      <c r="U37" s="60"/>
      <c r="V37" s="60"/>
      <c r="W37" s="60">
        <v>32995163</v>
      </c>
      <c r="X37" s="60">
        <v>312500</v>
      </c>
      <c r="Y37" s="60">
        <v>32682663</v>
      </c>
      <c r="Z37" s="140">
        <v>10458.45</v>
      </c>
      <c r="AA37" s="62">
        <v>625000</v>
      </c>
    </row>
    <row r="38" spans="1:27" ht="13.5">
      <c r="A38" s="249" t="s">
        <v>165</v>
      </c>
      <c r="B38" s="182"/>
      <c r="C38" s="155">
        <v>6158527</v>
      </c>
      <c r="D38" s="155"/>
      <c r="E38" s="59"/>
      <c r="F38" s="60"/>
      <c r="G38" s="60">
        <v>10362525</v>
      </c>
      <c r="H38" s="60">
        <v>10362525</v>
      </c>
      <c r="I38" s="60">
        <v>10362525</v>
      </c>
      <c r="J38" s="60">
        <v>10362525</v>
      </c>
      <c r="K38" s="60">
        <v>10362525</v>
      </c>
      <c r="L38" s="60">
        <v>7001278</v>
      </c>
      <c r="M38" s="60">
        <v>3640030</v>
      </c>
      <c r="N38" s="60">
        <v>3640030</v>
      </c>
      <c r="O38" s="60"/>
      <c r="P38" s="60"/>
      <c r="Q38" s="60"/>
      <c r="R38" s="60"/>
      <c r="S38" s="60"/>
      <c r="T38" s="60"/>
      <c r="U38" s="60"/>
      <c r="V38" s="60"/>
      <c r="W38" s="60">
        <v>3640030</v>
      </c>
      <c r="X38" s="60"/>
      <c r="Y38" s="60">
        <v>3640030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39996441</v>
      </c>
      <c r="D39" s="168">
        <f>SUM(D37:D38)</f>
        <v>0</v>
      </c>
      <c r="E39" s="76">
        <f t="shared" si="4"/>
        <v>625000</v>
      </c>
      <c r="F39" s="77">
        <f t="shared" si="4"/>
        <v>625000</v>
      </c>
      <c r="G39" s="77">
        <f t="shared" si="4"/>
        <v>10569248</v>
      </c>
      <c r="H39" s="77">
        <f t="shared" si="4"/>
        <v>43357688</v>
      </c>
      <c r="I39" s="77">
        <f t="shared" si="4"/>
        <v>43357688</v>
      </c>
      <c r="J39" s="77">
        <f t="shared" si="4"/>
        <v>43357688</v>
      </c>
      <c r="K39" s="77">
        <f t="shared" si="4"/>
        <v>43357688</v>
      </c>
      <c r="L39" s="77">
        <f t="shared" si="4"/>
        <v>39996441</v>
      </c>
      <c r="M39" s="77">
        <f t="shared" si="4"/>
        <v>36635193</v>
      </c>
      <c r="N39" s="77">
        <f t="shared" si="4"/>
        <v>36635193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36635193</v>
      </c>
      <c r="X39" s="77">
        <f t="shared" si="4"/>
        <v>312500</v>
      </c>
      <c r="Y39" s="77">
        <f t="shared" si="4"/>
        <v>36322693</v>
      </c>
      <c r="Z39" s="212">
        <f>+IF(X39&lt;&gt;0,+(Y39/X39)*100,0)</f>
        <v>11623.26176</v>
      </c>
      <c r="AA39" s="79">
        <f>SUM(AA37:AA38)</f>
        <v>625000</v>
      </c>
    </row>
    <row r="40" spans="1:27" ht="13.5">
      <c r="A40" s="250" t="s">
        <v>167</v>
      </c>
      <c r="B40" s="251"/>
      <c r="C40" s="168">
        <f aca="true" t="shared" si="5" ref="C40:Y40">+C34+C39</f>
        <v>74738893</v>
      </c>
      <c r="D40" s="168">
        <f>+D34+D39</f>
        <v>0</v>
      </c>
      <c r="E40" s="72">
        <f t="shared" si="5"/>
        <v>46524000</v>
      </c>
      <c r="F40" s="73">
        <f t="shared" si="5"/>
        <v>46524000</v>
      </c>
      <c r="G40" s="73">
        <f t="shared" si="5"/>
        <v>21321354</v>
      </c>
      <c r="H40" s="73">
        <f t="shared" si="5"/>
        <v>102544543</v>
      </c>
      <c r="I40" s="73">
        <f t="shared" si="5"/>
        <v>108830353</v>
      </c>
      <c r="J40" s="73">
        <f t="shared" si="5"/>
        <v>108830353</v>
      </c>
      <c r="K40" s="73">
        <f t="shared" si="5"/>
        <v>117658059</v>
      </c>
      <c r="L40" s="73">
        <f t="shared" si="5"/>
        <v>121506911</v>
      </c>
      <c r="M40" s="73">
        <f t="shared" si="5"/>
        <v>117061661</v>
      </c>
      <c r="N40" s="73">
        <f t="shared" si="5"/>
        <v>117061661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117061661</v>
      </c>
      <c r="X40" s="73">
        <f t="shared" si="5"/>
        <v>23262000</v>
      </c>
      <c r="Y40" s="73">
        <f t="shared" si="5"/>
        <v>93799661</v>
      </c>
      <c r="Z40" s="170">
        <f>+IF(X40&lt;&gt;0,+(Y40/X40)*100,0)</f>
        <v>403.23128277878084</v>
      </c>
      <c r="AA40" s="74">
        <f>+AA34+AA39</f>
        <v>46524000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400089597</v>
      </c>
      <c r="D42" s="257">
        <f>+D25-D40</f>
        <v>0</v>
      </c>
      <c r="E42" s="258">
        <f t="shared" si="6"/>
        <v>373946300</v>
      </c>
      <c r="F42" s="259">
        <f t="shared" si="6"/>
        <v>373946300</v>
      </c>
      <c r="G42" s="259">
        <f t="shared" si="6"/>
        <v>323021385</v>
      </c>
      <c r="H42" s="259">
        <f t="shared" si="6"/>
        <v>367943028</v>
      </c>
      <c r="I42" s="259">
        <f t="shared" si="6"/>
        <v>422691529</v>
      </c>
      <c r="J42" s="259">
        <f t="shared" si="6"/>
        <v>422691529</v>
      </c>
      <c r="K42" s="259">
        <f t="shared" si="6"/>
        <v>407563668</v>
      </c>
      <c r="L42" s="259">
        <f t="shared" si="6"/>
        <v>454738158</v>
      </c>
      <c r="M42" s="259">
        <f t="shared" si="6"/>
        <v>456377074</v>
      </c>
      <c r="N42" s="259">
        <f t="shared" si="6"/>
        <v>456377074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456377074</v>
      </c>
      <c r="X42" s="259">
        <f t="shared" si="6"/>
        <v>186973150</v>
      </c>
      <c r="Y42" s="259">
        <f t="shared" si="6"/>
        <v>269403924</v>
      </c>
      <c r="Z42" s="260">
        <f>+IF(X42&lt;&gt;0,+(Y42/X42)*100,0)</f>
        <v>144.08695794021762</v>
      </c>
      <c r="AA42" s="261">
        <f>+AA25-AA40</f>
        <v>373946300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400089597</v>
      </c>
      <c r="D45" s="155"/>
      <c r="E45" s="59">
        <v>373946300</v>
      </c>
      <c r="F45" s="60">
        <v>373946300</v>
      </c>
      <c r="G45" s="60">
        <v>323021385</v>
      </c>
      <c r="H45" s="60">
        <v>367943028</v>
      </c>
      <c r="I45" s="60">
        <v>422691529</v>
      </c>
      <c r="J45" s="60">
        <v>422691529</v>
      </c>
      <c r="K45" s="60">
        <v>407563668</v>
      </c>
      <c r="L45" s="60">
        <v>454738158</v>
      </c>
      <c r="M45" s="60">
        <v>456377074</v>
      </c>
      <c r="N45" s="60">
        <v>456377074</v>
      </c>
      <c r="O45" s="60"/>
      <c r="P45" s="60"/>
      <c r="Q45" s="60"/>
      <c r="R45" s="60"/>
      <c r="S45" s="60"/>
      <c r="T45" s="60"/>
      <c r="U45" s="60"/>
      <c r="V45" s="60"/>
      <c r="W45" s="60">
        <v>456377074</v>
      </c>
      <c r="X45" s="60">
        <v>186973150</v>
      </c>
      <c r="Y45" s="60">
        <v>269403924</v>
      </c>
      <c r="Z45" s="139">
        <v>144.09</v>
      </c>
      <c r="AA45" s="62">
        <v>373946300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400089597</v>
      </c>
      <c r="D48" s="217">
        <f>SUM(D45:D47)</f>
        <v>0</v>
      </c>
      <c r="E48" s="264">
        <f t="shared" si="7"/>
        <v>373946300</v>
      </c>
      <c r="F48" s="219">
        <f t="shared" si="7"/>
        <v>373946300</v>
      </c>
      <c r="G48" s="219">
        <f t="shared" si="7"/>
        <v>323021385</v>
      </c>
      <c r="H48" s="219">
        <f t="shared" si="7"/>
        <v>367943028</v>
      </c>
      <c r="I48" s="219">
        <f t="shared" si="7"/>
        <v>422691529</v>
      </c>
      <c r="J48" s="219">
        <f t="shared" si="7"/>
        <v>422691529</v>
      </c>
      <c r="K48" s="219">
        <f t="shared" si="7"/>
        <v>407563668</v>
      </c>
      <c r="L48" s="219">
        <f t="shared" si="7"/>
        <v>454738158</v>
      </c>
      <c r="M48" s="219">
        <f t="shared" si="7"/>
        <v>456377074</v>
      </c>
      <c r="N48" s="219">
        <f t="shared" si="7"/>
        <v>456377074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456377074</v>
      </c>
      <c r="X48" s="219">
        <f t="shared" si="7"/>
        <v>186973150</v>
      </c>
      <c r="Y48" s="219">
        <f t="shared" si="7"/>
        <v>269403924</v>
      </c>
      <c r="Z48" s="265">
        <f>+IF(X48&lt;&gt;0,+(Y48/X48)*100,0)</f>
        <v>144.08695794021762</v>
      </c>
      <c r="AA48" s="232">
        <f>SUM(AA45:AA47)</f>
        <v>373946300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24750249</v>
      </c>
      <c r="D6" s="155"/>
      <c r="E6" s="59">
        <v>36715996</v>
      </c>
      <c r="F6" s="60">
        <v>36715996</v>
      </c>
      <c r="G6" s="60">
        <v>4901954</v>
      </c>
      <c r="H6" s="60">
        <v>893265</v>
      </c>
      <c r="I6" s="60">
        <v>860381</v>
      </c>
      <c r="J6" s="60">
        <v>6655600</v>
      </c>
      <c r="K6" s="60">
        <v>852025</v>
      </c>
      <c r="L6" s="60">
        <v>788579</v>
      </c>
      <c r="M6" s="60">
        <v>914580</v>
      </c>
      <c r="N6" s="60">
        <v>2555184</v>
      </c>
      <c r="O6" s="60"/>
      <c r="P6" s="60"/>
      <c r="Q6" s="60"/>
      <c r="R6" s="60"/>
      <c r="S6" s="60"/>
      <c r="T6" s="60"/>
      <c r="U6" s="60"/>
      <c r="V6" s="60"/>
      <c r="W6" s="60">
        <v>9210784</v>
      </c>
      <c r="X6" s="60">
        <v>18592998</v>
      </c>
      <c r="Y6" s="60">
        <v>-9382214</v>
      </c>
      <c r="Z6" s="140">
        <v>-50.46</v>
      </c>
      <c r="AA6" s="62">
        <v>36715996</v>
      </c>
    </row>
    <row r="7" spans="1:27" ht="13.5">
      <c r="A7" s="249" t="s">
        <v>178</v>
      </c>
      <c r="B7" s="182"/>
      <c r="C7" s="155">
        <v>122813746</v>
      </c>
      <c r="D7" s="155"/>
      <c r="E7" s="59">
        <v>166306000</v>
      </c>
      <c r="F7" s="60">
        <v>166306000</v>
      </c>
      <c r="G7" s="60">
        <v>53900000</v>
      </c>
      <c r="H7" s="60"/>
      <c r="I7" s="60"/>
      <c r="J7" s="60">
        <v>53900000</v>
      </c>
      <c r="K7" s="60"/>
      <c r="L7" s="60">
        <v>45389000</v>
      </c>
      <c r="M7" s="60"/>
      <c r="N7" s="60">
        <v>45389000</v>
      </c>
      <c r="O7" s="60"/>
      <c r="P7" s="60"/>
      <c r="Q7" s="60"/>
      <c r="R7" s="60"/>
      <c r="S7" s="60"/>
      <c r="T7" s="60"/>
      <c r="U7" s="60"/>
      <c r="V7" s="60"/>
      <c r="W7" s="60">
        <v>99289000</v>
      </c>
      <c r="X7" s="60">
        <v>149675000</v>
      </c>
      <c r="Y7" s="60">
        <v>-50386000</v>
      </c>
      <c r="Z7" s="140">
        <v>-33.66</v>
      </c>
      <c r="AA7" s="62">
        <v>166306000</v>
      </c>
    </row>
    <row r="8" spans="1:27" ht="13.5">
      <c r="A8" s="249" t="s">
        <v>179</v>
      </c>
      <c r="B8" s="182"/>
      <c r="C8" s="155">
        <v>73338741</v>
      </c>
      <c r="D8" s="155"/>
      <c r="E8" s="59">
        <v>43294000</v>
      </c>
      <c r="F8" s="60">
        <v>43294000</v>
      </c>
      <c r="G8" s="60">
        <v>26600000</v>
      </c>
      <c r="H8" s="60">
        <v>69621400</v>
      </c>
      <c r="I8" s="60"/>
      <c r="J8" s="60">
        <v>96221400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96221400</v>
      </c>
      <c r="X8" s="60">
        <v>38964000</v>
      </c>
      <c r="Y8" s="60">
        <v>57257400</v>
      </c>
      <c r="Z8" s="140">
        <v>146.95</v>
      </c>
      <c r="AA8" s="62">
        <v>43294000</v>
      </c>
    </row>
    <row r="9" spans="1:27" ht="13.5">
      <c r="A9" s="249" t="s">
        <v>180</v>
      </c>
      <c r="B9" s="182"/>
      <c r="C9" s="155">
        <v>4312499</v>
      </c>
      <c r="D9" s="155"/>
      <c r="E9" s="59">
        <v>3150000</v>
      </c>
      <c r="F9" s="60">
        <v>3150000</v>
      </c>
      <c r="G9" s="60">
        <v>188482</v>
      </c>
      <c r="H9" s="60">
        <v>330107</v>
      </c>
      <c r="I9" s="60">
        <v>136395</v>
      </c>
      <c r="J9" s="60">
        <v>654984</v>
      </c>
      <c r="K9" s="60">
        <v>630934</v>
      </c>
      <c r="L9" s="60">
        <v>162225</v>
      </c>
      <c r="M9" s="60">
        <v>269179</v>
      </c>
      <c r="N9" s="60">
        <v>1062338</v>
      </c>
      <c r="O9" s="60"/>
      <c r="P9" s="60"/>
      <c r="Q9" s="60"/>
      <c r="R9" s="60"/>
      <c r="S9" s="60"/>
      <c r="T9" s="60"/>
      <c r="U9" s="60"/>
      <c r="V9" s="60"/>
      <c r="W9" s="60">
        <v>1717322</v>
      </c>
      <c r="X9" s="60">
        <v>1584000</v>
      </c>
      <c r="Y9" s="60">
        <v>133322</v>
      </c>
      <c r="Z9" s="140">
        <v>8.42</v>
      </c>
      <c r="AA9" s="62">
        <v>3150000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-146048018</v>
      </c>
      <c r="D12" s="155"/>
      <c r="E12" s="59">
        <v>-164525000</v>
      </c>
      <c r="F12" s="60">
        <v>-164525000</v>
      </c>
      <c r="G12" s="60">
        <v>23146226</v>
      </c>
      <c r="H12" s="60">
        <v>-1629445</v>
      </c>
      <c r="I12" s="60">
        <v>-8695567</v>
      </c>
      <c r="J12" s="60">
        <v>12821214</v>
      </c>
      <c r="K12" s="60">
        <v>-12758611</v>
      </c>
      <c r="L12" s="60">
        <v>-2582742</v>
      </c>
      <c r="M12" s="60">
        <v>-13758596</v>
      </c>
      <c r="N12" s="60">
        <v>-29099949</v>
      </c>
      <c r="O12" s="60"/>
      <c r="P12" s="60"/>
      <c r="Q12" s="60"/>
      <c r="R12" s="60"/>
      <c r="S12" s="60"/>
      <c r="T12" s="60"/>
      <c r="U12" s="60"/>
      <c r="V12" s="60"/>
      <c r="W12" s="60">
        <v>-16278735</v>
      </c>
      <c r="X12" s="60">
        <v>-84286000</v>
      </c>
      <c r="Y12" s="60">
        <v>68007265</v>
      </c>
      <c r="Z12" s="140">
        <v>-80.69</v>
      </c>
      <c r="AA12" s="62">
        <v>-164525000</v>
      </c>
    </row>
    <row r="13" spans="1:27" ht="13.5">
      <c r="A13" s="249" t="s">
        <v>40</v>
      </c>
      <c r="B13" s="182"/>
      <c r="C13" s="155">
        <v>-1914921</v>
      </c>
      <c r="D13" s="155"/>
      <c r="E13" s="59">
        <v>-21000</v>
      </c>
      <c r="F13" s="60">
        <v>-21000</v>
      </c>
      <c r="G13" s="60"/>
      <c r="H13" s="60"/>
      <c r="I13" s="60">
        <v>-354</v>
      </c>
      <c r="J13" s="60">
        <v>-354</v>
      </c>
      <c r="K13" s="60">
        <v>-2248</v>
      </c>
      <c r="L13" s="60">
        <v>-191</v>
      </c>
      <c r="M13" s="60"/>
      <c r="N13" s="60">
        <v>-2439</v>
      </c>
      <c r="O13" s="60"/>
      <c r="P13" s="60"/>
      <c r="Q13" s="60"/>
      <c r="R13" s="60"/>
      <c r="S13" s="60"/>
      <c r="T13" s="60"/>
      <c r="U13" s="60"/>
      <c r="V13" s="60"/>
      <c r="W13" s="60">
        <v>-2793</v>
      </c>
      <c r="X13" s="60">
        <v>-10500</v>
      </c>
      <c r="Y13" s="60">
        <v>7707</v>
      </c>
      <c r="Z13" s="140">
        <v>-73.4</v>
      </c>
      <c r="AA13" s="62">
        <v>-21000</v>
      </c>
    </row>
    <row r="14" spans="1:27" ht="13.5">
      <c r="A14" s="249" t="s">
        <v>42</v>
      </c>
      <c r="B14" s="182"/>
      <c r="C14" s="155">
        <v>-3371167</v>
      </c>
      <c r="D14" s="155"/>
      <c r="E14" s="59">
        <v>-4746000</v>
      </c>
      <c r="F14" s="60">
        <v>-4746000</v>
      </c>
      <c r="G14" s="60"/>
      <c r="H14" s="60">
        <v>-126929</v>
      </c>
      <c r="I14" s="60">
        <v>-272439</v>
      </c>
      <c r="J14" s="60">
        <v>-399368</v>
      </c>
      <c r="K14" s="60">
        <v>-147893</v>
      </c>
      <c r="L14" s="60">
        <v>-949470</v>
      </c>
      <c r="M14" s="60">
        <v>-55365</v>
      </c>
      <c r="N14" s="60">
        <v>-1152728</v>
      </c>
      <c r="O14" s="60"/>
      <c r="P14" s="60"/>
      <c r="Q14" s="60"/>
      <c r="R14" s="60"/>
      <c r="S14" s="60"/>
      <c r="T14" s="60"/>
      <c r="U14" s="60"/>
      <c r="V14" s="60"/>
      <c r="W14" s="60">
        <v>-1552096</v>
      </c>
      <c r="X14" s="60"/>
      <c r="Y14" s="60">
        <v>-1552096</v>
      </c>
      <c r="Z14" s="140"/>
      <c r="AA14" s="62">
        <v>-4746000</v>
      </c>
    </row>
    <row r="15" spans="1:27" ht="13.5">
      <c r="A15" s="250" t="s">
        <v>184</v>
      </c>
      <c r="B15" s="251"/>
      <c r="C15" s="168">
        <f aca="true" t="shared" si="0" ref="C15:Y15">SUM(C6:C14)</f>
        <v>73881129</v>
      </c>
      <c r="D15" s="168">
        <f>SUM(D6:D14)</f>
        <v>0</v>
      </c>
      <c r="E15" s="72">
        <f t="shared" si="0"/>
        <v>80173996</v>
      </c>
      <c r="F15" s="73">
        <f t="shared" si="0"/>
        <v>80173996</v>
      </c>
      <c r="G15" s="73">
        <f t="shared" si="0"/>
        <v>108736662</v>
      </c>
      <c r="H15" s="73">
        <f t="shared" si="0"/>
        <v>69088398</v>
      </c>
      <c r="I15" s="73">
        <f t="shared" si="0"/>
        <v>-7971584</v>
      </c>
      <c r="J15" s="73">
        <f t="shared" si="0"/>
        <v>169853476</v>
      </c>
      <c r="K15" s="73">
        <f t="shared" si="0"/>
        <v>-11425793</v>
      </c>
      <c r="L15" s="73">
        <f t="shared" si="0"/>
        <v>42807401</v>
      </c>
      <c r="M15" s="73">
        <f t="shared" si="0"/>
        <v>-12630202</v>
      </c>
      <c r="N15" s="73">
        <f t="shared" si="0"/>
        <v>18751406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188604882</v>
      </c>
      <c r="X15" s="73">
        <f t="shared" si="0"/>
        <v>124519498</v>
      </c>
      <c r="Y15" s="73">
        <f t="shared" si="0"/>
        <v>64085384</v>
      </c>
      <c r="Z15" s="170">
        <f>+IF(X15&lt;&gt;0,+(Y15/X15)*100,0)</f>
        <v>51.46614388053508</v>
      </c>
      <c r="AA15" s="74">
        <f>SUM(AA6:AA14)</f>
        <v>80173996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3525630</v>
      </c>
      <c r="D19" s="155"/>
      <c r="E19" s="59"/>
      <c r="F19" s="60"/>
      <c r="G19" s="159">
        <v>2784253</v>
      </c>
      <c r="H19" s="159">
        <v>286553</v>
      </c>
      <c r="I19" s="159">
        <v>204887</v>
      </c>
      <c r="J19" s="60">
        <v>3275693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3275693</v>
      </c>
      <c r="X19" s="60"/>
      <c r="Y19" s="159">
        <v>3275693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-134029239</v>
      </c>
      <c r="D24" s="155"/>
      <c r="E24" s="59">
        <v>-80173000</v>
      </c>
      <c r="F24" s="60">
        <v>-80173000</v>
      </c>
      <c r="G24" s="60">
        <v>-1096661</v>
      </c>
      <c r="H24" s="60">
        <v>-3001255</v>
      </c>
      <c r="I24" s="60">
        <v>-14247396</v>
      </c>
      <c r="J24" s="60">
        <v>-18345312</v>
      </c>
      <c r="K24" s="60">
        <v>-2060778</v>
      </c>
      <c r="L24" s="60">
        <v>-7979926</v>
      </c>
      <c r="M24" s="60">
        <v>-8745567</v>
      </c>
      <c r="N24" s="60">
        <v>-18786271</v>
      </c>
      <c r="O24" s="60"/>
      <c r="P24" s="60"/>
      <c r="Q24" s="60"/>
      <c r="R24" s="60"/>
      <c r="S24" s="60"/>
      <c r="T24" s="60"/>
      <c r="U24" s="60"/>
      <c r="V24" s="60"/>
      <c r="W24" s="60">
        <v>-37131583</v>
      </c>
      <c r="X24" s="60">
        <v>-37026000</v>
      </c>
      <c r="Y24" s="60">
        <v>-105583</v>
      </c>
      <c r="Z24" s="140">
        <v>0.29</v>
      </c>
      <c r="AA24" s="62">
        <v>-80173000</v>
      </c>
    </row>
    <row r="25" spans="1:27" ht="13.5">
      <c r="A25" s="250" t="s">
        <v>191</v>
      </c>
      <c r="B25" s="251"/>
      <c r="C25" s="168">
        <f aca="true" t="shared" si="1" ref="C25:Y25">SUM(C19:C24)</f>
        <v>-130503609</v>
      </c>
      <c r="D25" s="168">
        <f>SUM(D19:D24)</f>
        <v>0</v>
      </c>
      <c r="E25" s="72">
        <f t="shared" si="1"/>
        <v>-80173000</v>
      </c>
      <c r="F25" s="73">
        <f t="shared" si="1"/>
        <v>-80173000</v>
      </c>
      <c r="G25" s="73">
        <f t="shared" si="1"/>
        <v>1687592</v>
      </c>
      <c r="H25" s="73">
        <f t="shared" si="1"/>
        <v>-2714702</v>
      </c>
      <c r="I25" s="73">
        <f t="shared" si="1"/>
        <v>-14042509</v>
      </c>
      <c r="J25" s="73">
        <f t="shared" si="1"/>
        <v>-15069619</v>
      </c>
      <c r="K25" s="73">
        <f t="shared" si="1"/>
        <v>-2060778</v>
      </c>
      <c r="L25" s="73">
        <f t="shared" si="1"/>
        <v>-7979926</v>
      </c>
      <c r="M25" s="73">
        <f t="shared" si="1"/>
        <v>-8745567</v>
      </c>
      <c r="N25" s="73">
        <f t="shared" si="1"/>
        <v>-18786271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-33855890</v>
      </c>
      <c r="X25" s="73">
        <f t="shared" si="1"/>
        <v>-37026000</v>
      </c>
      <c r="Y25" s="73">
        <f t="shared" si="1"/>
        <v>3170110</v>
      </c>
      <c r="Z25" s="170">
        <f>+IF(X25&lt;&gt;0,+(Y25/X25)*100,0)</f>
        <v>-8.561848430832388</v>
      </c>
      <c r="AA25" s="74">
        <f>SUM(AA19:AA24)</f>
        <v>-80173000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49651350</v>
      </c>
      <c r="D33" s="155"/>
      <c r="E33" s="59"/>
      <c r="F33" s="60"/>
      <c r="G33" s="60">
        <v>-32788439</v>
      </c>
      <c r="H33" s="60"/>
      <c r="I33" s="60"/>
      <c r="J33" s="60">
        <v>-32788439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-32788439</v>
      </c>
      <c r="X33" s="60"/>
      <c r="Y33" s="60">
        <v>-32788439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49651350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-32788439</v>
      </c>
      <c r="H34" s="73">
        <f t="shared" si="2"/>
        <v>0</v>
      </c>
      <c r="I34" s="73">
        <f t="shared" si="2"/>
        <v>0</v>
      </c>
      <c r="J34" s="73">
        <f t="shared" si="2"/>
        <v>-32788439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-32788439</v>
      </c>
      <c r="X34" s="73">
        <f t="shared" si="2"/>
        <v>0</v>
      </c>
      <c r="Y34" s="73">
        <f t="shared" si="2"/>
        <v>-32788439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-6971130</v>
      </c>
      <c r="D36" s="153">
        <f>+D15+D25+D34</f>
        <v>0</v>
      </c>
      <c r="E36" s="99">
        <f t="shared" si="3"/>
        <v>996</v>
      </c>
      <c r="F36" s="100">
        <f t="shared" si="3"/>
        <v>996</v>
      </c>
      <c r="G36" s="100">
        <f t="shared" si="3"/>
        <v>77635815</v>
      </c>
      <c r="H36" s="100">
        <f t="shared" si="3"/>
        <v>66373696</v>
      </c>
      <c r="I36" s="100">
        <f t="shared" si="3"/>
        <v>-22014093</v>
      </c>
      <c r="J36" s="100">
        <f t="shared" si="3"/>
        <v>121995418</v>
      </c>
      <c r="K36" s="100">
        <f t="shared" si="3"/>
        <v>-13486571</v>
      </c>
      <c r="L36" s="100">
        <f t="shared" si="3"/>
        <v>34827475</v>
      </c>
      <c r="M36" s="100">
        <f t="shared" si="3"/>
        <v>-21375769</v>
      </c>
      <c r="N36" s="100">
        <f t="shared" si="3"/>
        <v>-34865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121960553</v>
      </c>
      <c r="X36" s="100">
        <f t="shared" si="3"/>
        <v>87493498</v>
      </c>
      <c r="Y36" s="100">
        <f t="shared" si="3"/>
        <v>34467055</v>
      </c>
      <c r="Z36" s="137">
        <f>+IF(X36&lt;&gt;0,+(Y36/X36)*100,0)</f>
        <v>39.39384730051598</v>
      </c>
      <c r="AA36" s="102">
        <f>+AA15+AA25+AA34</f>
        <v>996</v>
      </c>
    </row>
    <row r="37" spans="1:27" ht="13.5">
      <c r="A37" s="249" t="s">
        <v>199</v>
      </c>
      <c r="B37" s="182"/>
      <c r="C37" s="153">
        <v>49447451</v>
      </c>
      <c r="D37" s="153"/>
      <c r="E37" s="99">
        <v>49512000</v>
      </c>
      <c r="F37" s="100">
        <v>49512000</v>
      </c>
      <c r="G37" s="100">
        <v>42553024</v>
      </c>
      <c r="H37" s="100">
        <v>120188839</v>
      </c>
      <c r="I37" s="100">
        <v>186562535</v>
      </c>
      <c r="J37" s="100">
        <v>42553024</v>
      </c>
      <c r="K37" s="100">
        <v>164548442</v>
      </c>
      <c r="L37" s="100">
        <v>151061871</v>
      </c>
      <c r="M37" s="100">
        <v>185889346</v>
      </c>
      <c r="N37" s="100">
        <v>164548442</v>
      </c>
      <c r="O37" s="100"/>
      <c r="P37" s="100"/>
      <c r="Q37" s="100"/>
      <c r="R37" s="100"/>
      <c r="S37" s="100"/>
      <c r="T37" s="100"/>
      <c r="U37" s="100"/>
      <c r="V37" s="100"/>
      <c r="W37" s="100">
        <v>42553024</v>
      </c>
      <c r="X37" s="100">
        <v>49512000</v>
      </c>
      <c r="Y37" s="100">
        <v>-6958976</v>
      </c>
      <c r="Z37" s="137">
        <v>-14.06</v>
      </c>
      <c r="AA37" s="102">
        <v>49512000</v>
      </c>
    </row>
    <row r="38" spans="1:27" ht="13.5">
      <c r="A38" s="269" t="s">
        <v>200</v>
      </c>
      <c r="B38" s="256"/>
      <c r="C38" s="257">
        <v>42476321</v>
      </c>
      <c r="D38" s="257"/>
      <c r="E38" s="258">
        <v>49512996</v>
      </c>
      <c r="F38" s="259">
        <v>49512996</v>
      </c>
      <c r="G38" s="259">
        <v>120188839</v>
      </c>
      <c r="H38" s="259">
        <v>186562535</v>
      </c>
      <c r="I38" s="259">
        <v>164548442</v>
      </c>
      <c r="J38" s="259">
        <v>164548442</v>
      </c>
      <c r="K38" s="259">
        <v>151061871</v>
      </c>
      <c r="L38" s="259">
        <v>185889346</v>
      </c>
      <c r="M38" s="259">
        <v>164513577</v>
      </c>
      <c r="N38" s="259">
        <v>164513577</v>
      </c>
      <c r="O38" s="259"/>
      <c r="P38" s="259"/>
      <c r="Q38" s="259"/>
      <c r="R38" s="259"/>
      <c r="S38" s="259"/>
      <c r="T38" s="259"/>
      <c r="U38" s="259"/>
      <c r="V38" s="259"/>
      <c r="W38" s="259">
        <v>164513577</v>
      </c>
      <c r="X38" s="259">
        <v>137005498</v>
      </c>
      <c r="Y38" s="259">
        <v>27508079</v>
      </c>
      <c r="Z38" s="260">
        <v>20.08</v>
      </c>
      <c r="AA38" s="261">
        <v>49512996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77878059</v>
      </c>
      <c r="D5" s="200">
        <f t="shared" si="0"/>
        <v>0</v>
      </c>
      <c r="E5" s="106">
        <f t="shared" si="0"/>
        <v>80423152</v>
      </c>
      <c r="F5" s="106">
        <f t="shared" si="0"/>
        <v>80423152</v>
      </c>
      <c r="G5" s="106">
        <f t="shared" si="0"/>
        <v>1096661</v>
      </c>
      <c r="H5" s="106">
        <f t="shared" si="0"/>
        <v>3001255</v>
      </c>
      <c r="I5" s="106">
        <f t="shared" si="0"/>
        <v>14247396</v>
      </c>
      <c r="J5" s="106">
        <f t="shared" si="0"/>
        <v>18345312</v>
      </c>
      <c r="K5" s="106">
        <f t="shared" si="0"/>
        <v>2060777</v>
      </c>
      <c r="L5" s="106">
        <f t="shared" si="0"/>
        <v>7979926</v>
      </c>
      <c r="M5" s="106">
        <f t="shared" si="0"/>
        <v>8745567</v>
      </c>
      <c r="N5" s="106">
        <f t="shared" si="0"/>
        <v>18786270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37131582</v>
      </c>
      <c r="X5" s="106">
        <f t="shared" si="0"/>
        <v>40211577</v>
      </c>
      <c r="Y5" s="106">
        <f t="shared" si="0"/>
        <v>-3079995</v>
      </c>
      <c r="Z5" s="201">
        <f>+IF(X5&lt;&gt;0,+(Y5/X5)*100,0)</f>
        <v>-7.659473290490447</v>
      </c>
      <c r="AA5" s="199">
        <f>SUM(AA11:AA18)</f>
        <v>80423152</v>
      </c>
    </row>
    <row r="6" spans="1:27" ht="13.5">
      <c r="A6" s="291" t="s">
        <v>204</v>
      </c>
      <c r="B6" s="142"/>
      <c r="C6" s="62"/>
      <c r="D6" s="156"/>
      <c r="E6" s="60">
        <v>63052865</v>
      </c>
      <c r="F6" s="60">
        <v>63052865</v>
      </c>
      <c r="G6" s="60"/>
      <c r="H6" s="60">
        <v>3749317</v>
      </c>
      <c r="I6" s="60">
        <v>2769117</v>
      </c>
      <c r="J6" s="60">
        <v>6518434</v>
      </c>
      <c r="K6" s="60">
        <v>1473439</v>
      </c>
      <c r="L6" s="60">
        <v>3161322</v>
      </c>
      <c r="M6" s="60">
        <v>8391420</v>
      </c>
      <c r="N6" s="60">
        <v>13026181</v>
      </c>
      <c r="O6" s="60"/>
      <c r="P6" s="60"/>
      <c r="Q6" s="60"/>
      <c r="R6" s="60"/>
      <c r="S6" s="60"/>
      <c r="T6" s="60"/>
      <c r="U6" s="60"/>
      <c r="V6" s="60"/>
      <c r="W6" s="60">
        <v>19544615</v>
      </c>
      <c r="X6" s="60">
        <v>31526433</v>
      </c>
      <c r="Y6" s="60">
        <v>-11981818</v>
      </c>
      <c r="Z6" s="140">
        <v>-38.01</v>
      </c>
      <c r="AA6" s="155">
        <v>63052865</v>
      </c>
    </row>
    <row r="7" spans="1:27" ht="13.5">
      <c r="A7" s="291" t="s">
        <v>205</v>
      </c>
      <c r="B7" s="142"/>
      <c r="C7" s="62">
        <v>43179903</v>
      </c>
      <c r="D7" s="156"/>
      <c r="E7" s="60"/>
      <c r="F7" s="60"/>
      <c r="G7" s="60"/>
      <c r="H7" s="60"/>
      <c r="I7" s="60">
        <v>11335000</v>
      </c>
      <c r="J7" s="60">
        <v>11335000</v>
      </c>
      <c r="K7" s="60"/>
      <c r="L7" s="60">
        <v>4665365</v>
      </c>
      <c r="M7" s="60"/>
      <c r="N7" s="60">
        <v>4665365</v>
      </c>
      <c r="O7" s="60"/>
      <c r="P7" s="60"/>
      <c r="Q7" s="60"/>
      <c r="R7" s="60"/>
      <c r="S7" s="60"/>
      <c r="T7" s="60"/>
      <c r="U7" s="60"/>
      <c r="V7" s="60"/>
      <c r="W7" s="60">
        <v>16000365</v>
      </c>
      <c r="X7" s="60"/>
      <c r="Y7" s="60">
        <v>16000365</v>
      </c>
      <c r="Z7" s="140"/>
      <c r="AA7" s="155"/>
    </row>
    <row r="8" spans="1:27" ht="13.5">
      <c r="A8" s="291" t="s">
        <v>206</v>
      </c>
      <c r="B8" s="142"/>
      <c r="C8" s="62">
        <v>170000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832239</v>
      </c>
      <c r="D10" s="156"/>
      <c r="E10" s="60">
        <v>600000</v>
      </c>
      <c r="F10" s="60">
        <v>600000</v>
      </c>
      <c r="G10" s="60"/>
      <c r="H10" s="60">
        <v>114700</v>
      </c>
      <c r="I10" s="60">
        <v>-27920</v>
      </c>
      <c r="J10" s="60">
        <v>86780</v>
      </c>
      <c r="K10" s="60"/>
      <c r="L10" s="60"/>
      <c r="M10" s="60">
        <v>290591</v>
      </c>
      <c r="N10" s="60">
        <v>290591</v>
      </c>
      <c r="O10" s="60"/>
      <c r="P10" s="60"/>
      <c r="Q10" s="60"/>
      <c r="R10" s="60"/>
      <c r="S10" s="60"/>
      <c r="T10" s="60"/>
      <c r="U10" s="60"/>
      <c r="V10" s="60"/>
      <c r="W10" s="60">
        <v>377371</v>
      </c>
      <c r="X10" s="60">
        <v>300000</v>
      </c>
      <c r="Y10" s="60">
        <v>77371</v>
      </c>
      <c r="Z10" s="140">
        <v>25.79</v>
      </c>
      <c r="AA10" s="155">
        <v>600000</v>
      </c>
    </row>
    <row r="11" spans="1:27" ht="13.5">
      <c r="A11" s="292" t="s">
        <v>209</v>
      </c>
      <c r="B11" s="142"/>
      <c r="C11" s="293">
        <f aca="true" t="shared" si="1" ref="C11:Y11">SUM(C6:C10)</f>
        <v>44182142</v>
      </c>
      <c r="D11" s="294">
        <f t="shared" si="1"/>
        <v>0</v>
      </c>
      <c r="E11" s="295">
        <f t="shared" si="1"/>
        <v>63652865</v>
      </c>
      <c r="F11" s="295">
        <f t="shared" si="1"/>
        <v>63652865</v>
      </c>
      <c r="G11" s="295">
        <f t="shared" si="1"/>
        <v>0</v>
      </c>
      <c r="H11" s="295">
        <f t="shared" si="1"/>
        <v>3864017</v>
      </c>
      <c r="I11" s="295">
        <f t="shared" si="1"/>
        <v>14076197</v>
      </c>
      <c r="J11" s="295">
        <f t="shared" si="1"/>
        <v>17940214</v>
      </c>
      <c r="K11" s="295">
        <f t="shared" si="1"/>
        <v>1473439</v>
      </c>
      <c r="L11" s="295">
        <f t="shared" si="1"/>
        <v>7826687</v>
      </c>
      <c r="M11" s="295">
        <f t="shared" si="1"/>
        <v>8682011</v>
      </c>
      <c r="N11" s="295">
        <f t="shared" si="1"/>
        <v>17982137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35922351</v>
      </c>
      <c r="X11" s="295">
        <f t="shared" si="1"/>
        <v>31826433</v>
      </c>
      <c r="Y11" s="295">
        <f t="shared" si="1"/>
        <v>4095918</v>
      </c>
      <c r="Z11" s="296">
        <f>+IF(X11&lt;&gt;0,+(Y11/X11)*100,0)</f>
        <v>12.869547774958004</v>
      </c>
      <c r="AA11" s="297">
        <f>SUM(AA6:AA10)</f>
        <v>63652865</v>
      </c>
    </row>
    <row r="12" spans="1:27" ht="13.5">
      <c r="A12" s="298" t="s">
        <v>210</v>
      </c>
      <c r="B12" s="136"/>
      <c r="C12" s="62">
        <v>26847515</v>
      </c>
      <c r="D12" s="156"/>
      <c r="E12" s="60">
        <v>5520747</v>
      </c>
      <c r="F12" s="60">
        <v>5520747</v>
      </c>
      <c r="G12" s="60">
        <v>1088636</v>
      </c>
      <c r="H12" s="60">
        <v>-922771</v>
      </c>
      <c r="I12" s="60">
        <v>177300</v>
      </c>
      <c r="J12" s="60">
        <v>343165</v>
      </c>
      <c r="K12" s="60">
        <v>88585</v>
      </c>
      <c r="L12" s="60">
        <v>22000</v>
      </c>
      <c r="M12" s="60"/>
      <c r="N12" s="60">
        <v>110585</v>
      </c>
      <c r="O12" s="60"/>
      <c r="P12" s="60"/>
      <c r="Q12" s="60"/>
      <c r="R12" s="60"/>
      <c r="S12" s="60"/>
      <c r="T12" s="60"/>
      <c r="U12" s="60"/>
      <c r="V12" s="60"/>
      <c r="W12" s="60">
        <v>453750</v>
      </c>
      <c r="X12" s="60">
        <v>2760374</v>
      </c>
      <c r="Y12" s="60">
        <v>-2306624</v>
      </c>
      <c r="Z12" s="140">
        <v>-83.56</v>
      </c>
      <c r="AA12" s="155">
        <v>5520747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6357872</v>
      </c>
      <c r="D15" s="156"/>
      <c r="E15" s="60">
        <v>11149540</v>
      </c>
      <c r="F15" s="60">
        <v>11149540</v>
      </c>
      <c r="G15" s="60">
        <v>8025</v>
      </c>
      <c r="H15" s="60">
        <v>60009</v>
      </c>
      <c r="I15" s="60">
        <v>-55284</v>
      </c>
      <c r="J15" s="60">
        <v>12750</v>
      </c>
      <c r="K15" s="60">
        <v>498753</v>
      </c>
      <c r="L15" s="60">
        <v>131239</v>
      </c>
      <c r="M15" s="60">
        <v>63556</v>
      </c>
      <c r="N15" s="60">
        <v>693548</v>
      </c>
      <c r="O15" s="60"/>
      <c r="P15" s="60"/>
      <c r="Q15" s="60"/>
      <c r="R15" s="60"/>
      <c r="S15" s="60"/>
      <c r="T15" s="60"/>
      <c r="U15" s="60"/>
      <c r="V15" s="60"/>
      <c r="W15" s="60">
        <v>706298</v>
      </c>
      <c r="X15" s="60">
        <v>5574770</v>
      </c>
      <c r="Y15" s="60">
        <v>-4868472</v>
      </c>
      <c r="Z15" s="140">
        <v>-87.33</v>
      </c>
      <c r="AA15" s="155">
        <v>11149540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490530</v>
      </c>
      <c r="D18" s="276"/>
      <c r="E18" s="82">
        <v>100000</v>
      </c>
      <c r="F18" s="82">
        <v>100000</v>
      </c>
      <c r="G18" s="82"/>
      <c r="H18" s="82"/>
      <c r="I18" s="82">
        <v>49183</v>
      </c>
      <c r="J18" s="82">
        <v>49183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49183</v>
      </c>
      <c r="X18" s="82">
        <v>50000</v>
      </c>
      <c r="Y18" s="82">
        <v>-817</v>
      </c>
      <c r="Z18" s="270">
        <v>-1.63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28075590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>
        <v>28075590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28075590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28075590</v>
      </c>
      <c r="D36" s="156">
        <f t="shared" si="4"/>
        <v>0</v>
      </c>
      <c r="E36" s="60">
        <f t="shared" si="4"/>
        <v>63052865</v>
      </c>
      <c r="F36" s="60">
        <f t="shared" si="4"/>
        <v>63052865</v>
      </c>
      <c r="G36" s="60">
        <f t="shared" si="4"/>
        <v>0</v>
      </c>
      <c r="H36" s="60">
        <f t="shared" si="4"/>
        <v>3749317</v>
      </c>
      <c r="I36" s="60">
        <f t="shared" si="4"/>
        <v>2769117</v>
      </c>
      <c r="J36" s="60">
        <f t="shared" si="4"/>
        <v>6518434</v>
      </c>
      <c r="K36" s="60">
        <f t="shared" si="4"/>
        <v>1473439</v>
      </c>
      <c r="L36" s="60">
        <f t="shared" si="4"/>
        <v>3161322</v>
      </c>
      <c r="M36" s="60">
        <f t="shared" si="4"/>
        <v>8391420</v>
      </c>
      <c r="N36" s="60">
        <f t="shared" si="4"/>
        <v>13026181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19544615</v>
      </c>
      <c r="X36" s="60">
        <f t="shared" si="4"/>
        <v>31526433</v>
      </c>
      <c r="Y36" s="60">
        <f t="shared" si="4"/>
        <v>-11981818</v>
      </c>
      <c r="Z36" s="140">
        <f aca="true" t="shared" si="5" ref="Z36:Z49">+IF(X36&lt;&gt;0,+(Y36/X36)*100,0)</f>
        <v>-38.00562531130623</v>
      </c>
      <c r="AA36" s="155">
        <f>AA6+AA21</f>
        <v>63052865</v>
      </c>
    </row>
    <row r="37" spans="1:27" ht="13.5">
      <c r="A37" s="291" t="s">
        <v>205</v>
      </c>
      <c r="B37" s="142"/>
      <c r="C37" s="62">
        <f t="shared" si="4"/>
        <v>43179903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11335000</v>
      </c>
      <c r="J37" s="60">
        <f t="shared" si="4"/>
        <v>11335000</v>
      </c>
      <c r="K37" s="60">
        <f t="shared" si="4"/>
        <v>0</v>
      </c>
      <c r="L37" s="60">
        <f t="shared" si="4"/>
        <v>4665365</v>
      </c>
      <c r="M37" s="60">
        <f t="shared" si="4"/>
        <v>0</v>
      </c>
      <c r="N37" s="60">
        <f t="shared" si="4"/>
        <v>4665365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16000365</v>
      </c>
      <c r="X37" s="60">
        <f t="shared" si="4"/>
        <v>0</v>
      </c>
      <c r="Y37" s="60">
        <f t="shared" si="4"/>
        <v>16000365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170000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832239</v>
      </c>
      <c r="D40" s="156">
        <f t="shared" si="4"/>
        <v>0</v>
      </c>
      <c r="E40" s="60">
        <f t="shared" si="4"/>
        <v>600000</v>
      </c>
      <c r="F40" s="60">
        <f t="shared" si="4"/>
        <v>600000</v>
      </c>
      <c r="G40" s="60">
        <f t="shared" si="4"/>
        <v>0</v>
      </c>
      <c r="H40" s="60">
        <f t="shared" si="4"/>
        <v>114700</v>
      </c>
      <c r="I40" s="60">
        <f t="shared" si="4"/>
        <v>-27920</v>
      </c>
      <c r="J40" s="60">
        <f t="shared" si="4"/>
        <v>86780</v>
      </c>
      <c r="K40" s="60">
        <f t="shared" si="4"/>
        <v>0</v>
      </c>
      <c r="L40" s="60">
        <f t="shared" si="4"/>
        <v>0</v>
      </c>
      <c r="M40" s="60">
        <f t="shared" si="4"/>
        <v>290591</v>
      </c>
      <c r="N40" s="60">
        <f t="shared" si="4"/>
        <v>290591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377371</v>
      </c>
      <c r="X40" s="60">
        <f t="shared" si="4"/>
        <v>300000</v>
      </c>
      <c r="Y40" s="60">
        <f t="shared" si="4"/>
        <v>77371</v>
      </c>
      <c r="Z40" s="140">
        <f t="shared" si="5"/>
        <v>25.790333333333333</v>
      </c>
      <c r="AA40" s="155">
        <f>AA10+AA25</f>
        <v>600000</v>
      </c>
    </row>
    <row r="41" spans="1:27" ht="13.5">
      <c r="A41" s="292" t="s">
        <v>209</v>
      </c>
      <c r="B41" s="142"/>
      <c r="C41" s="293">
        <f aca="true" t="shared" si="6" ref="C41:Y41">SUM(C36:C40)</f>
        <v>72257732</v>
      </c>
      <c r="D41" s="294">
        <f t="shared" si="6"/>
        <v>0</v>
      </c>
      <c r="E41" s="295">
        <f t="shared" si="6"/>
        <v>63652865</v>
      </c>
      <c r="F41" s="295">
        <f t="shared" si="6"/>
        <v>63652865</v>
      </c>
      <c r="G41" s="295">
        <f t="shared" si="6"/>
        <v>0</v>
      </c>
      <c r="H41" s="295">
        <f t="shared" si="6"/>
        <v>3864017</v>
      </c>
      <c r="I41" s="295">
        <f t="shared" si="6"/>
        <v>14076197</v>
      </c>
      <c r="J41" s="295">
        <f t="shared" si="6"/>
        <v>17940214</v>
      </c>
      <c r="K41" s="295">
        <f t="shared" si="6"/>
        <v>1473439</v>
      </c>
      <c r="L41" s="295">
        <f t="shared" si="6"/>
        <v>7826687</v>
      </c>
      <c r="M41" s="295">
        <f t="shared" si="6"/>
        <v>8682011</v>
      </c>
      <c r="N41" s="295">
        <f t="shared" si="6"/>
        <v>17982137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35922351</v>
      </c>
      <c r="X41" s="295">
        <f t="shared" si="6"/>
        <v>31826433</v>
      </c>
      <c r="Y41" s="295">
        <f t="shared" si="6"/>
        <v>4095918</v>
      </c>
      <c r="Z41" s="296">
        <f t="shared" si="5"/>
        <v>12.869547774958004</v>
      </c>
      <c r="AA41" s="297">
        <f>SUM(AA36:AA40)</f>
        <v>63652865</v>
      </c>
    </row>
    <row r="42" spans="1:27" ht="13.5">
      <c r="A42" s="298" t="s">
        <v>210</v>
      </c>
      <c r="B42" s="136"/>
      <c r="C42" s="95">
        <f aca="true" t="shared" si="7" ref="C42:Y48">C12+C27</f>
        <v>26847515</v>
      </c>
      <c r="D42" s="129">
        <f t="shared" si="7"/>
        <v>0</v>
      </c>
      <c r="E42" s="54">
        <f t="shared" si="7"/>
        <v>5520747</v>
      </c>
      <c r="F42" s="54">
        <f t="shared" si="7"/>
        <v>5520747</v>
      </c>
      <c r="G42" s="54">
        <f t="shared" si="7"/>
        <v>1088636</v>
      </c>
      <c r="H42" s="54">
        <f t="shared" si="7"/>
        <v>-922771</v>
      </c>
      <c r="I42" s="54">
        <f t="shared" si="7"/>
        <v>177300</v>
      </c>
      <c r="J42" s="54">
        <f t="shared" si="7"/>
        <v>343165</v>
      </c>
      <c r="K42" s="54">
        <f t="shared" si="7"/>
        <v>88585</v>
      </c>
      <c r="L42" s="54">
        <f t="shared" si="7"/>
        <v>22000</v>
      </c>
      <c r="M42" s="54">
        <f t="shared" si="7"/>
        <v>0</v>
      </c>
      <c r="N42" s="54">
        <f t="shared" si="7"/>
        <v>110585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453750</v>
      </c>
      <c r="X42" s="54">
        <f t="shared" si="7"/>
        <v>2760374</v>
      </c>
      <c r="Y42" s="54">
        <f t="shared" si="7"/>
        <v>-2306624</v>
      </c>
      <c r="Z42" s="184">
        <f t="shared" si="5"/>
        <v>-83.5620100754463</v>
      </c>
      <c r="AA42" s="130">
        <f aca="true" t="shared" si="8" ref="AA42:AA48">AA12+AA27</f>
        <v>5520747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6357872</v>
      </c>
      <c r="D45" s="129">
        <f t="shared" si="7"/>
        <v>0</v>
      </c>
      <c r="E45" s="54">
        <f t="shared" si="7"/>
        <v>11149540</v>
      </c>
      <c r="F45" s="54">
        <f t="shared" si="7"/>
        <v>11149540</v>
      </c>
      <c r="G45" s="54">
        <f t="shared" si="7"/>
        <v>8025</v>
      </c>
      <c r="H45" s="54">
        <f t="shared" si="7"/>
        <v>60009</v>
      </c>
      <c r="I45" s="54">
        <f t="shared" si="7"/>
        <v>-55284</v>
      </c>
      <c r="J45" s="54">
        <f t="shared" si="7"/>
        <v>12750</v>
      </c>
      <c r="K45" s="54">
        <f t="shared" si="7"/>
        <v>498753</v>
      </c>
      <c r="L45" s="54">
        <f t="shared" si="7"/>
        <v>131239</v>
      </c>
      <c r="M45" s="54">
        <f t="shared" si="7"/>
        <v>63556</v>
      </c>
      <c r="N45" s="54">
        <f t="shared" si="7"/>
        <v>693548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706298</v>
      </c>
      <c r="X45" s="54">
        <f t="shared" si="7"/>
        <v>5574770</v>
      </c>
      <c r="Y45" s="54">
        <f t="shared" si="7"/>
        <v>-4868472</v>
      </c>
      <c r="Z45" s="184">
        <f t="shared" si="5"/>
        <v>-87.33045488872186</v>
      </c>
      <c r="AA45" s="130">
        <f t="shared" si="8"/>
        <v>11149540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490530</v>
      </c>
      <c r="D48" s="129">
        <f t="shared" si="7"/>
        <v>0</v>
      </c>
      <c r="E48" s="54">
        <f t="shared" si="7"/>
        <v>100000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49183</v>
      </c>
      <c r="J48" s="54">
        <f t="shared" si="7"/>
        <v>49183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49183</v>
      </c>
      <c r="X48" s="54">
        <f t="shared" si="7"/>
        <v>50000</v>
      </c>
      <c r="Y48" s="54">
        <f t="shared" si="7"/>
        <v>-817</v>
      </c>
      <c r="Z48" s="184">
        <f t="shared" si="5"/>
        <v>-1.6340000000000001</v>
      </c>
      <c r="AA48" s="130">
        <f t="shared" si="8"/>
        <v>100000</v>
      </c>
    </row>
    <row r="49" spans="1:27" ht="13.5">
      <c r="A49" s="308" t="s">
        <v>219</v>
      </c>
      <c r="B49" s="149"/>
      <c r="C49" s="239">
        <f aca="true" t="shared" si="9" ref="C49:Y49">SUM(C41:C48)</f>
        <v>105953649</v>
      </c>
      <c r="D49" s="218">
        <f t="shared" si="9"/>
        <v>0</v>
      </c>
      <c r="E49" s="220">
        <f t="shared" si="9"/>
        <v>80423152</v>
      </c>
      <c r="F49" s="220">
        <f t="shared" si="9"/>
        <v>80423152</v>
      </c>
      <c r="G49" s="220">
        <f t="shared" si="9"/>
        <v>1096661</v>
      </c>
      <c r="H49" s="220">
        <f t="shared" si="9"/>
        <v>3001255</v>
      </c>
      <c r="I49" s="220">
        <f t="shared" si="9"/>
        <v>14247396</v>
      </c>
      <c r="J49" s="220">
        <f t="shared" si="9"/>
        <v>18345312</v>
      </c>
      <c r="K49" s="220">
        <f t="shared" si="9"/>
        <v>2060777</v>
      </c>
      <c r="L49" s="220">
        <f t="shared" si="9"/>
        <v>7979926</v>
      </c>
      <c r="M49" s="220">
        <f t="shared" si="9"/>
        <v>8745567</v>
      </c>
      <c r="N49" s="220">
        <f t="shared" si="9"/>
        <v>18786270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37131582</v>
      </c>
      <c r="X49" s="220">
        <f t="shared" si="9"/>
        <v>40211577</v>
      </c>
      <c r="Y49" s="220">
        <f t="shared" si="9"/>
        <v>-3079995</v>
      </c>
      <c r="Z49" s="221">
        <f t="shared" si="5"/>
        <v>-7.659473290490447</v>
      </c>
      <c r="AA49" s="222">
        <f>SUM(AA41:AA48)</f>
        <v>80423152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28075590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28075590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28075590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14782</v>
      </c>
      <c r="I68" s="60">
        <v>83430</v>
      </c>
      <c r="J68" s="60">
        <v>98212</v>
      </c>
      <c r="K68" s="60">
        <v>90954</v>
      </c>
      <c r="L68" s="60"/>
      <c r="M68" s="60">
        <v>288640</v>
      </c>
      <c r="N68" s="60">
        <v>379594</v>
      </c>
      <c r="O68" s="60"/>
      <c r="P68" s="60"/>
      <c r="Q68" s="60"/>
      <c r="R68" s="60"/>
      <c r="S68" s="60"/>
      <c r="T68" s="60"/>
      <c r="U68" s="60"/>
      <c r="V68" s="60"/>
      <c r="W68" s="60">
        <v>477806</v>
      </c>
      <c r="X68" s="60"/>
      <c r="Y68" s="60">
        <v>477806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14782</v>
      </c>
      <c r="I69" s="220">
        <f t="shared" si="12"/>
        <v>83430</v>
      </c>
      <c r="J69" s="220">
        <f t="shared" si="12"/>
        <v>98212</v>
      </c>
      <c r="K69" s="220">
        <f t="shared" si="12"/>
        <v>90954</v>
      </c>
      <c r="L69" s="220">
        <f t="shared" si="12"/>
        <v>0</v>
      </c>
      <c r="M69" s="220">
        <f t="shared" si="12"/>
        <v>288640</v>
      </c>
      <c r="N69" s="220">
        <f t="shared" si="12"/>
        <v>379594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477806</v>
      </c>
      <c r="X69" s="220">
        <f t="shared" si="12"/>
        <v>0</v>
      </c>
      <c r="Y69" s="220">
        <f t="shared" si="12"/>
        <v>477806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44182142</v>
      </c>
      <c r="D5" s="357">
        <f t="shared" si="0"/>
        <v>0</v>
      </c>
      <c r="E5" s="356">
        <f t="shared" si="0"/>
        <v>63652865</v>
      </c>
      <c r="F5" s="358">
        <f t="shared" si="0"/>
        <v>63652865</v>
      </c>
      <c r="G5" s="358">
        <f t="shared" si="0"/>
        <v>0</v>
      </c>
      <c r="H5" s="356">
        <f t="shared" si="0"/>
        <v>3864017</v>
      </c>
      <c r="I5" s="356">
        <f t="shared" si="0"/>
        <v>14076197</v>
      </c>
      <c r="J5" s="358">
        <f t="shared" si="0"/>
        <v>17940214</v>
      </c>
      <c r="K5" s="358">
        <f t="shared" si="0"/>
        <v>1473439</v>
      </c>
      <c r="L5" s="356">
        <f t="shared" si="0"/>
        <v>7826687</v>
      </c>
      <c r="M5" s="356">
        <f t="shared" si="0"/>
        <v>8682011</v>
      </c>
      <c r="N5" s="358">
        <f t="shared" si="0"/>
        <v>17982137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35922351</v>
      </c>
      <c r="X5" s="356">
        <f t="shared" si="0"/>
        <v>31826433</v>
      </c>
      <c r="Y5" s="358">
        <f t="shared" si="0"/>
        <v>4095918</v>
      </c>
      <c r="Z5" s="359">
        <f>+IF(X5&lt;&gt;0,+(Y5/X5)*100,0)</f>
        <v>12.869547774958004</v>
      </c>
      <c r="AA5" s="360">
        <f>+AA6+AA8+AA11+AA13+AA15</f>
        <v>63652865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63052865</v>
      </c>
      <c r="F6" s="59">
        <f t="shared" si="1"/>
        <v>63052865</v>
      </c>
      <c r="G6" s="59">
        <f t="shared" si="1"/>
        <v>0</v>
      </c>
      <c r="H6" s="60">
        <f t="shared" si="1"/>
        <v>3749317</v>
      </c>
      <c r="I6" s="60">
        <f t="shared" si="1"/>
        <v>2769117</v>
      </c>
      <c r="J6" s="59">
        <f t="shared" si="1"/>
        <v>6518434</v>
      </c>
      <c r="K6" s="59">
        <f t="shared" si="1"/>
        <v>1473439</v>
      </c>
      <c r="L6" s="60">
        <f t="shared" si="1"/>
        <v>3161322</v>
      </c>
      <c r="M6" s="60">
        <f t="shared" si="1"/>
        <v>8391420</v>
      </c>
      <c r="N6" s="59">
        <f t="shared" si="1"/>
        <v>13026181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19544615</v>
      </c>
      <c r="X6" s="60">
        <f t="shared" si="1"/>
        <v>31526433</v>
      </c>
      <c r="Y6" s="59">
        <f t="shared" si="1"/>
        <v>-11981818</v>
      </c>
      <c r="Z6" s="61">
        <f>+IF(X6&lt;&gt;0,+(Y6/X6)*100,0)</f>
        <v>-38.00562531130623</v>
      </c>
      <c r="AA6" s="62">
        <f t="shared" si="1"/>
        <v>63052865</v>
      </c>
    </row>
    <row r="7" spans="1:27" ht="13.5">
      <c r="A7" s="291" t="s">
        <v>228</v>
      </c>
      <c r="B7" s="142"/>
      <c r="C7" s="60"/>
      <c r="D7" s="340"/>
      <c r="E7" s="60">
        <v>63052865</v>
      </c>
      <c r="F7" s="59">
        <v>63052865</v>
      </c>
      <c r="G7" s="59"/>
      <c r="H7" s="60">
        <v>3749317</v>
      </c>
      <c r="I7" s="60">
        <v>2769117</v>
      </c>
      <c r="J7" s="59">
        <v>6518434</v>
      </c>
      <c r="K7" s="59">
        <v>1473439</v>
      </c>
      <c r="L7" s="60">
        <v>3161322</v>
      </c>
      <c r="M7" s="60">
        <v>8391420</v>
      </c>
      <c r="N7" s="59">
        <v>13026181</v>
      </c>
      <c r="O7" s="59"/>
      <c r="P7" s="60"/>
      <c r="Q7" s="60"/>
      <c r="R7" s="59"/>
      <c r="S7" s="59"/>
      <c r="T7" s="60"/>
      <c r="U7" s="60"/>
      <c r="V7" s="59"/>
      <c r="W7" s="59">
        <v>19544615</v>
      </c>
      <c r="X7" s="60">
        <v>31526433</v>
      </c>
      <c r="Y7" s="59">
        <v>-11981818</v>
      </c>
      <c r="Z7" s="61">
        <v>-38.01</v>
      </c>
      <c r="AA7" s="62">
        <v>63052865</v>
      </c>
    </row>
    <row r="8" spans="1:27" ht="13.5">
      <c r="A8" s="361" t="s">
        <v>205</v>
      </c>
      <c r="B8" s="142"/>
      <c r="C8" s="60">
        <f aca="true" t="shared" si="2" ref="C8:Y8">SUM(C9:C10)</f>
        <v>43179903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11335000</v>
      </c>
      <c r="J8" s="59">
        <f t="shared" si="2"/>
        <v>11335000</v>
      </c>
      <c r="K8" s="59">
        <f t="shared" si="2"/>
        <v>0</v>
      </c>
      <c r="L8" s="60">
        <f t="shared" si="2"/>
        <v>4665365</v>
      </c>
      <c r="M8" s="60">
        <f t="shared" si="2"/>
        <v>0</v>
      </c>
      <c r="N8" s="59">
        <f t="shared" si="2"/>
        <v>4665365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16000365</v>
      </c>
      <c r="X8" s="60">
        <f t="shared" si="2"/>
        <v>0</v>
      </c>
      <c r="Y8" s="59">
        <f t="shared" si="2"/>
        <v>16000365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43179903</v>
      </c>
      <c r="D9" s="340"/>
      <c r="E9" s="60"/>
      <c r="F9" s="59"/>
      <c r="G9" s="59"/>
      <c r="H9" s="60"/>
      <c r="I9" s="60">
        <v>11335000</v>
      </c>
      <c r="J9" s="59">
        <v>11335000</v>
      </c>
      <c r="K9" s="59"/>
      <c r="L9" s="60">
        <v>4665365</v>
      </c>
      <c r="M9" s="60"/>
      <c r="N9" s="59">
        <v>4665365</v>
      </c>
      <c r="O9" s="59"/>
      <c r="P9" s="60"/>
      <c r="Q9" s="60"/>
      <c r="R9" s="59"/>
      <c r="S9" s="59"/>
      <c r="T9" s="60"/>
      <c r="U9" s="60"/>
      <c r="V9" s="59"/>
      <c r="W9" s="59">
        <v>16000365</v>
      </c>
      <c r="X9" s="60"/>
      <c r="Y9" s="59">
        <v>16000365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170000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170000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832239</v>
      </c>
      <c r="D15" s="340">
        <f t="shared" si="5"/>
        <v>0</v>
      </c>
      <c r="E15" s="60">
        <f t="shared" si="5"/>
        <v>600000</v>
      </c>
      <c r="F15" s="59">
        <f t="shared" si="5"/>
        <v>600000</v>
      </c>
      <c r="G15" s="59">
        <f t="shared" si="5"/>
        <v>0</v>
      </c>
      <c r="H15" s="60">
        <f t="shared" si="5"/>
        <v>114700</v>
      </c>
      <c r="I15" s="60">
        <f t="shared" si="5"/>
        <v>-27920</v>
      </c>
      <c r="J15" s="59">
        <f t="shared" si="5"/>
        <v>86780</v>
      </c>
      <c r="K15" s="59">
        <f t="shared" si="5"/>
        <v>0</v>
      </c>
      <c r="L15" s="60">
        <f t="shared" si="5"/>
        <v>0</v>
      </c>
      <c r="M15" s="60">
        <f t="shared" si="5"/>
        <v>290591</v>
      </c>
      <c r="N15" s="59">
        <f t="shared" si="5"/>
        <v>290591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377371</v>
      </c>
      <c r="X15" s="60">
        <f t="shared" si="5"/>
        <v>300000</v>
      </c>
      <c r="Y15" s="59">
        <f t="shared" si="5"/>
        <v>77371</v>
      </c>
      <c r="Z15" s="61">
        <f>+IF(X15&lt;&gt;0,+(Y15/X15)*100,0)</f>
        <v>25.790333333333333</v>
      </c>
      <c r="AA15" s="62">
        <f>SUM(AA16:AA20)</f>
        <v>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832239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/>
      <c r="H20" s="60">
        <v>114700</v>
      </c>
      <c r="I20" s="60">
        <v>-27920</v>
      </c>
      <c r="J20" s="59">
        <v>86780</v>
      </c>
      <c r="K20" s="59"/>
      <c r="L20" s="60"/>
      <c r="M20" s="60">
        <v>290591</v>
      </c>
      <c r="N20" s="59">
        <v>290591</v>
      </c>
      <c r="O20" s="59"/>
      <c r="P20" s="60"/>
      <c r="Q20" s="60"/>
      <c r="R20" s="59"/>
      <c r="S20" s="59"/>
      <c r="T20" s="60"/>
      <c r="U20" s="60"/>
      <c r="V20" s="59"/>
      <c r="W20" s="59">
        <v>377371</v>
      </c>
      <c r="X20" s="60">
        <v>300000</v>
      </c>
      <c r="Y20" s="59">
        <v>77371</v>
      </c>
      <c r="Z20" s="61">
        <v>25.79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26847515</v>
      </c>
      <c r="D22" s="344">
        <f t="shared" si="6"/>
        <v>0</v>
      </c>
      <c r="E22" s="343">
        <f t="shared" si="6"/>
        <v>5520747</v>
      </c>
      <c r="F22" s="345">
        <f t="shared" si="6"/>
        <v>5520747</v>
      </c>
      <c r="G22" s="345">
        <f t="shared" si="6"/>
        <v>1088636</v>
      </c>
      <c r="H22" s="343">
        <f t="shared" si="6"/>
        <v>-922771</v>
      </c>
      <c r="I22" s="343">
        <f t="shared" si="6"/>
        <v>177300</v>
      </c>
      <c r="J22" s="345">
        <f t="shared" si="6"/>
        <v>343165</v>
      </c>
      <c r="K22" s="345">
        <f t="shared" si="6"/>
        <v>88585</v>
      </c>
      <c r="L22" s="343">
        <f t="shared" si="6"/>
        <v>22000</v>
      </c>
      <c r="M22" s="343">
        <f t="shared" si="6"/>
        <v>0</v>
      </c>
      <c r="N22" s="345">
        <f t="shared" si="6"/>
        <v>110585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453750</v>
      </c>
      <c r="X22" s="343">
        <f t="shared" si="6"/>
        <v>2760374</v>
      </c>
      <c r="Y22" s="345">
        <f t="shared" si="6"/>
        <v>-2306624</v>
      </c>
      <c r="Z22" s="336">
        <f>+IF(X22&lt;&gt;0,+(Y22/X22)*100,0)</f>
        <v>-83.5620100754463</v>
      </c>
      <c r="AA22" s="350">
        <f>SUM(AA23:AA32)</f>
        <v>5520747</v>
      </c>
    </row>
    <row r="23" spans="1:27" ht="13.5">
      <c r="A23" s="361" t="s">
        <v>236</v>
      </c>
      <c r="B23" s="142"/>
      <c r="C23" s="60">
        <v>876048</v>
      </c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>
        <v>22000</v>
      </c>
      <c r="M23" s="60"/>
      <c r="N23" s="59">
        <v>22000</v>
      </c>
      <c r="O23" s="59"/>
      <c r="P23" s="60"/>
      <c r="Q23" s="60"/>
      <c r="R23" s="59"/>
      <c r="S23" s="59"/>
      <c r="T23" s="60"/>
      <c r="U23" s="60"/>
      <c r="V23" s="59"/>
      <c r="W23" s="59">
        <v>22000</v>
      </c>
      <c r="X23" s="60">
        <v>500000</v>
      </c>
      <c r="Y23" s="59">
        <v>-478000</v>
      </c>
      <c r="Z23" s="61">
        <v>-95.6</v>
      </c>
      <c r="AA23" s="62">
        <v>1000000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4195099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6035200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3899639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11841529</v>
      </c>
      <c r="D32" s="340"/>
      <c r="E32" s="60">
        <v>4520747</v>
      </c>
      <c r="F32" s="59">
        <v>4520747</v>
      </c>
      <c r="G32" s="59">
        <v>1088636</v>
      </c>
      <c r="H32" s="60">
        <v>-922771</v>
      </c>
      <c r="I32" s="60">
        <v>177300</v>
      </c>
      <c r="J32" s="59">
        <v>343165</v>
      </c>
      <c r="K32" s="59">
        <v>88585</v>
      </c>
      <c r="L32" s="60"/>
      <c r="M32" s="60"/>
      <c r="N32" s="59">
        <v>88585</v>
      </c>
      <c r="O32" s="59"/>
      <c r="P32" s="60"/>
      <c r="Q32" s="60"/>
      <c r="R32" s="59"/>
      <c r="S32" s="59"/>
      <c r="T32" s="60"/>
      <c r="U32" s="60"/>
      <c r="V32" s="59"/>
      <c r="W32" s="59">
        <v>431750</v>
      </c>
      <c r="X32" s="60">
        <v>2260374</v>
      </c>
      <c r="Y32" s="59">
        <v>-1828624</v>
      </c>
      <c r="Z32" s="61">
        <v>-80.9</v>
      </c>
      <c r="AA32" s="62">
        <v>4520747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6357872</v>
      </c>
      <c r="D40" s="344">
        <f t="shared" si="9"/>
        <v>0</v>
      </c>
      <c r="E40" s="343">
        <f t="shared" si="9"/>
        <v>11149540</v>
      </c>
      <c r="F40" s="345">
        <f t="shared" si="9"/>
        <v>11149540</v>
      </c>
      <c r="G40" s="345">
        <f t="shared" si="9"/>
        <v>8025</v>
      </c>
      <c r="H40" s="343">
        <f t="shared" si="9"/>
        <v>60009</v>
      </c>
      <c r="I40" s="343">
        <f t="shared" si="9"/>
        <v>-55284</v>
      </c>
      <c r="J40" s="345">
        <f t="shared" si="9"/>
        <v>12750</v>
      </c>
      <c r="K40" s="345">
        <f t="shared" si="9"/>
        <v>498753</v>
      </c>
      <c r="L40" s="343">
        <f t="shared" si="9"/>
        <v>131239</v>
      </c>
      <c r="M40" s="343">
        <f t="shared" si="9"/>
        <v>63556</v>
      </c>
      <c r="N40" s="345">
        <f t="shared" si="9"/>
        <v>693548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706298</v>
      </c>
      <c r="X40" s="343">
        <f t="shared" si="9"/>
        <v>5574770</v>
      </c>
      <c r="Y40" s="345">
        <f t="shared" si="9"/>
        <v>-4868472</v>
      </c>
      <c r="Z40" s="336">
        <f>+IF(X40&lt;&gt;0,+(Y40/X40)*100,0)</f>
        <v>-87.33045488872186</v>
      </c>
      <c r="AA40" s="350">
        <f>SUM(AA41:AA49)</f>
        <v>11149540</v>
      </c>
    </row>
    <row r="41" spans="1:27" ht="13.5">
      <c r="A41" s="361" t="s">
        <v>247</v>
      </c>
      <c r="B41" s="142"/>
      <c r="C41" s="362">
        <v>730641</v>
      </c>
      <c r="D41" s="363"/>
      <c r="E41" s="362">
        <v>2750000</v>
      </c>
      <c r="F41" s="364">
        <v>2750000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1375000</v>
      </c>
      <c r="Y41" s="364">
        <v>-1375000</v>
      </c>
      <c r="Z41" s="365">
        <v>-100</v>
      </c>
      <c r="AA41" s="366">
        <v>2750000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4099984</v>
      </c>
      <c r="D43" s="369"/>
      <c r="E43" s="305">
        <v>3200000</v>
      </c>
      <c r="F43" s="370">
        <v>3200000</v>
      </c>
      <c r="G43" s="370"/>
      <c r="H43" s="305"/>
      <c r="I43" s="305">
        <v>-119886</v>
      </c>
      <c r="J43" s="370">
        <v>-119886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-119886</v>
      </c>
      <c r="X43" s="305">
        <v>1600000</v>
      </c>
      <c r="Y43" s="370">
        <v>-1719886</v>
      </c>
      <c r="Z43" s="371">
        <v>-107.49</v>
      </c>
      <c r="AA43" s="303">
        <v>3200000</v>
      </c>
    </row>
    <row r="44" spans="1:27" ht="13.5">
      <c r="A44" s="361" t="s">
        <v>250</v>
      </c>
      <c r="B44" s="136"/>
      <c r="C44" s="60">
        <v>1527247</v>
      </c>
      <c r="D44" s="368"/>
      <c r="E44" s="54">
        <v>4699540</v>
      </c>
      <c r="F44" s="53">
        <v>4699540</v>
      </c>
      <c r="G44" s="53">
        <v>8025</v>
      </c>
      <c r="H44" s="54">
        <v>60009</v>
      </c>
      <c r="I44" s="54">
        <v>53502</v>
      </c>
      <c r="J44" s="53">
        <v>121536</v>
      </c>
      <c r="K44" s="53">
        <v>161503</v>
      </c>
      <c r="L44" s="54">
        <v>69574</v>
      </c>
      <c r="M44" s="54">
        <v>63556</v>
      </c>
      <c r="N44" s="53">
        <v>294633</v>
      </c>
      <c r="O44" s="53"/>
      <c r="P44" s="54"/>
      <c r="Q44" s="54"/>
      <c r="R44" s="53"/>
      <c r="S44" s="53"/>
      <c r="T44" s="54"/>
      <c r="U44" s="54"/>
      <c r="V44" s="53"/>
      <c r="W44" s="53">
        <v>416169</v>
      </c>
      <c r="X44" s="54">
        <v>2349770</v>
      </c>
      <c r="Y44" s="53">
        <v>-1933601</v>
      </c>
      <c r="Z44" s="94">
        <v>-82.29</v>
      </c>
      <c r="AA44" s="95">
        <v>4699540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61665</v>
      </c>
      <c r="M48" s="54"/>
      <c r="N48" s="53">
        <v>61665</v>
      </c>
      <c r="O48" s="53"/>
      <c r="P48" s="54"/>
      <c r="Q48" s="54"/>
      <c r="R48" s="53"/>
      <c r="S48" s="53"/>
      <c r="T48" s="54"/>
      <c r="U48" s="54"/>
      <c r="V48" s="53"/>
      <c r="W48" s="53">
        <v>61665</v>
      </c>
      <c r="X48" s="54"/>
      <c r="Y48" s="53">
        <v>61665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</v>
      </c>
      <c r="F49" s="53">
        <v>500000</v>
      </c>
      <c r="G49" s="53"/>
      <c r="H49" s="54"/>
      <c r="I49" s="54">
        <v>11100</v>
      </c>
      <c r="J49" s="53">
        <v>11100</v>
      </c>
      <c r="K49" s="53">
        <v>337250</v>
      </c>
      <c r="L49" s="54"/>
      <c r="M49" s="54"/>
      <c r="N49" s="53">
        <v>337250</v>
      </c>
      <c r="O49" s="53"/>
      <c r="P49" s="54"/>
      <c r="Q49" s="54"/>
      <c r="R49" s="53"/>
      <c r="S49" s="53"/>
      <c r="T49" s="54"/>
      <c r="U49" s="54"/>
      <c r="V49" s="53"/>
      <c r="W49" s="53">
        <v>348350</v>
      </c>
      <c r="X49" s="54">
        <v>250000</v>
      </c>
      <c r="Y49" s="53">
        <v>98350</v>
      </c>
      <c r="Z49" s="94">
        <v>39.34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490530</v>
      </c>
      <c r="D57" s="344">
        <f aca="true" t="shared" si="13" ref="D57:AA57">+D58</f>
        <v>0</v>
      </c>
      <c r="E57" s="343">
        <f t="shared" si="13"/>
        <v>100000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49183</v>
      </c>
      <c r="J57" s="345">
        <f t="shared" si="13"/>
        <v>49183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49183</v>
      </c>
      <c r="X57" s="343">
        <f t="shared" si="13"/>
        <v>50000</v>
      </c>
      <c r="Y57" s="345">
        <f t="shared" si="13"/>
        <v>-817</v>
      </c>
      <c r="Z57" s="336">
        <f>+IF(X57&lt;&gt;0,+(Y57/X57)*100,0)</f>
        <v>-1.6340000000000001</v>
      </c>
      <c r="AA57" s="350">
        <f t="shared" si="13"/>
        <v>100000</v>
      </c>
    </row>
    <row r="58" spans="1:27" ht="13.5">
      <c r="A58" s="361" t="s">
        <v>216</v>
      </c>
      <c r="B58" s="136"/>
      <c r="C58" s="60">
        <v>490530</v>
      </c>
      <c r="D58" s="340"/>
      <c r="E58" s="60">
        <v>100000</v>
      </c>
      <c r="F58" s="59">
        <v>100000</v>
      </c>
      <c r="G58" s="59"/>
      <c r="H58" s="60"/>
      <c r="I58" s="60">
        <v>49183</v>
      </c>
      <c r="J58" s="59">
        <v>49183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49183</v>
      </c>
      <c r="X58" s="60">
        <v>50000</v>
      </c>
      <c r="Y58" s="59">
        <v>-817</v>
      </c>
      <c r="Z58" s="61">
        <v>-1.63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77878059</v>
      </c>
      <c r="D60" s="346">
        <f t="shared" si="14"/>
        <v>0</v>
      </c>
      <c r="E60" s="219">
        <f t="shared" si="14"/>
        <v>80423152</v>
      </c>
      <c r="F60" s="264">
        <f t="shared" si="14"/>
        <v>80423152</v>
      </c>
      <c r="G60" s="264">
        <f t="shared" si="14"/>
        <v>1096661</v>
      </c>
      <c r="H60" s="219">
        <f t="shared" si="14"/>
        <v>3001255</v>
      </c>
      <c r="I60" s="219">
        <f t="shared" si="14"/>
        <v>14247396</v>
      </c>
      <c r="J60" s="264">
        <f t="shared" si="14"/>
        <v>18345312</v>
      </c>
      <c r="K60" s="264">
        <f t="shared" si="14"/>
        <v>2060777</v>
      </c>
      <c r="L60" s="219">
        <f t="shared" si="14"/>
        <v>7979926</v>
      </c>
      <c r="M60" s="219">
        <f t="shared" si="14"/>
        <v>8745567</v>
      </c>
      <c r="N60" s="264">
        <f t="shared" si="14"/>
        <v>18786270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37131582</v>
      </c>
      <c r="X60" s="219">
        <f t="shared" si="14"/>
        <v>40211577</v>
      </c>
      <c r="Y60" s="264">
        <f t="shared" si="14"/>
        <v>-3079995</v>
      </c>
      <c r="Z60" s="337">
        <f>+IF(X60&lt;&gt;0,+(Y60/X60)*100,0)</f>
        <v>-7.659473290490447</v>
      </c>
      <c r="AA60" s="232">
        <f>+AA57+AA54+AA51+AA40+AA37+AA34+AA22+AA5</f>
        <v>80423152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28075590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28075590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28075590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28075590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2015-02-02T09:58:04Z</dcterms:created>
  <dcterms:modified xsi:type="dcterms:W3CDTF">2015-02-02T09:58:08Z</dcterms:modified>
  <cp:category/>
  <cp:version/>
  <cp:contentType/>
  <cp:contentStatus/>
</cp:coreProperties>
</file>