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<sst xmlns="http://schemas.openxmlformats.org/spreadsheetml/2006/main" count="855" uniqueCount="302">
  <si>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Mbizana(EC443)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</si>
  <si>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</si>
  <si>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</si>
  <si>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</si>
  <si>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</si>
  <si>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</si>
  <si>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</si>
  <si>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</si>
  <si>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</si>
  <si>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</si>
  <si>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</si>
  <si>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</si>
  <si>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</si>
  <si>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</si>
  <si>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</si>
  <si>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</si>
  <si>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</si>
  <si>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</si>
  <si>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</si>
  <si>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</si>
  <si>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</si>
  <si>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</si>
  <si>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</si>
  <si>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</si>
  <si>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</si>
  <si>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</si>
  <si>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</si>
  <si>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</si>
  <si>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</si>
  <si>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</si>
  <si>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</si>
  <si>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</si>
  <si>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</si>
  <si>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</si>
  <si>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</si>
  <si>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</si>
  <si>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</si>
  <si>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</si>
  <si>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</si>
  <si>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</si>
  <si>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</si>
  <si>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</si>
  <si>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</si>
  <si>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</si>
  <si>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</si>
  <si>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</si>
  <si>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</si>
  <si>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</si>
  <si>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</si>
  <si>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</si>
  <si>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</si>
  <si>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</si>
  <si>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</si>
  <si>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</si>
  <si>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</si>
  <si>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</si>
  <si>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</si>
  <si>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</si>
  <si>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</si>
  <si>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</si>
  <si>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</si>
  <si>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</si>
  <si>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</si>
  <si>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</si>
  <si>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</si>
  <si>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</si>
  <si>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</si>
  <si>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</si>
  <si>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</si>
  <si>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</si>
  <si>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Mbizana(EC443)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</si>
  <si>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</si>
  <si>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</si>
  <si>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</si>
  <si>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</si>
  <si>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</si>
  <si>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</si>
  <si>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</si>
  <si>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</si>
  <si>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</si>
  <si>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</si>
  <si>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</si>
  <si>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</si>
  <si>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</si>
  <si>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</si>
  <si>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</si>
  <si>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</si>
  <si>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</si>
  <si>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</si>
  <si>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</si>
  <si>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</si>
  <si>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</si>
  <si>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</si>
  <si>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</si>
  <si>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</si>
  <si>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</si>
  <si>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</si>
  <si>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</si>
  <si>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</si>
  <si>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</si>
  <si>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Mbizana(EC443)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</si>
  <si>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</si>
  <si>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</si>
  <si>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</si>
  <si>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</si>
  <si>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</si>
  <si>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</si>
  <si>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</si>
  <si>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</si>
  <si>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</si>
  <si>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</si>
  <si>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</si>
  <si>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</si>
  <si>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</si>
  <si>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</si>
  <si>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</si>
  <si>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</si>
  <si>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</si>
  <si>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</si>
  <si>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</si>
  <si>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</si>
  <si>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</si>
  <si>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</si>
  <si>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</si>
  <si>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</si>
  <si>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</si>
  <si>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</si>
  <si>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</si>
  <si>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</si>
  <si>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Mbizana(EC443)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</si>
  <si>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</si>
  <si>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</si>
  <si>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</si>
  <si>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</si>
  <si>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</si>
  <si>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</si>
  <si>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</si>
  <si>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</si>
  <si>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</si>
  <si>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</si>
  <si>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Mbizana(EC443)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</si>
  <si>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</si>
  <si>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</si>
  <si>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</si>
  <si>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</si>
  <si>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</si>
  <si>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</si>
  <si>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</si>
  <si>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</si>
  <si>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</si>
  <si>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</si>
  <si>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</si>
  <si>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</si>
  <si>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</si>
  <si>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</si>
  <si>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</si>
  <si>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</si>
  <si>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</si>
  <si>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</si>
  <si>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</si>
  <si>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</si>
  <si>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</si>
  <si>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</si>
  <si>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</si>
  <si>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</si>
  <si>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</si>
  <si>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</si>
  <si>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</si>
  <si>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</si>
  <si>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</si>
  <si>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</si>
  <si>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</si>
  <si>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</si>
  <si>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</si>
  <si>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Mbizana(EC443)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</si>
  <si>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</si>
  <si>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</si>
  <si>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</si>
  <si>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</si>
  <si>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</si>
  <si>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</si>
  <si>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</si>
  <si>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</si>
  <si>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</si>
  <si>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</si>
  <si>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</si>
  <si>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</si>
  <si>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</si>
  <si>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</si>
  <si>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</si>
  <si>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</si>
  <si>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</si>
  <si>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</si>
  <si>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</si>
  <si>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</si>
  <si>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</si>
  <si>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</si>
  <si>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</si>
  <si>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</si>
  <si>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</si>
  <si>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</si>
  <si>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Mbizana(EC443)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</si>
  <si>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</si>
  <si>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</si>
  <si>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</si>
  <si>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</si>
  <si>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</si>
  <si>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</si>
  <si>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</si>
  <si>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</si>
  <si>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</si>
  <si>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</si>
  <si>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</si>
  <si>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</si>
  <si>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</si>
  <si>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</si>
  <si>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</si>
  <si>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</si>
  <si>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</si>
  <si>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</si>
  <si>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</si>
  <si>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</si>
  <si>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</si>
  <si>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</si>
  <si>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</si>
  <si>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</si>
  <si>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Mbizana(EC443)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</si>
  <si>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</si>
  <si>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</si>
  <si>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</si>
  <si>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</si>
  <si>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</si>
  <si>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</si>
  <si>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</si>
  <si>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</si>
  <si>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</si>
  <si>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</si>
  <si>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</si>
  <si>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</si>
  <si>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</si>
  <si>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</si>
  <si>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</si>
  <si>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</si>
  <si>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</si>
  <si>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</si>
  <si>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</si>
  <si>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</si>
  <si>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</si>
  <si>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</si>
  <si>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</si>
  <si>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</si>
  <si>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</si>
  <si>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</si>
  <si>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</si>
  <si>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</si>
  <si>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</si>
  <si>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</si>
  <si>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</si>
  <si>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</si>
  <si>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</si>
  <si>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</si>
  <si>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</si>
  <si>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Mbizana(EC443)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</si>
  <si>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</si>
  <si>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</si>
  <si>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Mbizana(EC443)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</si>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</sst>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9974852</v>
      </c>
      <c r="C5" s="19">
        <v>0</v>
      </c>
      <c r="D5" s="59">
        <v>15000000</v>
      </c>
      <c r="E5" s="60">
        <v>15000000</v>
      </c>
      <c r="F5" s="60">
        <v>2485238</v>
      </c>
      <c r="G5" s="60">
        <v>766028</v>
      </c>
      <c r="H5" s="60">
        <v>766028</v>
      </c>
      <c r="I5" s="60">
        <v>4017294</v>
      </c>
      <c r="J5" s="60">
        <v>690295</v>
      </c>
      <c r="K5" s="60">
        <v>684249</v>
      </c>
      <c r="L5" s="60">
        <v>1208320</v>
      </c>
      <c r="M5" s="60">
        <v>2582864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6600158</v>
      </c>
      <c r="W5" s="60">
        <v>7500000</v>
      </c>
      <c r="X5" s="60">
        <v>-899842</v>
      </c>
      <c r="Y5" s="61">
        <v>-12</v>
      </c>
      <c r="Z5" s="62">
        <v>15000000</v>
      </c>
    </row>
    <row r="6" spans="1:26" ht="13.5">
      <c r="A6" s="58" t="s">
        <v>32</v>
      </c>
      <c r="B6" s="19">
        <v>18686809</v>
      </c>
      <c r="C6" s="19">
        <v>0</v>
      </c>
      <c r="D6" s="59">
        <v>34538776</v>
      </c>
      <c r="E6" s="60">
        <v>34538776</v>
      </c>
      <c r="F6" s="60">
        <v>2026380</v>
      </c>
      <c r="G6" s="60">
        <v>1158247</v>
      </c>
      <c r="H6" s="60">
        <v>1565903</v>
      </c>
      <c r="I6" s="60">
        <v>4750530</v>
      </c>
      <c r="J6" s="60">
        <v>1275320</v>
      </c>
      <c r="K6" s="60">
        <v>2567135</v>
      </c>
      <c r="L6" s="60">
        <v>1067084</v>
      </c>
      <c r="M6" s="60">
        <v>4909539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9660069</v>
      </c>
      <c r="W6" s="60">
        <v>17269392</v>
      </c>
      <c r="X6" s="60">
        <v>-7609323</v>
      </c>
      <c r="Y6" s="61">
        <v>-44.06</v>
      </c>
      <c r="Z6" s="62">
        <v>34538776</v>
      </c>
    </row>
    <row r="7" spans="1:26" ht="13.5">
      <c r="A7" s="58" t="s">
        <v>33</v>
      </c>
      <c r="B7" s="19">
        <v>5718084</v>
      </c>
      <c r="C7" s="19">
        <v>0</v>
      </c>
      <c r="D7" s="59">
        <v>5026268</v>
      </c>
      <c r="E7" s="60">
        <v>5026268</v>
      </c>
      <c r="F7" s="60">
        <v>481931</v>
      </c>
      <c r="G7" s="60">
        <v>568306</v>
      </c>
      <c r="H7" s="60">
        <v>611799</v>
      </c>
      <c r="I7" s="60">
        <v>1662036</v>
      </c>
      <c r="J7" s="60">
        <v>405113</v>
      </c>
      <c r="K7" s="60">
        <v>329837</v>
      </c>
      <c r="L7" s="60">
        <v>1184789</v>
      </c>
      <c r="M7" s="60">
        <v>1919739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3581775</v>
      </c>
      <c r="W7" s="60">
        <v>2513136</v>
      </c>
      <c r="X7" s="60">
        <v>1068639</v>
      </c>
      <c r="Y7" s="61">
        <v>42.52</v>
      </c>
      <c r="Z7" s="62">
        <v>5026268</v>
      </c>
    </row>
    <row r="8" spans="1:26" ht="13.5">
      <c r="A8" s="58" t="s">
        <v>34</v>
      </c>
      <c r="B8" s="19">
        <v>131849307</v>
      </c>
      <c r="C8" s="19">
        <v>0</v>
      </c>
      <c r="D8" s="59">
        <v>151396600</v>
      </c>
      <c r="E8" s="60">
        <v>151396600</v>
      </c>
      <c r="F8" s="60">
        <v>57768872</v>
      </c>
      <c r="G8" s="60">
        <v>371963</v>
      </c>
      <c r="H8" s="60">
        <v>470259</v>
      </c>
      <c r="I8" s="60">
        <v>58611094</v>
      </c>
      <c r="J8" s="60">
        <v>816713</v>
      </c>
      <c r="K8" s="60">
        <v>48057877</v>
      </c>
      <c r="L8" s="60">
        <v>320633</v>
      </c>
      <c r="M8" s="60">
        <v>49195223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107806317</v>
      </c>
      <c r="W8" s="60">
        <v>108983798</v>
      </c>
      <c r="X8" s="60">
        <v>-1177481</v>
      </c>
      <c r="Y8" s="61">
        <v>-1.08</v>
      </c>
      <c r="Z8" s="62">
        <v>151396600</v>
      </c>
    </row>
    <row r="9" spans="1:26" ht="13.5">
      <c r="A9" s="58" t="s">
        <v>35</v>
      </c>
      <c r="B9" s="19">
        <v>5396018</v>
      </c>
      <c r="C9" s="19">
        <v>0</v>
      </c>
      <c r="D9" s="59">
        <v>101535534</v>
      </c>
      <c r="E9" s="60">
        <v>101535534</v>
      </c>
      <c r="F9" s="60">
        <v>-472835</v>
      </c>
      <c r="G9" s="60">
        <v>1978882</v>
      </c>
      <c r="H9" s="60">
        <v>301183</v>
      </c>
      <c r="I9" s="60">
        <v>1807230</v>
      </c>
      <c r="J9" s="60">
        <v>443327</v>
      </c>
      <c r="K9" s="60">
        <v>564858</v>
      </c>
      <c r="L9" s="60">
        <v>433196</v>
      </c>
      <c r="M9" s="60">
        <v>1441381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3248611</v>
      </c>
      <c r="W9" s="60">
        <v>50767770</v>
      </c>
      <c r="X9" s="60">
        <v>-47519159</v>
      </c>
      <c r="Y9" s="61">
        <v>-93.6</v>
      </c>
      <c r="Z9" s="62">
        <v>101535534</v>
      </c>
    </row>
    <row r="10" spans="1:26" ht="25.5">
      <c r="A10" s="63" t="s">
        <v>277</v>
      </c>
      <c r="B10" s="64">
        <f>SUM(B5:B9)</f>
        <v>171625070</v>
      </c>
      <c r="C10" s="64">
        <f>SUM(C5:C9)</f>
        <v>0</v>
      </c>
      <c r="D10" s="65">
        <f aca="true" t="shared" si="0" ref="D10:Z10">SUM(D5:D9)</f>
        <v>307497178</v>
      </c>
      <c r="E10" s="66">
        <f t="shared" si="0"/>
        <v>307497178</v>
      </c>
      <c r="F10" s="66">
        <f t="shared" si="0"/>
        <v>62289586</v>
      </c>
      <c r="G10" s="66">
        <f t="shared" si="0"/>
        <v>4843426</v>
      </c>
      <c r="H10" s="66">
        <f t="shared" si="0"/>
        <v>3715172</v>
      </c>
      <c r="I10" s="66">
        <f t="shared" si="0"/>
        <v>70848184</v>
      </c>
      <c r="J10" s="66">
        <f t="shared" si="0"/>
        <v>3630768</v>
      </c>
      <c r="K10" s="66">
        <f t="shared" si="0"/>
        <v>52203956</v>
      </c>
      <c r="L10" s="66">
        <f t="shared" si="0"/>
        <v>4214022</v>
      </c>
      <c r="M10" s="66">
        <f t="shared" si="0"/>
        <v>60048746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130896930</v>
      </c>
      <c r="W10" s="66">
        <f t="shared" si="0"/>
        <v>187034096</v>
      </c>
      <c r="X10" s="66">
        <f t="shared" si="0"/>
        <v>-56137166</v>
      </c>
      <c r="Y10" s="67">
        <f>+IF(W10&lt;&gt;0,(X10/W10)*100,0)</f>
        <v>-30.014402293793534</v>
      </c>
      <c r="Z10" s="68">
        <f t="shared" si="0"/>
        <v>307497178</v>
      </c>
    </row>
    <row r="11" spans="1:26" ht="13.5">
      <c r="A11" s="58" t="s">
        <v>37</v>
      </c>
      <c r="B11" s="19">
        <v>51289943</v>
      </c>
      <c r="C11" s="19">
        <v>0</v>
      </c>
      <c r="D11" s="59">
        <v>73042316</v>
      </c>
      <c r="E11" s="60">
        <v>73042316</v>
      </c>
      <c r="F11" s="60">
        <v>5071843</v>
      </c>
      <c r="G11" s="60">
        <v>4465718</v>
      </c>
      <c r="H11" s="60">
        <v>4933688</v>
      </c>
      <c r="I11" s="60">
        <v>14471249</v>
      </c>
      <c r="J11" s="60">
        <v>4253906</v>
      </c>
      <c r="K11" s="60">
        <v>4369969</v>
      </c>
      <c r="L11" s="60">
        <v>4778692</v>
      </c>
      <c r="M11" s="60">
        <v>13402567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27873816</v>
      </c>
      <c r="W11" s="60">
        <v>36626370</v>
      </c>
      <c r="X11" s="60">
        <v>-8752554</v>
      </c>
      <c r="Y11" s="61">
        <v>-23.9</v>
      </c>
      <c r="Z11" s="62">
        <v>73042316</v>
      </c>
    </row>
    <row r="12" spans="1:26" ht="13.5">
      <c r="A12" s="58" t="s">
        <v>38</v>
      </c>
      <c r="B12" s="19">
        <v>16338321</v>
      </c>
      <c r="C12" s="19">
        <v>0</v>
      </c>
      <c r="D12" s="59">
        <v>18466288</v>
      </c>
      <c r="E12" s="60">
        <v>18466288</v>
      </c>
      <c r="F12" s="60">
        <v>1348176</v>
      </c>
      <c r="G12" s="60">
        <v>1366440</v>
      </c>
      <c r="H12" s="60">
        <v>1368881</v>
      </c>
      <c r="I12" s="60">
        <v>4083497</v>
      </c>
      <c r="J12" s="60">
        <v>1464054</v>
      </c>
      <c r="K12" s="60">
        <v>1421644</v>
      </c>
      <c r="L12" s="60">
        <v>1429191</v>
      </c>
      <c r="M12" s="60">
        <v>4314889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8398386</v>
      </c>
      <c r="W12" s="60">
        <v>9233142</v>
      </c>
      <c r="X12" s="60">
        <v>-834756</v>
      </c>
      <c r="Y12" s="61">
        <v>-9.04</v>
      </c>
      <c r="Z12" s="62">
        <v>18466288</v>
      </c>
    </row>
    <row r="13" spans="1:26" ht="13.5">
      <c r="A13" s="58" t="s">
        <v>278</v>
      </c>
      <c r="B13" s="19">
        <v>19047263</v>
      </c>
      <c r="C13" s="19">
        <v>0</v>
      </c>
      <c r="D13" s="59">
        <v>30067523</v>
      </c>
      <c r="E13" s="60">
        <v>30067523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15033762</v>
      </c>
      <c r="X13" s="60">
        <v>-15033762</v>
      </c>
      <c r="Y13" s="61">
        <v>-100</v>
      </c>
      <c r="Z13" s="62">
        <v>30067523</v>
      </c>
    </row>
    <row r="14" spans="1:26" ht="13.5">
      <c r="A14" s="58" t="s">
        <v>40</v>
      </c>
      <c r="B14" s="19">
        <v>430605</v>
      </c>
      <c r="C14" s="19">
        <v>0</v>
      </c>
      <c r="D14" s="59">
        <v>1350000</v>
      </c>
      <c r="E14" s="60">
        <v>1350000</v>
      </c>
      <c r="F14" s="60">
        <v>0</v>
      </c>
      <c r="G14" s="60">
        <v>9870</v>
      </c>
      <c r="H14" s="60">
        <v>0</v>
      </c>
      <c r="I14" s="60">
        <v>9870</v>
      </c>
      <c r="J14" s="60">
        <v>235853</v>
      </c>
      <c r="K14" s="60">
        <v>0</v>
      </c>
      <c r="L14" s="60">
        <v>243894</v>
      </c>
      <c r="M14" s="60">
        <v>479747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489617</v>
      </c>
      <c r="W14" s="60">
        <v>675000</v>
      </c>
      <c r="X14" s="60">
        <v>-185383</v>
      </c>
      <c r="Y14" s="61">
        <v>-27.46</v>
      </c>
      <c r="Z14" s="62">
        <v>1350000</v>
      </c>
    </row>
    <row r="15" spans="1:26" ht="13.5">
      <c r="A15" s="58" t="s">
        <v>41</v>
      </c>
      <c r="B15" s="19">
        <v>20811676</v>
      </c>
      <c r="C15" s="19">
        <v>0</v>
      </c>
      <c r="D15" s="59">
        <v>22152300</v>
      </c>
      <c r="E15" s="60">
        <v>22152300</v>
      </c>
      <c r="F15" s="60">
        <v>0</v>
      </c>
      <c r="G15" s="60">
        <v>2566626</v>
      </c>
      <c r="H15" s="60">
        <v>4541824</v>
      </c>
      <c r="I15" s="60">
        <v>7108450</v>
      </c>
      <c r="J15" s="60">
        <v>1560248</v>
      </c>
      <c r="K15" s="60">
        <v>1791799</v>
      </c>
      <c r="L15" s="60">
        <v>1656657</v>
      </c>
      <c r="M15" s="60">
        <v>5008704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12117154</v>
      </c>
      <c r="W15" s="60">
        <v>11076150</v>
      </c>
      <c r="X15" s="60">
        <v>1041004</v>
      </c>
      <c r="Y15" s="61">
        <v>9.4</v>
      </c>
      <c r="Z15" s="62">
        <v>22152300</v>
      </c>
    </row>
    <row r="16" spans="1:26" ht="13.5">
      <c r="A16" s="69" t="s">
        <v>42</v>
      </c>
      <c r="B16" s="19">
        <v>788132</v>
      </c>
      <c r="C16" s="19">
        <v>0</v>
      </c>
      <c r="D16" s="59">
        <v>3500000</v>
      </c>
      <c r="E16" s="60">
        <v>3500000</v>
      </c>
      <c r="F16" s="60">
        <v>58343</v>
      </c>
      <c r="G16" s="60">
        <v>308998</v>
      </c>
      <c r="H16" s="60">
        <v>27000</v>
      </c>
      <c r="I16" s="60">
        <v>394341</v>
      </c>
      <c r="J16" s="60">
        <v>380285</v>
      </c>
      <c r="K16" s="60">
        <v>5000</v>
      </c>
      <c r="L16" s="60">
        <v>329750</v>
      </c>
      <c r="M16" s="60">
        <v>715035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1109376</v>
      </c>
      <c r="W16" s="60">
        <v>1750002</v>
      </c>
      <c r="X16" s="60">
        <v>-640626</v>
      </c>
      <c r="Y16" s="61">
        <v>-36.61</v>
      </c>
      <c r="Z16" s="62">
        <v>3500000</v>
      </c>
    </row>
    <row r="17" spans="1:26" ht="13.5">
      <c r="A17" s="58" t="s">
        <v>43</v>
      </c>
      <c r="B17" s="19">
        <v>80589797</v>
      </c>
      <c r="C17" s="19">
        <v>0</v>
      </c>
      <c r="D17" s="59">
        <v>259954206</v>
      </c>
      <c r="E17" s="60">
        <v>259954206</v>
      </c>
      <c r="F17" s="60">
        <v>6890213</v>
      </c>
      <c r="G17" s="60">
        <v>12934859</v>
      </c>
      <c r="H17" s="60">
        <v>10690172</v>
      </c>
      <c r="I17" s="60">
        <v>30515244</v>
      </c>
      <c r="J17" s="60">
        <v>15380153</v>
      </c>
      <c r="K17" s="60">
        <v>8994467</v>
      </c>
      <c r="L17" s="60">
        <v>9936687</v>
      </c>
      <c r="M17" s="60">
        <v>34311307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64826551</v>
      </c>
      <c r="W17" s="60">
        <v>130989300</v>
      </c>
      <c r="X17" s="60">
        <v>-66162749</v>
      </c>
      <c r="Y17" s="61">
        <v>-50.51</v>
      </c>
      <c r="Z17" s="62">
        <v>259954206</v>
      </c>
    </row>
    <row r="18" spans="1:26" ht="13.5">
      <c r="A18" s="70" t="s">
        <v>44</v>
      </c>
      <c r="B18" s="71">
        <f>SUM(B11:B17)</f>
        <v>189295737</v>
      </c>
      <c r="C18" s="71">
        <f>SUM(C11:C17)</f>
        <v>0</v>
      </c>
      <c r="D18" s="72">
        <f aca="true" t="shared" si="1" ref="D18:Z18">SUM(D11:D17)</f>
        <v>408532633</v>
      </c>
      <c r="E18" s="73">
        <f t="shared" si="1"/>
        <v>408532633</v>
      </c>
      <c r="F18" s="73">
        <f t="shared" si="1"/>
        <v>13368575</v>
      </c>
      <c r="G18" s="73">
        <f t="shared" si="1"/>
        <v>21652511</v>
      </c>
      <c r="H18" s="73">
        <f t="shared" si="1"/>
        <v>21561565</v>
      </c>
      <c r="I18" s="73">
        <f t="shared" si="1"/>
        <v>56582651</v>
      </c>
      <c r="J18" s="73">
        <f t="shared" si="1"/>
        <v>23274499</v>
      </c>
      <c r="K18" s="73">
        <f t="shared" si="1"/>
        <v>16582879</v>
      </c>
      <c r="L18" s="73">
        <f t="shared" si="1"/>
        <v>18374871</v>
      </c>
      <c r="M18" s="73">
        <f t="shared" si="1"/>
        <v>58232249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114814900</v>
      </c>
      <c r="W18" s="73">
        <f t="shared" si="1"/>
        <v>205383726</v>
      </c>
      <c r="X18" s="73">
        <f t="shared" si="1"/>
        <v>-90568826</v>
      </c>
      <c r="Y18" s="67">
        <f>+IF(W18&lt;&gt;0,(X18/W18)*100,0)</f>
        <v>-44.09737215498758</v>
      </c>
      <c r="Z18" s="74">
        <f t="shared" si="1"/>
        <v>408532633</v>
      </c>
    </row>
    <row r="19" spans="1:26" ht="13.5">
      <c r="A19" s="70" t="s">
        <v>45</v>
      </c>
      <c r="B19" s="75">
        <f>+B10-B18</f>
        <v>-17670667</v>
      </c>
      <c r="C19" s="75">
        <f>+C10-C18</f>
        <v>0</v>
      </c>
      <c r="D19" s="76">
        <f aca="true" t="shared" si="2" ref="D19:Z19">+D10-D18</f>
        <v>-101035455</v>
      </c>
      <c r="E19" s="77">
        <f t="shared" si="2"/>
        <v>-101035455</v>
      </c>
      <c r="F19" s="77">
        <f t="shared" si="2"/>
        <v>48921011</v>
      </c>
      <c r="G19" s="77">
        <f t="shared" si="2"/>
        <v>-16809085</v>
      </c>
      <c r="H19" s="77">
        <f t="shared" si="2"/>
        <v>-17846393</v>
      </c>
      <c r="I19" s="77">
        <f t="shared" si="2"/>
        <v>14265533</v>
      </c>
      <c r="J19" s="77">
        <f t="shared" si="2"/>
        <v>-19643731</v>
      </c>
      <c r="K19" s="77">
        <f t="shared" si="2"/>
        <v>35621077</v>
      </c>
      <c r="L19" s="77">
        <f t="shared" si="2"/>
        <v>-14160849</v>
      </c>
      <c r="M19" s="77">
        <f t="shared" si="2"/>
        <v>1816497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16082030</v>
      </c>
      <c r="W19" s="77">
        <f>IF(E10=E18,0,W10-W18)</f>
        <v>-18349630</v>
      </c>
      <c r="X19" s="77">
        <f t="shared" si="2"/>
        <v>34431660</v>
      </c>
      <c r="Y19" s="78">
        <f>+IF(W19&lt;&gt;0,(X19/W19)*100,0)</f>
        <v>-187.6422576368025</v>
      </c>
      <c r="Z19" s="79">
        <f t="shared" si="2"/>
        <v>-101035455</v>
      </c>
    </row>
    <row r="20" spans="1:26" ht="13.5">
      <c r="A20" s="58" t="s">
        <v>46</v>
      </c>
      <c r="B20" s="19">
        <v>62052378</v>
      </c>
      <c r="C20" s="19">
        <v>0</v>
      </c>
      <c r="D20" s="59">
        <v>67142400</v>
      </c>
      <c r="E20" s="60">
        <v>67142400</v>
      </c>
      <c r="F20" s="60">
        <v>2190384</v>
      </c>
      <c r="G20" s="60">
        <v>5691533</v>
      </c>
      <c r="H20" s="60">
        <v>3662912</v>
      </c>
      <c r="I20" s="60">
        <v>11544829</v>
      </c>
      <c r="J20" s="60">
        <v>4147669</v>
      </c>
      <c r="K20" s="60">
        <v>3071128</v>
      </c>
      <c r="L20" s="60">
        <v>4171860</v>
      </c>
      <c r="M20" s="60">
        <v>11390657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22935486</v>
      </c>
      <c r="W20" s="60">
        <v>33571200</v>
      </c>
      <c r="X20" s="60">
        <v>-10635714</v>
      </c>
      <c r="Y20" s="61">
        <v>-31.68</v>
      </c>
      <c r="Z20" s="62">
        <v>67142400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44381711</v>
      </c>
      <c r="C22" s="86">
        <f>SUM(C19:C21)</f>
        <v>0</v>
      </c>
      <c r="D22" s="87">
        <f aca="true" t="shared" si="3" ref="D22:Z22">SUM(D19:D21)</f>
        <v>-33893055</v>
      </c>
      <c r="E22" s="88">
        <f t="shared" si="3"/>
        <v>-33893055</v>
      </c>
      <c r="F22" s="88">
        <f t="shared" si="3"/>
        <v>51111395</v>
      </c>
      <c r="G22" s="88">
        <f t="shared" si="3"/>
        <v>-11117552</v>
      </c>
      <c r="H22" s="88">
        <f t="shared" si="3"/>
        <v>-14183481</v>
      </c>
      <c r="I22" s="88">
        <f t="shared" si="3"/>
        <v>25810362</v>
      </c>
      <c r="J22" s="88">
        <f t="shared" si="3"/>
        <v>-15496062</v>
      </c>
      <c r="K22" s="88">
        <f t="shared" si="3"/>
        <v>38692205</v>
      </c>
      <c r="L22" s="88">
        <f t="shared" si="3"/>
        <v>-9988989</v>
      </c>
      <c r="M22" s="88">
        <f t="shared" si="3"/>
        <v>13207154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39017516</v>
      </c>
      <c r="W22" s="88">
        <f t="shared" si="3"/>
        <v>15221570</v>
      </c>
      <c r="X22" s="88">
        <f t="shared" si="3"/>
        <v>23795946</v>
      </c>
      <c r="Y22" s="89">
        <f>+IF(W22&lt;&gt;0,(X22/W22)*100,0)</f>
        <v>156.33043109219352</v>
      </c>
      <c r="Z22" s="90">
        <f t="shared" si="3"/>
        <v>-33893055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44381711</v>
      </c>
      <c r="C24" s="75">
        <f>SUM(C22:C23)</f>
        <v>0</v>
      </c>
      <c r="D24" s="76">
        <f aca="true" t="shared" si="4" ref="D24:Z24">SUM(D22:D23)</f>
        <v>-33893055</v>
      </c>
      <c r="E24" s="77">
        <f t="shared" si="4"/>
        <v>-33893055</v>
      </c>
      <c r="F24" s="77">
        <f t="shared" si="4"/>
        <v>51111395</v>
      </c>
      <c r="G24" s="77">
        <f t="shared" si="4"/>
        <v>-11117552</v>
      </c>
      <c r="H24" s="77">
        <f t="shared" si="4"/>
        <v>-14183481</v>
      </c>
      <c r="I24" s="77">
        <f t="shared" si="4"/>
        <v>25810362</v>
      </c>
      <c r="J24" s="77">
        <f t="shared" si="4"/>
        <v>-15496062</v>
      </c>
      <c r="K24" s="77">
        <f t="shared" si="4"/>
        <v>38692205</v>
      </c>
      <c r="L24" s="77">
        <f t="shared" si="4"/>
        <v>-9988989</v>
      </c>
      <c r="M24" s="77">
        <f t="shared" si="4"/>
        <v>13207154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39017516</v>
      </c>
      <c r="W24" s="77">
        <f t="shared" si="4"/>
        <v>15221570</v>
      </c>
      <c r="X24" s="77">
        <f t="shared" si="4"/>
        <v>23795946</v>
      </c>
      <c r="Y24" s="78">
        <f>+IF(W24&lt;&gt;0,(X24/W24)*100,0)</f>
        <v>156.33043109219352</v>
      </c>
      <c r="Z24" s="79">
        <f t="shared" si="4"/>
        <v>-33893055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34649571</v>
      </c>
      <c r="C27" s="22">
        <v>0</v>
      </c>
      <c r="D27" s="99">
        <v>171421285</v>
      </c>
      <c r="E27" s="100">
        <v>171421285</v>
      </c>
      <c r="F27" s="100">
        <v>3050681</v>
      </c>
      <c r="G27" s="100">
        <v>5715437</v>
      </c>
      <c r="H27" s="100">
        <v>3703030</v>
      </c>
      <c r="I27" s="100">
        <v>12469148</v>
      </c>
      <c r="J27" s="100">
        <v>5172656</v>
      </c>
      <c r="K27" s="100">
        <v>4707375</v>
      </c>
      <c r="L27" s="100">
        <v>4106725</v>
      </c>
      <c r="M27" s="100">
        <v>13986756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26455904</v>
      </c>
      <c r="W27" s="100">
        <v>85710643</v>
      </c>
      <c r="X27" s="100">
        <v>-59254739</v>
      </c>
      <c r="Y27" s="101">
        <v>-69.13</v>
      </c>
      <c r="Z27" s="102">
        <v>171421285</v>
      </c>
    </row>
    <row r="28" spans="1:26" ht="13.5">
      <c r="A28" s="103" t="s">
        <v>46</v>
      </c>
      <c r="B28" s="19">
        <v>31103512</v>
      </c>
      <c r="C28" s="19">
        <v>0</v>
      </c>
      <c r="D28" s="59">
        <v>67142400</v>
      </c>
      <c r="E28" s="60">
        <v>67142400</v>
      </c>
      <c r="F28" s="60">
        <v>2190384</v>
      </c>
      <c r="G28" s="60">
        <v>5691533</v>
      </c>
      <c r="H28" s="60">
        <v>3535968</v>
      </c>
      <c r="I28" s="60">
        <v>11417885</v>
      </c>
      <c r="J28" s="60">
        <v>4272669</v>
      </c>
      <c r="K28" s="60">
        <v>3069620</v>
      </c>
      <c r="L28" s="60">
        <v>4166650</v>
      </c>
      <c r="M28" s="60">
        <v>11508939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22926824</v>
      </c>
      <c r="W28" s="60">
        <v>33571200</v>
      </c>
      <c r="X28" s="60">
        <v>-10644376</v>
      </c>
      <c r="Y28" s="61">
        <v>-31.71</v>
      </c>
      <c r="Z28" s="62">
        <v>67142400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45000000</v>
      </c>
      <c r="E30" s="60">
        <v>45000000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22500000</v>
      </c>
      <c r="X30" s="60">
        <v>-22500000</v>
      </c>
      <c r="Y30" s="61">
        <v>-100</v>
      </c>
      <c r="Z30" s="62">
        <v>45000000</v>
      </c>
    </row>
    <row r="31" spans="1:26" ht="13.5">
      <c r="A31" s="58" t="s">
        <v>53</v>
      </c>
      <c r="B31" s="19">
        <v>3546059</v>
      </c>
      <c r="C31" s="19">
        <v>0</v>
      </c>
      <c r="D31" s="59">
        <v>59278885</v>
      </c>
      <c r="E31" s="60">
        <v>59278885</v>
      </c>
      <c r="F31" s="60">
        <v>860297</v>
      </c>
      <c r="G31" s="60">
        <v>23904</v>
      </c>
      <c r="H31" s="60">
        <v>167062</v>
      </c>
      <c r="I31" s="60">
        <v>1051263</v>
      </c>
      <c r="J31" s="60">
        <v>899987</v>
      </c>
      <c r="K31" s="60">
        <v>1637755</v>
      </c>
      <c r="L31" s="60">
        <v>-59925</v>
      </c>
      <c r="M31" s="60">
        <v>2477817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3529080</v>
      </c>
      <c r="W31" s="60">
        <v>29639443</v>
      </c>
      <c r="X31" s="60">
        <v>-26110363</v>
      </c>
      <c r="Y31" s="61">
        <v>-88.09</v>
      </c>
      <c r="Z31" s="62">
        <v>59278885</v>
      </c>
    </row>
    <row r="32" spans="1:26" ht="13.5">
      <c r="A32" s="70" t="s">
        <v>54</v>
      </c>
      <c r="B32" s="22">
        <f>SUM(B28:B31)</f>
        <v>34649571</v>
      </c>
      <c r="C32" s="22">
        <f>SUM(C28:C31)</f>
        <v>0</v>
      </c>
      <c r="D32" s="99">
        <f aca="true" t="shared" si="5" ref="D32:Z32">SUM(D28:D31)</f>
        <v>171421285</v>
      </c>
      <c r="E32" s="100">
        <f t="shared" si="5"/>
        <v>171421285</v>
      </c>
      <c r="F32" s="100">
        <f t="shared" si="5"/>
        <v>3050681</v>
      </c>
      <c r="G32" s="100">
        <f t="shared" si="5"/>
        <v>5715437</v>
      </c>
      <c r="H32" s="100">
        <f t="shared" si="5"/>
        <v>3703030</v>
      </c>
      <c r="I32" s="100">
        <f t="shared" si="5"/>
        <v>12469148</v>
      </c>
      <c r="J32" s="100">
        <f t="shared" si="5"/>
        <v>5172656</v>
      </c>
      <c r="K32" s="100">
        <f t="shared" si="5"/>
        <v>4707375</v>
      </c>
      <c r="L32" s="100">
        <f t="shared" si="5"/>
        <v>4106725</v>
      </c>
      <c r="M32" s="100">
        <f t="shared" si="5"/>
        <v>13986756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26455904</v>
      </c>
      <c r="W32" s="100">
        <f t="shared" si="5"/>
        <v>85710643</v>
      </c>
      <c r="X32" s="100">
        <f t="shared" si="5"/>
        <v>-59254739</v>
      </c>
      <c r="Y32" s="101">
        <f>+IF(W32&lt;&gt;0,(X32/W32)*100,0)</f>
        <v>-69.13346689045373</v>
      </c>
      <c r="Z32" s="102">
        <f t="shared" si="5"/>
        <v>171421285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147899123</v>
      </c>
      <c r="C35" s="19">
        <v>0</v>
      </c>
      <c r="D35" s="59">
        <v>71506801</v>
      </c>
      <c r="E35" s="60">
        <v>71506801</v>
      </c>
      <c r="F35" s="60">
        <v>199024247</v>
      </c>
      <c r="G35" s="60">
        <v>187545236</v>
      </c>
      <c r="H35" s="60">
        <v>180294447</v>
      </c>
      <c r="I35" s="60">
        <v>180294447</v>
      </c>
      <c r="J35" s="60">
        <v>169320295</v>
      </c>
      <c r="K35" s="60">
        <v>217436280</v>
      </c>
      <c r="L35" s="60">
        <v>210081291</v>
      </c>
      <c r="M35" s="60">
        <v>210081291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210081291</v>
      </c>
      <c r="W35" s="60">
        <v>35753401</v>
      </c>
      <c r="X35" s="60">
        <v>174327890</v>
      </c>
      <c r="Y35" s="61">
        <v>487.58</v>
      </c>
      <c r="Z35" s="62">
        <v>71506801</v>
      </c>
    </row>
    <row r="36" spans="1:26" ht="13.5">
      <c r="A36" s="58" t="s">
        <v>57</v>
      </c>
      <c r="B36" s="19">
        <v>293535114</v>
      </c>
      <c r="C36" s="19">
        <v>0</v>
      </c>
      <c r="D36" s="59">
        <v>451784962</v>
      </c>
      <c r="E36" s="60">
        <v>451784962</v>
      </c>
      <c r="F36" s="60">
        <v>454835643</v>
      </c>
      <c r="G36" s="60">
        <v>462637541</v>
      </c>
      <c r="H36" s="60">
        <v>296852041</v>
      </c>
      <c r="I36" s="60">
        <v>296852041</v>
      </c>
      <c r="J36" s="60">
        <v>302024697</v>
      </c>
      <c r="K36" s="60">
        <v>302024696</v>
      </c>
      <c r="L36" s="60">
        <v>306131421</v>
      </c>
      <c r="M36" s="60">
        <v>306131421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306131421</v>
      </c>
      <c r="W36" s="60">
        <v>225892481</v>
      </c>
      <c r="X36" s="60">
        <v>80238940</v>
      </c>
      <c r="Y36" s="61">
        <v>35.52</v>
      </c>
      <c r="Z36" s="62">
        <v>451784962</v>
      </c>
    </row>
    <row r="37" spans="1:26" ht="13.5">
      <c r="A37" s="58" t="s">
        <v>58</v>
      </c>
      <c r="B37" s="19">
        <v>33047707</v>
      </c>
      <c r="C37" s="19">
        <v>0</v>
      </c>
      <c r="D37" s="59">
        <v>6409894</v>
      </c>
      <c r="E37" s="60">
        <v>6409894</v>
      </c>
      <c r="F37" s="60">
        <v>10194451</v>
      </c>
      <c r="G37" s="60">
        <v>20189304</v>
      </c>
      <c r="H37" s="60">
        <v>16987264</v>
      </c>
      <c r="I37" s="60">
        <v>16987264</v>
      </c>
      <c r="J37" s="60">
        <v>26610004</v>
      </c>
      <c r="K37" s="60">
        <v>36338560</v>
      </c>
      <c r="L37" s="60">
        <v>32265352</v>
      </c>
      <c r="M37" s="60">
        <v>32265352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32265352</v>
      </c>
      <c r="W37" s="60">
        <v>3204947</v>
      </c>
      <c r="X37" s="60">
        <v>29060405</v>
      </c>
      <c r="Y37" s="61">
        <v>906.74</v>
      </c>
      <c r="Z37" s="62">
        <v>6409894</v>
      </c>
    </row>
    <row r="38" spans="1:26" ht="13.5">
      <c r="A38" s="58" t="s">
        <v>59</v>
      </c>
      <c r="B38" s="19">
        <v>5591594</v>
      </c>
      <c r="C38" s="19">
        <v>0</v>
      </c>
      <c r="D38" s="59">
        <v>57552289</v>
      </c>
      <c r="E38" s="60">
        <v>57552289</v>
      </c>
      <c r="F38" s="60">
        <v>57552289</v>
      </c>
      <c r="G38" s="60">
        <v>57552289</v>
      </c>
      <c r="H38" s="60">
        <v>57552289</v>
      </c>
      <c r="I38" s="60">
        <v>57552289</v>
      </c>
      <c r="J38" s="60">
        <v>57552289</v>
      </c>
      <c r="K38" s="60">
        <v>57552289</v>
      </c>
      <c r="L38" s="60">
        <v>57552289</v>
      </c>
      <c r="M38" s="60">
        <v>57552289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57552289</v>
      </c>
      <c r="W38" s="60">
        <v>28776145</v>
      </c>
      <c r="X38" s="60">
        <v>28776144</v>
      </c>
      <c r="Y38" s="61">
        <v>100</v>
      </c>
      <c r="Z38" s="62">
        <v>57552289</v>
      </c>
    </row>
    <row r="39" spans="1:26" ht="13.5">
      <c r="A39" s="58" t="s">
        <v>60</v>
      </c>
      <c r="B39" s="19">
        <v>402794936</v>
      </c>
      <c r="C39" s="19">
        <v>0</v>
      </c>
      <c r="D39" s="59">
        <v>459329581</v>
      </c>
      <c r="E39" s="60">
        <v>459329581</v>
      </c>
      <c r="F39" s="60">
        <v>586113151</v>
      </c>
      <c r="G39" s="60">
        <v>572441185</v>
      </c>
      <c r="H39" s="60">
        <v>402606934</v>
      </c>
      <c r="I39" s="60">
        <v>402606934</v>
      </c>
      <c r="J39" s="60">
        <v>387182699</v>
      </c>
      <c r="K39" s="60">
        <v>425570127</v>
      </c>
      <c r="L39" s="60">
        <v>426395071</v>
      </c>
      <c r="M39" s="60">
        <v>426395071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426395071</v>
      </c>
      <c r="W39" s="60">
        <v>229664791</v>
      </c>
      <c r="X39" s="60">
        <v>196730280</v>
      </c>
      <c r="Y39" s="61">
        <v>85.66</v>
      </c>
      <c r="Z39" s="62">
        <v>459329581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43283290</v>
      </c>
      <c r="C42" s="19">
        <v>0</v>
      </c>
      <c r="D42" s="59">
        <v>71031508</v>
      </c>
      <c r="E42" s="60">
        <v>71031508</v>
      </c>
      <c r="F42" s="60">
        <v>62284493</v>
      </c>
      <c r="G42" s="60">
        <v>-11253186</v>
      </c>
      <c r="H42" s="60">
        <v>-6686714</v>
      </c>
      <c r="I42" s="60">
        <v>44344593</v>
      </c>
      <c r="J42" s="60">
        <v>-5971645</v>
      </c>
      <c r="K42" s="60">
        <v>52427141</v>
      </c>
      <c r="L42" s="60">
        <v>-4046721</v>
      </c>
      <c r="M42" s="60">
        <v>42408775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86753368</v>
      </c>
      <c r="W42" s="60">
        <v>90375504</v>
      </c>
      <c r="X42" s="60">
        <v>-3622136</v>
      </c>
      <c r="Y42" s="61">
        <v>-4.01</v>
      </c>
      <c r="Z42" s="62">
        <v>71031508</v>
      </c>
    </row>
    <row r="43" spans="1:26" ht="13.5">
      <c r="A43" s="58" t="s">
        <v>63</v>
      </c>
      <c r="B43" s="19">
        <v>-34649571</v>
      </c>
      <c r="C43" s="19">
        <v>0</v>
      </c>
      <c r="D43" s="59">
        <v>-171421284</v>
      </c>
      <c r="E43" s="60">
        <v>-171421284</v>
      </c>
      <c r="F43" s="60">
        <v>-3050681</v>
      </c>
      <c r="G43" s="60">
        <v>-5715437</v>
      </c>
      <c r="H43" s="60">
        <v>-3703030</v>
      </c>
      <c r="I43" s="60">
        <v>-12469148</v>
      </c>
      <c r="J43" s="60">
        <v>-5172656</v>
      </c>
      <c r="K43" s="60">
        <v>-4707375</v>
      </c>
      <c r="L43" s="60">
        <v>-4106725</v>
      </c>
      <c r="M43" s="60">
        <v>-13986756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-26455904</v>
      </c>
      <c r="W43" s="60">
        <v>-85710642</v>
      </c>
      <c r="X43" s="60">
        <v>59254738</v>
      </c>
      <c r="Y43" s="61">
        <v>-69.13</v>
      </c>
      <c r="Z43" s="62">
        <v>-171421284</v>
      </c>
    </row>
    <row r="44" spans="1:26" ht="13.5">
      <c r="A44" s="58" t="s">
        <v>64</v>
      </c>
      <c r="B44" s="19">
        <v>0</v>
      </c>
      <c r="C44" s="19">
        <v>0</v>
      </c>
      <c r="D44" s="59">
        <v>45000000</v>
      </c>
      <c r="E44" s="60">
        <v>45000000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11250000</v>
      </c>
      <c r="X44" s="60">
        <v>-11250000</v>
      </c>
      <c r="Y44" s="61">
        <v>-100</v>
      </c>
      <c r="Z44" s="62">
        <v>45000000</v>
      </c>
    </row>
    <row r="45" spans="1:26" ht="13.5">
      <c r="A45" s="70" t="s">
        <v>65</v>
      </c>
      <c r="B45" s="22">
        <v>126152442</v>
      </c>
      <c r="C45" s="22">
        <v>0</v>
      </c>
      <c r="D45" s="99">
        <v>63423805</v>
      </c>
      <c r="E45" s="100">
        <v>63423805</v>
      </c>
      <c r="F45" s="100">
        <v>184269846</v>
      </c>
      <c r="G45" s="100">
        <v>167301223</v>
      </c>
      <c r="H45" s="100">
        <v>156911479</v>
      </c>
      <c r="I45" s="100">
        <v>156911479</v>
      </c>
      <c r="J45" s="100">
        <v>145767178</v>
      </c>
      <c r="K45" s="100">
        <v>193486944</v>
      </c>
      <c r="L45" s="100">
        <v>185333498</v>
      </c>
      <c r="M45" s="100">
        <v>185333498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185333498</v>
      </c>
      <c r="W45" s="100">
        <v>134728443</v>
      </c>
      <c r="X45" s="100">
        <v>50605055</v>
      </c>
      <c r="Y45" s="101">
        <v>37.56</v>
      </c>
      <c r="Z45" s="102">
        <v>63423805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2509862</v>
      </c>
      <c r="C49" s="52">
        <v>0</v>
      </c>
      <c r="D49" s="129">
        <v>1120073</v>
      </c>
      <c r="E49" s="54">
        <v>635522</v>
      </c>
      <c r="F49" s="54">
        <v>0</v>
      </c>
      <c r="G49" s="54">
        <v>0</v>
      </c>
      <c r="H49" s="54">
        <v>0</v>
      </c>
      <c r="I49" s="54">
        <v>518631</v>
      </c>
      <c r="J49" s="54">
        <v>0</v>
      </c>
      <c r="K49" s="54">
        <v>0</v>
      </c>
      <c r="L49" s="54">
        <v>0</v>
      </c>
      <c r="M49" s="54">
        <v>541537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14425309</v>
      </c>
      <c r="W49" s="54">
        <v>0</v>
      </c>
      <c r="X49" s="54">
        <v>0</v>
      </c>
      <c r="Y49" s="54">
        <v>19750934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740325</v>
      </c>
      <c r="C51" s="52">
        <v>0</v>
      </c>
      <c r="D51" s="129">
        <v>117643</v>
      </c>
      <c r="E51" s="54">
        <v>407651</v>
      </c>
      <c r="F51" s="54">
        <v>0</v>
      </c>
      <c r="G51" s="54">
        <v>0</v>
      </c>
      <c r="H51" s="54">
        <v>0</v>
      </c>
      <c r="I51" s="54">
        <v>974</v>
      </c>
      <c r="J51" s="54">
        <v>0</v>
      </c>
      <c r="K51" s="54">
        <v>0</v>
      </c>
      <c r="L51" s="54">
        <v>0</v>
      </c>
      <c r="M51" s="54">
        <v>6052381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7318974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90.64298790081602</v>
      </c>
      <c r="C58" s="5">
        <f>IF(C67=0,0,+(C76/C67)*100)</f>
        <v>0</v>
      </c>
      <c r="D58" s="6">
        <f aca="true" t="shared" si="6" ref="D58:Z58">IF(D67=0,0,+(D76/D67)*100)</f>
        <v>93.6916944230006</v>
      </c>
      <c r="E58" s="7">
        <f t="shared" si="6"/>
        <v>93.6916944230006</v>
      </c>
      <c r="F58" s="7">
        <f t="shared" si="6"/>
        <v>58.52404583930143</v>
      </c>
      <c r="G58" s="7">
        <f t="shared" si="6"/>
        <v>144.1230835550946</v>
      </c>
      <c r="H58" s="7">
        <f t="shared" si="6"/>
        <v>140.29990595776633</v>
      </c>
      <c r="I58" s="7">
        <f t="shared" si="6"/>
        <v>99.16774992998863</v>
      </c>
      <c r="J58" s="7">
        <f t="shared" si="6"/>
        <v>36.42583279342307</v>
      </c>
      <c r="K58" s="7">
        <f t="shared" si="6"/>
        <v>74.39537420044616</v>
      </c>
      <c r="L58" s="7">
        <f t="shared" si="6"/>
        <v>142.2640526297904</v>
      </c>
      <c r="M58" s="7">
        <f t="shared" si="6"/>
        <v>85.07847622567719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92.60634156187858</v>
      </c>
      <c r="W58" s="7">
        <f t="shared" si="6"/>
        <v>93.6916755472949</v>
      </c>
      <c r="X58" s="7">
        <f t="shared" si="6"/>
        <v>0</v>
      </c>
      <c r="Y58" s="7">
        <f t="shared" si="6"/>
        <v>0</v>
      </c>
      <c r="Z58" s="8">
        <f t="shared" si="6"/>
        <v>93.6916944230006</v>
      </c>
    </row>
    <row r="59" spans="1:26" ht="13.5">
      <c r="A59" s="37" t="s">
        <v>31</v>
      </c>
      <c r="B59" s="9">
        <f aca="true" t="shared" si="7" ref="B59:Z66">IF(B68=0,0,+(B77/B68)*100)</f>
        <v>72.64904782547148</v>
      </c>
      <c r="C59" s="9">
        <f t="shared" si="7"/>
        <v>0</v>
      </c>
      <c r="D59" s="2">
        <f t="shared" si="7"/>
        <v>80.85096</v>
      </c>
      <c r="E59" s="10">
        <f t="shared" si="7"/>
        <v>80.85096</v>
      </c>
      <c r="F59" s="10">
        <f t="shared" si="7"/>
        <v>25.00002011879748</v>
      </c>
      <c r="G59" s="10">
        <f t="shared" si="7"/>
        <v>100</v>
      </c>
      <c r="H59" s="10">
        <f t="shared" si="7"/>
        <v>100</v>
      </c>
      <c r="I59" s="10">
        <f t="shared" si="7"/>
        <v>53.60240002349841</v>
      </c>
      <c r="J59" s="10">
        <f t="shared" si="7"/>
        <v>5.594274911450901</v>
      </c>
      <c r="K59" s="10">
        <f t="shared" si="7"/>
        <v>58.1636217225016</v>
      </c>
      <c r="L59" s="10">
        <f t="shared" si="7"/>
        <v>183.37220272775423</v>
      </c>
      <c r="M59" s="10">
        <f t="shared" si="7"/>
        <v>102.68926277186874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72.81174177951497</v>
      </c>
      <c r="W59" s="10">
        <f t="shared" si="7"/>
        <v>80.85096</v>
      </c>
      <c r="X59" s="10">
        <f t="shared" si="7"/>
        <v>0</v>
      </c>
      <c r="Y59" s="10">
        <f t="shared" si="7"/>
        <v>0</v>
      </c>
      <c r="Z59" s="11">
        <f t="shared" si="7"/>
        <v>80.85096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99.2505698522727</v>
      </c>
      <c r="E60" s="13">
        <f t="shared" si="7"/>
        <v>99.2505698522727</v>
      </c>
      <c r="F60" s="13">
        <f t="shared" si="7"/>
        <v>100</v>
      </c>
      <c r="G60" s="13">
        <f t="shared" si="7"/>
        <v>177.0587793449929</v>
      </c>
      <c r="H60" s="13">
        <f t="shared" si="7"/>
        <v>160.01431761737476</v>
      </c>
      <c r="I60" s="13">
        <f t="shared" si="7"/>
        <v>138.57037004292152</v>
      </c>
      <c r="J60" s="13">
        <f t="shared" si="7"/>
        <v>55.90667440328701</v>
      </c>
      <c r="K60" s="13">
        <f t="shared" si="7"/>
        <v>77.69774476215704</v>
      </c>
      <c r="L60" s="13">
        <f t="shared" si="7"/>
        <v>100</v>
      </c>
      <c r="M60" s="13">
        <f t="shared" si="7"/>
        <v>76.88459140461049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107.21979315054581</v>
      </c>
      <c r="W60" s="13">
        <f t="shared" si="7"/>
        <v>99.2505468634912</v>
      </c>
      <c r="X60" s="13">
        <f t="shared" si="7"/>
        <v>0</v>
      </c>
      <c r="Y60" s="13">
        <f t="shared" si="7"/>
        <v>0</v>
      </c>
      <c r="Z60" s="14">
        <f t="shared" si="7"/>
        <v>99.2505698522727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100.00001800310625</v>
      </c>
      <c r="E61" s="13">
        <f t="shared" si="7"/>
        <v>100.00001800310625</v>
      </c>
      <c r="F61" s="13">
        <f t="shared" si="7"/>
        <v>100</v>
      </c>
      <c r="G61" s="13">
        <f t="shared" si="7"/>
        <v>183.2436571469076</v>
      </c>
      <c r="H61" s="13">
        <f t="shared" si="7"/>
        <v>163.6825542249665</v>
      </c>
      <c r="I61" s="13">
        <f t="shared" si="7"/>
        <v>140.8623274281379</v>
      </c>
      <c r="J61" s="13">
        <f t="shared" si="7"/>
        <v>52.7428726188794</v>
      </c>
      <c r="K61" s="13">
        <f t="shared" si="7"/>
        <v>76.9099169404064</v>
      </c>
      <c r="L61" s="13">
        <f t="shared" si="7"/>
        <v>100</v>
      </c>
      <c r="M61" s="13">
        <f t="shared" si="7"/>
        <v>75.60030465580927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107.64142685165365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100.00001800310625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78.429</v>
      </c>
      <c r="E64" s="13">
        <f t="shared" si="7"/>
        <v>78.429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78.429</v>
      </c>
      <c r="X64" s="13">
        <f t="shared" si="7"/>
        <v>0</v>
      </c>
      <c r="Y64" s="13">
        <f t="shared" si="7"/>
        <v>0</v>
      </c>
      <c r="Z64" s="14">
        <f t="shared" si="7"/>
        <v>78.429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100.01786671431122</v>
      </c>
      <c r="E65" s="13">
        <f t="shared" si="7"/>
        <v>100.01786671431122</v>
      </c>
      <c r="F65" s="13">
        <f t="shared" si="7"/>
        <v>100</v>
      </c>
      <c r="G65" s="13">
        <f t="shared" si="7"/>
        <v>100</v>
      </c>
      <c r="H65" s="13">
        <f t="shared" si="7"/>
        <v>0</v>
      </c>
      <c r="I65" s="13">
        <f t="shared" si="7"/>
        <v>100</v>
      </c>
      <c r="J65" s="13">
        <f t="shared" si="7"/>
        <v>0</v>
      </c>
      <c r="K65" s="13">
        <f t="shared" si="7"/>
        <v>100</v>
      </c>
      <c r="L65" s="13">
        <f t="shared" si="7"/>
        <v>100</v>
      </c>
      <c r="M65" s="13">
        <f t="shared" si="7"/>
        <v>83.34504567814477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88.89669711876319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100.01786671431122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100.00205461157567</v>
      </c>
      <c r="E66" s="16">
        <f t="shared" si="7"/>
        <v>100.00205461157567</v>
      </c>
      <c r="F66" s="16">
        <f t="shared" si="7"/>
        <v>50.00058311077938</v>
      </c>
      <c r="G66" s="16">
        <f t="shared" si="7"/>
        <v>100</v>
      </c>
      <c r="H66" s="16">
        <f t="shared" si="7"/>
        <v>0</v>
      </c>
      <c r="I66" s="16">
        <f t="shared" si="7"/>
        <v>76.7365011150722</v>
      </c>
      <c r="J66" s="16">
        <f t="shared" si="7"/>
        <v>0.6479611826045025</v>
      </c>
      <c r="K66" s="16">
        <f t="shared" si="7"/>
        <v>100</v>
      </c>
      <c r="L66" s="16">
        <f t="shared" si="7"/>
        <v>100</v>
      </c>
      <c r="M66" s="16">
        <f t="shared" si="7"/>
        <v>68.13914679484289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71.34196753985756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100.00205461157567</v>
      </c>
    </row>
    <row r="67" spans="1:26" ht="13.5" hidden="1">
      <c r="A67" s="41" t="s">
        <v>285</v>
      </c>
      <c r="B67" s="24">
        <v>29156925</v>
      </c>
      <c r="C67" s="24"/>
      <c r="D67" s="25">
        <v>49636118</v>
      </c>
      <c r="E67" s="26">
        <v>49636118</v>
      </c>
      <c r="F67" s="26">
        <v>4597365</v>
      </c>
      <c r="G67" s="26">
        <v>2022821</v>
      </c>
      <c r="H67" s="26">
        <v>2331931</v>
      </c>
      <c r="I67" s="26">
        <v>8952117</v>
      </c>
      <c r="J67" s="26">
        <v>2065158</v>
      </c>
      <c r="K67" s="26">
        <v>3354058</v>
      </c>
      <c r="L67" s="26">
        <v>2383593</v>
      </c>
      <c r="M67" s="26">
        <v>7802809</v>
      </c>
      <c r="N67" s="26"/>
      <c r="O67" s="26"/>
      <c r="P67" s="26"/>
      <c r="Q67" s="26"/>
      <c r="R67" s="26"/>
      <c r="S67" s="26"/>
      <c r="T67" s="26"/>
      <c r="U67" s="26"/>
      <c r="V67" s="26">
        <v>16754926</v>
      </c>
      <c r="W67" s="26">
        <v>24818064</v>
      </c>
      <c r="X67" s="26"/>
      <c r="Y67" s="25"/>
      <c r="Z67" s="27">
        <v>49636118</v>
      </c>
    </row>
    <row r="68" spans="1:26" ht="13.5" hidden="1">
      <c r="A68" s="37" t="s">
        <v>31</v>
      </c>
      <c r="B68" s="19">
        <v>9974852</v>
      </c>
      <c r="C68" s="19"/>
      <c r="D68" s="20">
        <v>15000000</v>
      </c>
      <c r="E68" s="21">
        <v>15000000</v>
      </c>
      <c r="F68" s="21">
        <v>2485238</v>
      </c>
      <c r="G68" s="21">
        <v>766028</v>
      </c>
      <c r="H68" s="21">
        <v>766028</v>
      </c>
      <c r="I68" s="21">
        <v>4017294</v>
      </c>
      <c r="J68" s="21">
        <v>690295</v>
      </c>
      <c r="K68" s="21">
        <v>684249</v>
      </c>
      <c r="L68" s="21">
        <v>1208320</v>
      </c>
      <c r="M68" s="21">
        <v>2582864</v>
      </c>
      <c r="N68" s="21"/>
      <c r="O68" s="21"/>
      <c r="P68" s="21"/>
      <c r="Q68" s="21"/>
      <c r="R68" s="21"/>
      <c r="S68" s="21"/>
      <c r="T68" s="21"/>
      <c r="U68" s="21"/>
      <c r="V68" s="21">
        <v>6600158</v>
      </c>
      <c r="W68" s="21">
        <v>7500000</v>
      </c>
      <c r="X68" s="21"/>
      <c r="Y68" s="20"/>
      <c r="Z68" s="23">
        <v>15000000</v>
      </c>
    </row>
    <row r="69" spans="1:26" ht="13.5" hidden="1">
      <c r="A69" s="38" t="s">
        <v>32</v>
      </c>
      <c r="B69" s="19">
        <v>18686809</v>
      </c>
      <c r="C69" s="19"/>
      <c r="D69" s="20">
        <v>34538776</v>
      </c>
      <c r="E69" s="21">
        <v>34538776</v>
      </c>
      <c r="F69" s="21">
        <v>2026380</v>
      </c>
      <c r="G69" s="21">
        <v>1158247</v>
      </c>
      <c r="H69" s="21">
        <v>1565903</v>
      </c>
      <c r="I69" s="21">
        <v>4750530</v>
      </c>
      <c r="J69" s="21">
        <v>1275320</v>
      </c>
      <c r="K69" s="21">
        <v>2567135</v>
      </c>
      <c r="L69" s="21">
        <v>1067084</v>
      </c>
      <c r="M69" s="21">
        <v>4909539</v>
      </c>
      <c r="N69" s="21"/>
      <c r="O69" s="21"/>
      <c r="P69" s="21"/>
      <c r="Q69" s="21"/>
      <c r="R69" s="21"/>
      <c r="S69" s="21"/>
      <c r="T69" s="21"/>
      <c r="U69" s="21"/>
      <c r="V69" s="21">
        <v>9660069</v>
      </c>
      <c r="W69" s="21">
        <v>17269392</v>
      </c>
      <c r="X69" s="21"/>
      <c r="Y69" s="20"/>
      <c r="Z69" s="23">
        <v>34538776</v>
      </c>
    </row>
    <row r="70" spans="1:26" ht="13.5" hidden="1">
      <c r="A70" s="39" t="s">
        <v>103</v>
      </c>
      <c r="B70" s="19">
        <v>17575697</v>
      </c>
      <c r="C70" s="19"/>
      <c r="D70" s="20">
        <v>33327582</v>
      </c>
      <c r="E70" s="21">
        <v>33327582</v>
      </c>
      <c r="F70" s="21">
        <v>1936179</v>
      </c>
      <c r="G70" s="21">
        <v>1072191</v>
      </c>
      <c r="H70" s="21">
        <v>1475704</v>
      </c>
      <c r="I70" s="21">
        <v>4484074</v>
      </c>
      <c r="J70" s="21">
        <v>1188936</v>
      </c>
      <c r="K70" s="21">
        <v>2479545</v>
      </c>
      <c r="L70" s="21">
        <v>980700</v>
      </c>
      <c r="M70" s="21">
        <v>4649181</v>
      </c>
      <c r="N70" s="21"/>
      <c r="O70" s="21"/>
      <c r="P70" s="21"/>
      <c r="Q70" s="21"/>
      <c r="R70" s="21"/>
      <c r="S70" s="21"/>
      <c r="T70" s="21"/>
      <c r="U70" s="21"/>
      <c r="V70" s="21">
        <v>9133255</v>
      </c>
      <c r="W70" s="21">
        <v>16663794</v>
      </c>
      <c r="X70" s="21"/>
      <c r="Y70" s="20"/>
      <c r="Z70" s="23">
        <v>33327582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1035005</v>
      </c>
      <c r="C73" s="19"/>
      <c r="D73" s="20">
        <v>1200000</v>
      </c>
      <c r="E73" s="21">
        <v>1200000</v>
      </c>
      <c r="F73" s="21">
        <v>89727</v>
      </c>
      <c r="G73" s="21">
        <v>85107</v>
      </c>
      <c r="H73" s="21">
        <v>90199</v>
      </c>
      <c r="I73" s="21">
        <v>265033</v>
      </c>
      <c r="J73" s="21">
        <v>85910</v>
      </c>
      <c r="K73" s="21">
        <v>85692</v>
      </c>
      <c r="L73" s="21">
        <v>85910</v>
      </c>
      <c r="M73" s="21">
        <v>257512</v>
      </c>
      <c r="N73" s="21"/>
      <c r="O73" s="21"/>
      <c r="P73" s="21"/>
      <c r="Q73" s="21"/>
      <c r="R73" s="21"/>
      <c r="S73" s="21"/>
      <c r="T73" s="21"/>
      <c r="U73" s="21"/>
      <c r="V73" s="21">
        <v>522545</v>
      </c>
      <c r="W73" s="21">
        <v>600000</v>
      </c>
      <c r="X73" s="21"/>
      <c r="Y73" s="20"/>
      <c r="Z73" s="23">
        <v>1200000</v>
      </c>
    </row>
    <row r="74" spans="1:26" ht="13.5" hidden="1">
      <c r="A74" s="39" t="s">
        <v>107</v>
      </c>
      <c r="B74" s="19">
        <v>76107</v>
      </c>
      <c r="C74" s="19"/>
      <c r="D74" s="20">
        <v>11194</v>
      </c>
      <c r="E74" s="21">
        <v>11194</v>
      </c>
      <c r="F74" s="21">
        <v>474</v>
      </c>
      <c r="G74" s="21">
        <v>949</v>
      </c>
      <c r="H74" s="21"/>
      <c r="I74" s="21">
        <v>1423</v>
      </c>
      <c r="J74" s="21">
        <v>474</v>
      </c>
      <c r="K74" s="21">
        <v>1898</v>
      </c>
      <c r="L74" s="21">
        <v>474</v>
      </c>
      <c r="M74" s="21">
        <v>2846</v>
      </c>
      <c r="N74" s="21"/>
      <c r="O74" s="21"/>
      <c r="P74" s="21"/>
      <c r="Q74" s="21"/>
      <c r="R74" s="21"/>
      <c r="S74" s="21"/>
      <c r="T74" s="21"/>
      <c r="U74" s="21"/>
      <c r="V74" s="21">
        <v>4269</v>
      </c>
      <c r="W74" s="21">
        <v>5598</v>
      </c>
      <c r="X74" s="21"/>
      <c r="Y74" s="20"/>
      <c r="Z74" s="23">
        <v>11194</v>
      </c>
    </row>
    <row r="75" spans="1:26" ht="13.5" hidden="1">
      <c r="A75" s="40" t="s">
        <v>110</v>
      </c>
      <c r="B75" s="28">
        <v>495264</v>
      </c>
      <c r="C75" s="28"/>
      <c r="D75" s="29">
        <v>97342</v>
      </c>
      <c r="E75" s="30">
        <v>97342</v>
      </c>
      <c r="F75" s="30">
        <v>85747</v>
      </c>
      <c r="G75" s="30">
        <v>98546</v>
      </c>
      <c r="H75" s="30"/>
      <c r="I75" s="30">
        <v>184293</v>
      </c>
      <c r="J75" s="30">
        <v>99543</v>
      </c>
      <c r="K75" s="30">
        <v>102674</v>
      </c>
      <c r="L75" s="30">
        <v>108189</v>
      </c>
      <c r="M75" s="30">
        <v>310406</v>
      </c>
      <c r="N75" s="30"/>
      <c r="O75" s="30"/>
      <c r="P75" s="30"/>
      <c r="Q75" s="30"/>
      <c r="R75" s="30"/>
      <c r="S75" s="30"/>
      <c r="T75" s="30"/>
      <c r="U75" s="30"/>
      <c r="V75" s="30">
        <v>494699</v>
      </c>
      <c r="W75" s="30">
        <v>48672</v>
      </c>
      <c r="X75" s="30"/>
      <c r="Y75" s="29"/>
      <c r="Z75" s="31">
        <v>97342</v>
      </c>
    </row>
    <row r="76" spans="1:26" ht="13.5" hidden="1">
      <c r="A76" s="42" t="s">
        <v>286</v>
      </c>
      <c r="B76" s="32">
        <v>26428708</v>
      </c>
      <c r="C76" s="32"/>
      <c r="D76" s="33">
        <v>46504920</v>
      </c>
      <c r="E76" s="34">
        <v>46504920</v>
      </c>
      <c r="F76" s="34">
        <v>2690564</v>
      </c>
      <c r="G76" s="34">
        <v>2915352</v>
      </c>
      <c r="H76" s="34">
        <v>3271697</v>
      </c>
      <c r="I76" s="34">
        <v>8877613</v>
      </c>
      <c r="J76" s="34">
        <v>752251</v>
      </c>
      <c r="K76" s="34">
        <v>2495264</v>
      </c>
      <c r="L76" s="34">
        <v>3390996</v>
      </c>
      <c r="M76" s="34">
        <v>6638511</v>
      </c>
      <c r="N76" s="34"/>
      <c r="O76" s="34"/>
      <c r="P76" s="34"/>
      <c r="Q76" s="34"/>
      <c r="R76" s="34"/>
      <c r="S76" s="34"/>
      <c r="T76" s="34"/>
      <c r="U76" s="34"/>
      <c r="V76" s="34">
        <v>15516124</v>
      </c>
      <c r="W76" s="34">
        <v>23252460</v>
      </c>
      <c r="X76" s="34"/>
      <c r="Y76" s="33"/>
      <c r="Z76" s="35">
        <v>46504920</v>
      </c>
    </row>
    <row r="77" spans="1:26" ht="13.5" hidden="1">
      <c r="A77" s="37" t="s">
        <v>31</v>
      </c>
      <c r="B77" s="19">
        <v>7246635</v>
      </c>
      <c r="C77" s="19"/>
      <c r="D77" s="20">
        <v>12127644</v>
      </c>
      <c r="E77" s="21">
        <v>12127644</v>
      </c>
      <c r="F77" s="21">
        <v>621310</v>
      </c>
      <c r="G77" s="21">
        <v>766028</v>
      </c>
      <c r="H77" s="21">
        <v>766028</v>
      </c>
      <c r="I77" s="21">
        <v>2153366</v>
      </c>
      <c r="J77" s="21">
        <v>38617</v>
      </c>
      <c r="K77" s="21">
        <v>397984</v>
      </c>
      <c r="L77" s="21">
        <v>2215723</v>
      </c>
      <c r="M77" s="21">
        <v>2652324</v>
      </c>
      <c r="N77" s="21"/>
      <c r="O77" s="21"/>
      <c r="P77" s="21"/>
      <c r="Q77" s="21"/>
      <c r="R77" s="21"/>
      <c r="S77" s="21"/>
      <c r="T77" s="21"/>
      <c r="U77" s="21"/>
      <c r="V77" s="21">
        <v>4805690</v>
      </c>
      <c r="W77" s="21">
        <v>6063822</v>
      </c>
      <c r="X77" s="21"/>
      <c r="Y77" s="20"/>
      <c r="Z77" s="23">
        <v>12127644</v>
      </c>
    </row>
    <row r="78" spans="1:26" ht="13.5" hidden="1">
      <c r="A78" s="38" t="s">
        <v>32</v>
      </c>
      <c r="B78" s="19">
        <v>18686809</v>
      </c>
      <c r="C78" s="19"/>
      <c r="D78" s="20">
        <v>34279932</v>
      </c>
      <c r="E78" s="21">
        <v>34279932</v>
      </c>
      <c r="F78" s="21">
        <v>2026380</v>
      </c>
      <c r="G78" s="21">
        <v>2050778</v>
      </c>
      <c r="H78" s="21">
        <v>2505669</v>
      </c>
      <c r="I78" s="21">
        <v>6582827</v>
      </c>
      <c r="J78" s="21">
        <v>712989</v>
      </c>
      <c r="K78" s="21">
        <v>1994606</v>
      </c>
      <c r="L78" s="21">
        <v>1067084</v>
      </c>
      <c r="M78" s="21">
        <v>3774679</v>
      </c>
      <c r="N78" s="21"/>
      <c r="O78" s="21"/>
      <c r="P78" s="21"/>
      <c r="Q78" s="21"/>
      <c r="R78" s="21"/>
      <c r="S78" s="21"/>
      <c r="T78" s="21"/>
      <c r="U78" s="21"/>
      <c r="V78" s="21">
        <v>10357506</v>
      </c>
      <c r="W78" s="21">
        <v>17139966</v>
      </c>
      <c r="X78" s="21"/>
      <c r="Y78" s="20"/>
      <c r="Z78" s="23">
        <v>34279932</v>
      </c>
    </row>
    <row r="79" spans="1:26" ht="13.5" hidden="1">
      <c r="A79" s="39" t="s">
        <v>103</v>
      </c>
      <c r="B79" s="19">
        <v>17575697</v>
      </c>
      <c r="C79" s="19"/>
      <c r="D79" s="20">
        <v>33327588</v>
      </c>
      <c r="E79" s="21">
        <v>33327588</v>
      </c>
      <c r="F79" s="21">
        <v>1936179</v>
      </c>
      <c r="G79" s="21">
        <v>1964722</v>
      </c>
      <c r="H79" s="21">
        <v>2415470</v>
      </c>
      <c r="I79" s="21">
        <v>6316371</v>
      </c>
      <c r="J79" s="21">
        <v>627079</v>
      </c>
      <c r="K79" s="21">
        <v>1907016</v>
      </c>
      <c r="L79" s="21">
        <v>980700</v>
      </c>
      <c r="M79" s="21">
        <v>3514795</v>
      </c>
      <c r="N79" s="21"/>
      <c r="O79" s="21"/>
      <c r="P79" s="21"/>
      <c r="Q79" s="21"/>
      <c r="R79" s="21"/>
      <c r="S79" s="21"/>
      <c r="T79" s="21"/>
      <c r="U79" s="21"/>
      <c r="V79" s="21">
        <v>9831166</v>
      </c>
      <c r="W79" s="21">
        <v>16663794</v>
      </c>
      <c r="X79" s="21"/>
      <c r="Y79" s="20"/>
      <c r="Z79" s="23">
        <v>33327588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1035005</v>
      </c>
      <c r="C82" s="19"/>
      <c r="D82" s="20">
        <v>941148</v>
      </c>
      <c r="E82" s="21">
        <v>941148</v>
      </c>
      <c r="F82" s="21">
        <v>89727</v>
      </c>
      <c r="G82" s="21">
        <v>85107</v>
      </c>
      <c r="H82" s="21">
        <v>90199</v>
      </c>
      <c r="I82" s="21">
        <v>265033</v>
      </c>
      <c r="J82" s="21">
        <v>85910</v>
      </c>
      <c r="K82" s="21">
        <v>85692</v>
      </c>
      <c r="L82" s="21">
        <v>85910</v>
      </c>
      <c r="M82" s="21">
        <v>257512</v>
      </c>
      <c r="N82" s="21"/>
      <c r="O82" s="21"/>
      <c r="P82" s="21"/>
      <c r="Q82" s="21"/>
      <c r="R82" s="21"/>
      <c r="S82" s="21"/>
      <c r="T82" s="21"/>
      <c r="U82" s="21"/>
      <c r="V82" s="21">
        <v>522545</v>
      </c>
      <c r="W82" s="21">
        <v>470574</v>
      </c>
      <c r="X82" s="21"/>
      <c r="Y82" s="20"/>
      <c r="Z82" s="23">
        <v>941148</v>
      </c>
    </row>
    <row r="83" spans="1:26" ht="13.5" hidden="1">
      <c r="A83" s="39" t="s">
        <v>107</v>
      </c>
      <c r="B83" s="19">
        <v>76107</v>
      </c>
      <c r="C83" s="19"/>
      <c r="D83" s="20">
        <v>11196</v>
      </c>
      <c r="E83" s="21">
        <v>11196</v>
      </c>
      <c r="F83" s="21">
        <v>474</v>
      </c>
      <c r="G83" s="21">
        <v>949</v>
      </c>
      <c r="H83" s="21"/>
      <c r="I83" s="21">
        <v>1423</v>
      </c>
      <c r="J83" s="21"/>
      <c r="K83" s="21">
        <v>1898</v>
      </c>
      <c r="L83" s="21">
        <v>474</v>
      </c>
      <c r="M83" s="21">
        <v>2372</v>
      </c>
      <c r="N83" s="21"/>
      <c r="O83" s="21"/>
      <c r="P83" s="21"/>
      <c r="Q83" s="21"/>
      <c r="R83" s="21"/>
      <c r="S83" s="21"/>
      <c r="T83" s="21"/>
      <c r="U83" s="21"/>
      <c r="V83" s="21">
        <v>3795</v>
      </c>
      <c r="W83" s="21">
        <v>5598</v>
      </c>
      <c r="X83" s="21"/>
      <c r="Y83" s="20"/>
      <c r="Z83" s="23">
        <v>11196</v>
      </c>
    </row>
    <row r="84" spans="1:26" ht="13.5" hidden="1">
      <c r="A84" s="40" t="s">
        <v>110</v>
      </c>
      <c r="B84" s="28">
        <v>495264</v>
      </c>
      <c r="C84" s="28"/>
      <c r="D84" s="29">
        <v>97344</v>
      </c>
      <c r="E84" s="30">
        <v>97344</v>
      </c>
      <c r="F84" s="30">
        <v>42874</v>
      </c>
      <c r="G84" s="30">
        <v>98546</v>
      </c>
      <c r="H84" s="30"/>
      <c r="I84" s="30">
        <v>141420</v>
      </c>
      <c r="J84" s="30">
        <v>645</v>
      </c>
      <c r="K84" s="30">
        <v>102674</v>
      </c>
      <c r="L84" s="30">
        <v>108189</v>
      </c>
      <c r="M84" s="30">
        <v>211508</v>
      </c>
      <c r="N84" s="30"/>
      <c r="O84" s="30"/>
      <c r="P84" s="30"/>
      <c r="Q84" s="30"/>
      <c r="R84" s="30"/>
      <c r="S84" s="30"/>
      <c r="T84" s="30"/>
      <c r="U84" s="30"/>
      <c r="V84" s="30">
        <v>352928</v>
      </c>
      <c r="W84" s="30">
        <v>48672</v>
      </c>
      <c r="X84" s="30"/>
      <c r="Y84" s="29"/>
      <c r="Z84" s="31">
        <v>97344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917195</v>
      </c>
      <c r="D5" s="357">
        <f t="shared" si="0"/>
        <v>0</v>
      </c>
      <c r="E5" s="356">
        <f t="shared" si="0"/>
        <v>17000000</v>
      </c>
      <c r="F5" s="358">
        <f t="shared" si="0"/>
        <v>17000000</v>
      </c>
      <c r="G5" s="358">
        <f t="shared" si="0"/>
        <v>426426</v>
      </c>
      <c r="H5" s="356">
        <f t="shared" si="0"/>
        <v>3514846</v>
      </c>
      <c r="I5" s="356">
        <f t="shared" si="0"/>
        <v>2337716</v>
      </c>
      <c r="J5" s="358">
        <f t="shared" si="0"/>
        <v>6278988</v>
      </c>
      <c r="K5" s="358">
        <f t="shared" si="0"/>
        <v>3713645</v>
      </c>
      <c r="L5" s="356">
        <f t="shared" si="0"/>
        <v>873763</v>
      </c>
      <c r="M5" s="356">
        <f t="shared" si="0"/>
        <v>287765</v>
      </c>
      <c r="N5" s="358">
        <f t="shared" si="0"/>
        <v>4875173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11154161</v>
      </c>
      <c r="X5" s="356">
        <f t="shared" si="0"/>
        <v>8500000</v>
      </c>
      <c r="Y5" s="358">
        <f t="shared" si="0"/>
        <v>2654161</v>
      </c>
      <c r="Z5" s="359">
        <f>+IF(X5&lt;&gt;0,+(Y5/X5)*100,0)</f>
        <v>31.225423529411767</v>
      </c>
      <c r="AA5" s="360">
        <f>+AA6+AA8+AA11+AA13+AA15</f>
        <v>17000000</v>
      </c>
    </row>
    <row r="6" spans="1:27" ht="13.5">
      <c r="A6" s="361" t="s">
        <v>204</v>
      </c>
      <c r="B6" s="142"/>
      <c r="C6" s="60">
        <f>+C7</f>
        <v>536195</v>
      </c>
      <c r="D6" s="340">
        <f aca="true" t="shared" si="1" ref="D6:AA6">+D7</f>
        <v>0</v>
      </c>
      <c r="E6" s="60">
        <f t="shared" si="1"/>
        <v>15000000</v>
      </c>
      <c r="F6" s="59">
        <f t="shared" si="1"/>
        <v>15000000</v>
      </c>
      <c r="G6" s="59">
        <f t="shared" si="1"/>
        <v>426426</v>
      </c>
      <c r="H6" s="60">
        <f t="shared" si="1"/>
        <v>3514846</v>
      </c>
      <c r="I6" s="60">
        <f t="shared" si="1"/>
        <v>2337716</v>
      </c>
      <c r="J6" s="59">
        <f t="shared" si="1"/>
        <v>6278988</v>
      </c>
      <c r="K6" s="59">
        <f t="shared" si="1"/>
        <v>3713645</v>
      </c>
      <c r="L6" s="60">
        <f t="shared" si="1"/>
        <v>873763</v>
      </c>
      <c r="M6" s="60">
        <f t="shared" si="1"/>
        <v>287765</v>
      </c>
      <c r="N6" s="59">
        <f t="shared" si="1"/>
        <v>4875173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11154161</v>
      </c>
      <c r="X6" s="60">
        <f t="shared" si="1"/>
        <v>7500000</v>
      </c>
      <c r="Y6" s="59">
        <f t="shared" si="1"/>
        <v>3654161</v>
      </c>
      <c r="Z6" s="61">
        <f>+IF(X6&lt;&gt;0,+(Y6/X6)*100,0)</f>
        <v>48.72214666666667</v>
      </c>
      <c r="AA6" s="62">
        <f t="shared" si="1"/>
        <v>15000000</v>
      </c>
    </row>
    <row r="7" spans="1:27" ht="13.5">
      <c r="A7" s="291" t="s">
        <v>228</v>
      </c>
      <c r="B7" s="142"/>
      <c r="C7" s="60">
        <v>536195</v>
      </c>
      <c r="D7" s="340"/>
      <c r="E7" s="60">
        <v>15000000</v>
      </c>
      <c r="F7" s="59">
        <v>15000000</v>
      </c>
      <c r="G7" s="59">
        <v>426426</v>
      </c>
      <c r="H7" s="60">
        <v>3514846</v>
      </c>
      <c r="I7" s="60">
        <v>2337716</v>
      </c>
      <c r="J7" s="59">
        <v>6278988</v>
      </c>
      <c r="K7" s="59">
        <v>3713645</v>
      </c>
      <c r="L7" s="60">
        <v>873763</v>
      </c>
      <c r="M7" s="60">
        <v>287765</v>
      </c>
      <c r="N7" s="59">
        <v>4875173</v>
      </c>
      <c r="O7" s="59"/>
      <c r="P7" s="60"/>
      <c r="Q7" s="60"/>
      <c r="R7" s="59"/>
      <c r="S7" s="59"/>
      <c r="T7" s="60"/>
      <c r="U7" s="60"/>
      <c r="V7" s="59"/>
      <c r="W7" s="59">
        <v>11154161</v>
      </c>
      <c r="X7" s="60">
        <v>7500000</v>
      </c>
      <c r="Y7" s="59">
        <v>3654161</v>
      </c>
      <c r="Z7" s="61">
        <v>48.72</v>
      </c>
      <c r="AA7" s="62">
        <v>15000000</v>
      </c>
    </row>
    <row r="8" spans="1:27" ht="13.5">
      <c r="A8" s="361" t="s">
        <v>205</v>
      </c>
      <c r="B8" s="142"/>
      <c r="C8" s="60">
        <f aca="true" t="shared" si="2" ref="C8:Y8">SUM(C9:C10)</f>
        <v>299000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299000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82000</v>
      </c>
      <c r="D15" s="340">
        <f t="shared" si="5"/>
        <v>0</v>
      </c>
      <c r="E15" s="60">
        <f t="shared" si="5"/>
        <v>2000000</v>
      </c>
      <c r="F15" s="59">
        <f t="shared" si="5"/>
        <v>2000000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1000000</v>
      </c>
      <c r="Y15" s="59">
        <f t="shared" si="5"/>
        <v>-1000000</v>
      </c>
      <c r="Z15" s="61">
        <f>+IF(X15&lt;&gt;0,+(Y15/X15)*100,0)</f>
        <v>-100</v>
      </c>
      <c r="AA15" s="62">
        <f>SUM(AA16:AA20)</f>
        <v>2000000</v>
      </c>
    </row>
    <row r="16" spans="1:27" ht="13.5">
      <c r="A16" s="291" t="s">
        <v>233</v>
      </c>
      <c r="B16" s="300"/>
      <c r="C16" s="60">
        <v>82000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2000000</v>
      </c>
      <c r="F20" s="59">
        <v>2000000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1000000</v>
      </c>
      <c r="Y20" s="59">
        <v>-1000000</v>
      </c>
      <c r="Z20" s="61">
        <v>-100</v>
      </c>
      <c r="AA20" s="62">
        <v>2000000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155066</v>
      </c>
      <c r="D40" s="344">
        <f t="shared" si="9"/>
        <v>0</v>
      </c>
      <c r="E40" s="343">
        <f t="shared" si="9"/>
        <v>3299140</v>
      </c>
      <c r="F40" s="345">
        <f t="shared" si="9"/>
        <v>3299140</v>
      </c>
      <c r="G40" s="345">
        <f t="shared" si="9"/>
        <v>16368</v>
      </c>
      <c r="H40" s="343">
        <f t="shared" si="9"/>
        <v>500</v>
      </c>
      <c r="I40" s="343">
        <f t="shared" si="9"/>
        <v>100239</v>
      </c>
      <c r="J40" s="345">
        <f t="shared" si="9"/>
        <v>117107</v>
      </c>
      <c r="K40" s="345">
        <f t="shared" si="9"/>
        <v>32636</v>
      </c>
      <c r="L40" s="343">
        <f t="shared" si="9"/>
        <v>34083</v>
      </c>
      <c r="M40" s="343">
        <f t="shared" si="9"/>
        <v>137607</v>
      </c>
      <c r="N40" s="345">
        <f t="shared" si="9"/>
        <v>204326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321433</v>
      </c>
      <c r="X40" s="343">
        <f t="shared" si="9"/>
        <v>1649571</v>
      </c>
      <c r="Y40" s="345">
        <f t="shared" si="9"/>
        <v>-1328138</v>
      </c>
      <c r="Z40" s="336">
        <f>+IF(X40&lt;&gt;0,+(Y40/X40)*100,0)</f>
        <v>-80.5141457991199</v>
      </c>
      <c r="AA40" s="350">
        <f>SUM(AA41:AA49)</f>
        <v>3299140</v>
      </c>
    </row>
    <row r="41" spans="1:27" ht="13.5">
      <c r="A41" s="361" t="s">
        <v>247</v>
      </c>
      <c r="B41" s="142"/>
      <c r="C41" s="362">
        <v>122151</v>
      </c>
      <c r="D41" s="363"/>
      <c r="E41" s="362">
        <v>556512</v>
      </c>
      <c r="F41" s="364">
        <v>556512</v>
      </c>
      <c r="G41" s="364">
        <v>16368</v>
      </c>
      <c r="H41" s="362">
        <v>500</v>
      </c>
      <c r="I41" s="362">
        <v>74241</v>
      </c>
      <c r="J41" s="364">
        <v>91109</v>
      </c>
      <c r="K41" s="364">
        <v>32636</v>
      </c>
      <c r="L41" s="362">
        <v>4133</v>
      </c>
      <c r="M41" s="362">
        <v>7845</v>
      </c>
      <c r="N41" s="364">
        <v>44614</v>
      </c>
      <c r="O41" s="364"/>
      <c r="P41" s="362"/>
      <c r="Q41" s="362"/>
      <c r="R41" s="364"/>
      <c r="S41" s="364"/>
      <c r="T41" s="362"/>
      <c r="U41" s="362"/>
      <c r="V41" s="364"/>
      <c r="W41" s="364">
        <v>135723</v>
      </c>
      <c r="X41" s="362">
        <v>278256</v>
      </c>
      <c r="Y41" s="364">
        <v>-142533</v>
      </c>
      <c r="Z41" s="365">
        <v>-51.22</v>
      </c>
      <c r="AA41" s="366">
        <v>556512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32915</v>
      </c>
      <c r="D43" s="369"/>
      <c r="E43" s="305">
        <v>641016</v>
      </c>
      <c r="F43" s="370">
        <v>641016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320508</v>
      </c>
      <c r="Y43" s="370">
        <v>-320508</v>
      </c>
      <c r="Z43" s="371">
        <v>-100</v>
      </c>
      <c r="AA43" s="303">
        <v>641016</v>
      </c>
    </row>
    <row r="44" spans="1:27" ht="13.5">
      <c r="A44" s="361" t="s">
        <v>250</v>
      </c>
      <c r="B44" s="136"/>
      <c r="C44" s="60"/>
      <c r="D44" s="368"/>
      <c r="E44" s="54">
        <v>129613</v>
      </c>
      <c r="F44" s="53">
        <v>129613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64807</v>
      </c>
      <c r="Y44" s="53">
        <v>-64807</v>
      </c>
      <c r="Z44" s="94">
        <v>-100</v>
      </c>
      <c r="AA44" s="95">
        <v>129613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>
        <v>25998</v>
      </c>
      <c r="J47" s="53">
        <v>25998</v>
      </c>
      <c r="K47" s="53"/>
      <c r="L47" s="54">
        <v>29950</v>
      </c>
      <c r="M47" s="54">
        <v>129762</v>
      </c>
      <c r="N47" s="53">
        <v>159712</v>
      </c>
      <c r="O47" s="53"/>
      <c r="P47" s="54"/>
      <c r="Q47" s="54"/>
      <c r="R47" s="53"/>
      <c r="S47" s="53"/>
      <c r="T47" s="54"/>
      <c r="U47" s="54"/>
      <c r="V47" s="53"/>
      <c r="W47" s="53">
        <v>185710</v>
      </c>
      <c r="X47" s="54"/>
      <c r="Y47" s="53">
        <v>185710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779117</v>
      </c>
      <c r="F48" s="53">
        <v>779117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389559</v>
      </c>
      <c r="Y48" s="53">
        <v>-389559</v>
      </c>
      <c r="Z48" s="94">
        <v>-100</v>
      </c>
      <c r="AA48" s="95">
        <v>779117</v>
      </c>
    </row>
    <row r="49" spans="1:27" ht="13.5">
      <c r="A49" s="361" t="s">
        <v>93</v>
      </c>
      <c r="B49" s="136"/>
      <c r="C49" s="54"/>
      <c r="D49" s="368"/>
      <c r="E49" s="54">
        <v>1192882</v>
      </c>
      <c r="F49" s="53">
        <v>1192882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596441</v>
      </c>
      <c r="Y49" s="53">
        <v>-596441</v>
      </c>
      <c r="Z49" s="94">
        <v>-100</v>
      </c>
      <c r="AA49" s="95">
        <v>1192882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1072261</v>
      </c>
      <c r="D60" s="346">
        <f t="shared" si="14"/>
        <v>0</v>
      </c>
      <c r="E60" s="219">
        <f t="shared" si="14"/>
        <v>20299140</v>
      </c>
      <c r="F60" s="264">
        <f t="shared" si="14"/>
        <v>20299140</v>
      </c>
      <c r="G60" s="264">
        <f t="shared" si="14"/>
        <v>442794</v>
      </c>
      <c r="H60" s="219">
        <f t="shared" si="14"/>
        <v>3515346</v>
      </c>
      <c r="I60" s="219">
        <f t="shared" si="14"/>
        <v>2437955</v>
      </c>
      <c r="J60" s="264">
        <f t="shared" si="14"/>
        <v>6396095</v>
      </c>
      <c r="K60" s="264">
        <f t="shared" si="14"/>
        <v>3746281</v>
      </c>
      <c r="L60" s="219">
        <f t="shared" si="14"/>
        <v>907846</v>
      </c>
      <c r="M60" s="219">
        <f t="shared" si="14"/>
        <v>425372</v>
      </c>
      <c r="N60" s="264">
        <f t="shared" si="14"/>
        <v>5079499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11475594</v>
      </c>
      <c r="X60" s="219">
        <f t="shared" si="14"/>
        <v>10149571</v>
      </c>
      <c r="Y60" s="264">
        <f t="shared" si="14"/>
        <v>1326023</v>
      </c>
      <c r="Z60" s="337">
        <f>+IF(X60&lt;&gt;0,+(Y60/X60)*100,0)</f>
        <v>13.064818207587296</v>
      </c>
      <c r="AA60" s="232">
        <f>+AA57+AA54+AA51+AA40+AA37+AA34+AA22+AA5</f>
        <v>20299140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148139997</v>
      </c>
      <c r="D5" s="153">
        <f>SUM(D6:D8)</f>
        <v>0</v>
      </c>
      <c r="E5" s="154">
        <f t="shared" si="0"/>
        <v>219753701</v>
      </c>
      <c r="F5" s="100">
        <f t="shared" si="0"/>
        <v>219753701</v>
      </c>
      <c r="G5" s="100">
        <f t="shared" si="0"/>
        <v>59734475</v>
      </c>
      <c r="H5" s="100">
        <f t="shared" si="0"/>
        <v>3072844</v>
      </c>
      <c r="I5" s="100">
        <f t="shared" si="0"/>
        <v>1567169</v>
      </c>
      <c r="J5" s="100">
        <f t="shared" si="0"/>
        <v>64374488</v>
      </c>
      <c r="K5" s="100">
        <f t="shared" si="0"/>
        <v>1924101</v>
      </c>
      <c r="L5" s="100">
        <f t="shared" si="0"/>
        <v>49003695</v>
      </c>
      <c r="M5" s="100">
        <f t="shared" si="0"/>
        <v>2598200</v>
      </c>
      <c r="N5" s="100">
        <f t="shared" si="0"/>
        <v>53525996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117900484</v>
      </c>
      <c r="X5" s="100">
        <f t="shared" si="0"/>
        <v>143162354</v>
      </c>
      <c r="Y5" s="100">
        <f t="shared" si="0"/>
        <v>-25261870</v>
      </c>
      <c r="Z5" s="137">
        <f>+IF(X5&lt;&gt;0,+(Y5/X5)*100,0)</f>
        <v>-17.645609543413908</v>
      </c>
      <c r="AA5" s="153">
        <f>SUM(AA6:AA8)</f>
        <v>219753701</v>
      </c>
    </row>
    <row r="6" spans="1:27" ht="13.5">
      <c r="A6" s="138" t="s">
        <v>75</v>
      </c>
      <c r="B6" s="136"/>
      <c r="C6" s="155">
        <v>280500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147646464</v>
      </c>
      <c r="D7" s="157"/>
      <c r="E7" s="158">
        <v>219387070</v>
      </c>
      <c r="F7" s="159">
        <v>219387070</v>
      </c>
      <c r="G7" s="159">
        <v>59734475</v>
      </c>
      <c r="H7" s="159">
        <v>3043316</v>
      </c>
      <c r="I7" s="159">
        <v>1566609</v>
      </c>
      <c r="J7" s="159">
        <v>64344400</v>
      </c>
      <c r="K7" s="159">
        <v>1906759</v>
      </c>
      <c r="L7" s="159">
        <v>48977690</v>
      </c>
      <c r="M7" s="159">
        <v>2579778</v>
      </c>
      <c r="N7" s="159">
        <v>53464227</v>
      </c>
      <c r="O7" s="159"/>
      <c r="P7" s="159"/>
      <c r="Q7" s="159"/>
      <c r="R7" s="159"/>
      <c r="S7" s="159"/>
      <c r="T7" s="159"/>
      <c r="U7" s="159"/>
      <c r="V7" s="159"/>
      <c r="W7" s="159">
        <v>117808627</v>
      </c>
      <c r="X7" s="159">
        <v>142979036</v>
      </c>
      <c r="Y7" s="159">
        <v>-25170409</v>
      </c>
      <c r="Z7" s="141">
        <v>-17.6</v>
      </c>
      <c r="AA7" s="157">
        <v>219387070</v>
      </c>
    </row>
    <row r="8" spans="1:27" ht="13.5">
      <c r="A8" s="138" t="s">
        <v>77</v>
      </c>
      <c r="B8" s="136"/>
      <c r="C8" s="155">
        <v>213033</v>
      </c>
      <c r="D8" s="155"/>
      <c r="E8" s="156">
        <v>366631</v>
      </c>
      <c r="F8" s="60">
        <v>366631</v>
      </c>
      <c r="G8" s="60"/>
      <c r="H8" s="60">
        <v>29528</v>
      </c>
      <c r="I8" s="60">
        <v>560</v>
      </c>
      <c r="J8" s="60">
        <v>30088</v>
      </c>
      <c r="K8" s="60">
        <v>17342</v>
      </c>
      <c r="L8" s="60">
        <v>26005</v>
      </c>
      <c r="M8" s="60">
        <v>18422</v>
      </c>
      <c r="N8" s="60">
        <v>61769</v>
      </c>
      <c r="O8" s="60"/>
      <c r="P8" s="60"/>
      <c r="Q8" s="60"/>
      <c r="R8" s="60"/>
      <c r="S8" s="60"/>
      <c r="T8" s="60"/>
      <c r="U8" s="60"/>
      <c r="V8" s="60"/>
      <c r="W8" s="60">
        <v>91857</v>
      </c>
      <c r="X8" s="60">
        <v>183318</v>
      </c>
      <c r="Y8" s="60">
        <v>-91461</v>
      </c>
      <c r="Z8" s="140">
        <v>-49.89</v>
      </c>
      <c r="AA8" s="155">
        <v>366631</v>
      </c>
    </row>
    <row r="9" spans="1:27" ht="13.5">
      <c r="A9" s="135" t="s">
        <v>78</v>
      </c>
      <c r="B9" s="136"/>
      <c r="C9" s="153">
        <f aca="true" t="shared" si="1" ref="C9:Y9">SUM(C10:C14)</f>
        <v>699762</v>
      </c>
      <c r="D9" s="153">
        <f>SUM(D10:D14)</f>
        <v>0</v>
      </c>
      <c r="E9" s="154">
        <f t="shared" si="1"/>
        <v>657549</v>
      </c>
      <c r="F9" s="100">
        <f t="shared" si="1"/>
        <v>657549</v>
      </c>
      <c r="G9" s="100">
        <f t="shared" si="1"/>
        <v>20980</v>
      </c>
      <c r="H9" s="100">
        <f t="shared" si="1"/>
        <v>12948</v>
      </c>
      <c r="I9" s="100">
        <f t="shared" si="1"/>
        <v>-11452</v>
      </c>
      <c r="J9" s="100">
        <f t="shared" si="1"/>
        <v>22476</v>
      </c>
      <c r="K9" s="100">
        <f t="shared" si="1"/>
        <v>35013</v>
      </c>
      <c r="L9" s="100">
        <f t="shared" si="1"/>
        <v>13259</v>
      </c>
      <c r="M9" s="100">
        <f t="shared" si="1"/>
        <v>47000</v>
      </c>
      <c r="N9" s="100">
        <f t="shared" si="1"/>
        <v>95272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117748</v>
      </c>
      <c r="X9" s="100">
        <f t="shared" si="1"/>
        <v>328776</v>
      </c>
      <c r="Y9" s="100">
        <f t="shared" si="1"/>
        <v>-211028</v>
      </c>
      <c r="Z9" s="137">
        <f>+IF(X9&lt;&gt;0,+(Y9/X9)*100,0)</f>
        <v>-64.18595031267489</v>
      </c>
      <c r="AA9" s="153">
        <f>SUM(AA10:AA14)</f>
        <v>657549</v>
      </c>
    </row>
    <row r="10" spans="1:27" ht="13.5">
      <c r="A10" s="138" t="s">
        <v>79</v>
      </c>
      <c r="B10" s="136"/>
      <c r="C10" s="155">
        <v>224079</v>
      </c>
      <c r="D10" s="155"/>
      <c r="E10" s="156">
        <v>339549</v>
      </c>
      <c r="F10" s="60">
        <v>339549</v>
      </c>
      <c r="G10" s="60">
        <v>3330</v>
      </c>
      <c r="H10" s="60">
        <v>1598</v>
      </c>
      <c r="I10" s="60">
        <v>5948</v>
      </c>
      <c r="J10" s="60">
        <v>10876</v>
      </c>
      <c r="K10" s="60">
        <v>15113</v>
      </c>
      <c r="L10" s="60">
        <v>10501</v>
      </c>
      <c r="M10" s="60">
        <v>1340</v>
      </c>
      <c r="N10" s="60">
        <v>26954</v>
      </c>
      <c r="O10" s="60"/>
      <c r="P10" s="60"/>
      <c r="Q10" s="60"/>
      <c r="R10" s="60"/>
      <c r="S10" s="60"/>
      <c r="T10" s="60"/>
      <c r="U10" s="60"/>
      <c r="V10" s="60"/>
      <c r="W10" s="60">
        <v>37830</v>
      </c>
      <c r="X10" s="60">
        <v>169776</v>
      </c>
      <c r="Y10" s="60">
        <v>-131946</v>
      </c>
      <c r="Z10" s="140">
        <v>-77.72</v>
      </c>
      <c r="AA10" s="155">
        <v>339549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152800</v>
      </c>
      <c r="D12" s="155"/>
      <c r="E12" s="156">
        <v>318000</v>
      </c>
      <c r="F12" s="60">
        <v>318000</v>
      </c>
      <c r="G12" s="60">
        <v>17650</v>
      </c>
      <c r="H12" s="60">
        <v>11350</v>
      </c>
      <c r="I12" s="60">
        <v>-17400</v>
      </c>
      <c r="J12" s="60">
        <v>11600</v>
      </c>
      <c r="K12" s="60">
        <v>19900</v>
      </c>
      <c r="L12" s="60">
        <v>1250</v>
      </c>
      <c r="M12" s="60">
        <v>40450</v>
      </c>
      <c r="N12" s="60">
        <v>61600</v>
      </c>
      <c r="O12" s="60"/>
      <c r="P12" s="60"/>
      <c r="Q12" s="60"/>
      <c r="R12" s="60"/>
      <c r="S12" s="60"/>
      <c r="T12" s="60"/>
      <c r="U12" s="60"/>
      <c r="V12" s="60"/>
      <c r="W12" s="60">
        <v>73200</v>
      </c>
      <c r="X12" s="60">
        <v>159000</v>
      </c>
      <c r="Y12" s="60">
        <v>-85800</v>
      </c>
      <c r="Z12" s="140">
        <v>-53.96</v>
      </c>
      <c r="AA12" s="155">
        <v>318000</v>
      </c>
    </row>
    <row r="13" spans="1:27" ht="13.5">
      <c r="A13" s="138" t="s">
        <v>82</v>
      </c>
      <c r="B13" s="136"/>
      <c r="C13" s="155">
        <v>322883</v>
      </c>
      <c r="D13" s="155"/>
      <c r="E13" s="156"/>
      <c r="F13" s="60"/>
      <c r="G13" s="60"/>
      <c r="H13" s="60"/>
      <c r="I13" s="60"/>
      <c r="J13" s="60"/>
      <c r="K13" s="60"/>
      <c r="L13" s="60">
        <v>1508</v>
      </c>
      <c r="M13" s="60">
        <v>5210</v>
      </c>
      <c r="N13" s="60">
        <v>6718</v>
      </c>
      <c r="O13" s="60"/>
      <c r="P13" s="60"/>
      <c r="Q13" s="60"/>
      <c r="R13" s="60"/>
      <c r="S13" s="60"/>
      <c r="T13" s="60"/>
      <c r="U13" s="60"/>
      <c r="V13" s="60"/>
      <c r="W13" s="60">
        <v>6718</v>
      </c>
      <c r="X13" s="60"/>
      <c r="Y13" s="60">
        <v>6718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46697535</v>
      </c>
      <c r="D15" s="153">
        <f>SUM(D16:D18)</f>
        <v>0</v>
      </c>
      <c r="E15" s="154">
        <f t="shared" si="2"/>
        <v>49124926</v>
      </c>
      <c r="F15" s="100">
        <f t="shared" si="2"/>
        <v>49124926</v>
      </c>
      <c r="G15" s="100">
        <f t="shared" si="2"/>
        <v>2577602</v>
      </c>
      <c r="H15" s="100">
        <f t="shared" si="2"/>
        <v>3883463</v>
      </c>
      <c r="I15" s="100">
        <f t="shared" si="2"/>
        <v>3586959</v>
      </c>
      <c r="J15" s="100">
        <f t="shared" si="2"/>
        <v>10048024</v>
      </c>
      <c r="K15" s="100">
        <f t="shared" si="2"/>
        <v>3388544</v>
      </c>
      <c r="L15" s="100">
        <f t="shared" si="2"/>
        <v>2852008</v>
      </c>
      <c r="M15" s="100">
        <f t="shared" si="2"/>
        <v>4037093</v>
      </c>
      <c r="N15" s="100">
        <f t="shared" si="2"/>
        <v>10277645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20325669</v>
      </c>
      <c r="X15" s="100">
        <f t="shared" si="2"/>
        <v>24562464</v>
      </c>
      <c r="Y15" s="100">
        <f t="shared" si="2"/>
        <v>-4236795</v>
      </c>
      <c r="Z15" s="137">
        <f>+IF(X15&lt;&gt;0,+(Y15/X15)*100,0)</f>
        <v>-17.249063449009025</v>
      </c>
      <c r="AA15" s="153">
        <f>SUM(AA16:AA18)</f>
        <v>49124926</v>
      </c>
    </row>
    <row r="16" spans="1:27" ht="13.5">
      <c r="A16" s="138" t="s">
        <v>85</v>
      </c>
      <c r="B16" s="136"/>
      <c r="C16" s="155">
        <v>699021</v>
      </c>
      <c r="D16" s="155"/>
      <c r="E16" s="156">
        <v>584884</v>
      </c>
      <c r="F16" s="60">
        <v>584884</v>
      </c>
      <c r="G16" s="60">
        <v>19236</v>
      </c>
      <c r="H16" s="60">
        <v>2706</v>
      </c>
      <c r="I16" s="60">
        <v>1017</v>
      </c>
      <c r="J16" s="60">
        <v>22959</v>
      </c>
      <c r="K16" s="60">
        <v>153751</v>
      </c>
      <c r="L16" s="60">
        <v>2847</v>
      </c>
      <c r="M16" s="60">
        <v>4180</v>
      </c>
      <c r="N16" s="60">
        <v>160778</v>
      </c>
      <c r="O16" s="60"/>
      <c r="P16" s="60"/>
      <c r="Q16" s="60"/>
      <c r="R16" s="60"/>
      <c r="S16" s="60"/>
      <c r="T16" s="60"/>
      <c r="U16" s="60"/>
      <c r="V16" s="60"/>
      <c r="W16" s="60">
        <v>183737</v>
      </c>
      <c r="X16" s="60">
        <v>292440</v>
      </c>
      <c r="Y16" s="60">
        <v>-108703</v>
      </c>
      <c r="Z16" s="140">
        <v>-37.17</v>
      </c>
      <c r="AA16" s="155">
        <v>584884</v>
      </c>
    </row>
    <row r="17" spans="1:27" ht="13.5">
      <c r="A17" s="138" t="s">
        <v>86</v>
      </c>
      <c r="B17" s="136"/>
      <c r="C17" s="155">
        <v>45998514</v>
      </c>
      <c r="D17" s="155"/>
      <c r="E17" s="156">
        <v>48540042</v>
      </c>
      <c r="F17" s="60">
        <v>48540042</v>
      </c>
      <c r="G17" s="60">
        <v>2558366</v>
      </c>
      <c r="H17" s="60">
        <v>3880757</v>
      </c>
      <c r="I17" s="60">
        <v>3585942</v>
      </c>
      <c r="J17" s="60">
        <v>10025065</v>
      </c>
      <c r="K17" s="60">
        <v>3234793</v>
      </c>
      <c r="L17" s="60">
        <v>2849161</v>
      </c>
      <c r="M17" s="60">
        <v>4032913</v>
      </c>
      <c r="N17" s="60">
        <v>10116867</v>
      </c>
      <c r="O17" s="60"/>
      <c r="P17" s="60"/>
      <c r="Q17" s="60"/>
      <c r="R17" s="60"/>
      <c r="S17" s="60"/>
      <c r="T17" s="60"/>
      <c r="U17" s="60"/>
      <c r="V17" s="60"/>
      <c r="W17" s="60">
        <v>20141932</v>
      </c>
      <c r="X17" s="60">
        <v>24270024</v>
      </c>
      <c r="Y17" s="60">
        <v>-4128092</v>
      </c>
      <c r="Z17" s="140">
        <v>-17.01</v>
      </c>
      <c r="AA17" s="155">
        <v>48540042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38140154</v>
      </c>
      <c r="D19" s="153">
        <f>SUM(D20:D23)</f>
        <v>0</v>
      </c>
      <c r="E19" s="154">
        <f t="shared" si="3"/>
        <v>105103402</v>
      </c>
      <c r="F19" s="100">
        <f t="shared" si="3"/>
        <v>105103402</v>
      </c>
      <c r="G19" s="100">
        <f t="shared" si="3"/>
        <v>2146913</v>
      </c>
      <c r="H19" s="100">
        <f t="shared" si="3"/>
        <v>3565704</v>
      </c>
      <c r="I19" s="100">
        <f t="shared" si="3"/>
        <v>2235408</v>
      </c>
      <c r="J19" s="100">
        <f t="shared" si="3"/>
        <v>7948025</v>
      </c>
      <c r="K19" s="100">
        <f t="shared" si="3"/>
        <v>2430779</v>
      </c>
      <c r="L19" s="100">
        <f t="shared" si="3"/>
        <v>3406122</v>
      </c>
      <c r="M19" s="100">
        <f t="shared" si="3"/>
        <v>1703589</v>
      </c>
      <c r="N19" s="100">
        <f t="shared" si="3"/>
        <v>7540490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15488515</v>
      </c>
      <c r="X19" s="100">
        <f t="shared" si="3"/>
        <v>52551702</v>
      </c>
      <c r="Y19" s="100">
        <f t="shared" si="3"/>
        <v>-37063187</v>
      </c>
      <c r="Z19" s="137">
        <f>+IF(X19&lt;&gt;0,+(Y19/X19)*100,0)</f>
        <v>-70.52709158687192</v>
      </c>
      <c r="AA19" s="153">
        <f>SUM(AA20:AA23)</f>
        <v>105103402</v>
      </c>
    </row>
    <row r="20" spans="1:27" ht="13.5">
      <c r="A20" s="138" t="s">
        <v>89</v>
      </c>
      <c r="B20" s="136"/>
      <c r="C20" s="155">
        <v>35855051</v>
      </c>
      <c r="D20" s="155"/>
      <c r="E20" s="156">
        <v>102903402</v>
      </c>
      <c r="F20" s="60">
        <v>102903402</v>
      </c>
      <c r="G20" s="60">
        <v>1998141</v>
      </c>
      <c r="H20" s="60">
        <v>3364502</v>
      </c>
      <c r="I20" s="60">
        <v>2014184</v>
      </c>
      <c r="J20" s="60">
        <v>7376827</v>
      </c>
      <c r="K20" s="60">
        <v>2344869</v>
      </c>
      <c r="L20" s="60">
        <v>3159615</v>
      </c>
      <c r="M20" s="60">
        <v>1510674</v>
      </c>
      <c r="N20" s="60">
        <v>7015158</v>
      </c>
      <c r="O20" s="60"/>
      <c r="P20" s="60"/>
      <c r="Q20" s="60"/>
      <c r="R20" s="60"/>
      <c r="S20" s="60"/>
      <c r="T20" s="60"/>
      <c r="U20" s="60"/>
      <c r="V20" s="60"/>
      <c r="W20" s="60">
        <v>14391985</v>
      </c>
      <c r="X20" s="60">
        <v>51451704</v>
      </c>
      <c r="Y20" s="60">
        <v>-37059719</v>
      </c>
      <c r="Z20" s="140">
        <v>-72.03</v>
      </c>
      <c r="AA20" s="155">
        <v>102903402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2285103</v>
      </c>
      <c r="D23" s="155"/>
      <c r="E23" s="156">
        <v>2200000</v>
      </c>
      <c r="F23" s="60">
        <v>2200000</v>
      </c>
      <c r="G23" s="60">
        <v>148772</v>
      </c>
      <c r="H23" s="60">
        <v>201202</v>
      </c>
      <c r="I23" s="60">
        <v>221224</v>
      </c>
      <c r="J23" s="60">
        <v>571198</v>
      </c>
      <c r="K23" s="60">
        <v>85910</v>
      </c>
      <c r="L23" s="60">
        <v>246507</v>
      </c>
      <c r="M23" s="60">
        <v>192915</v>
      </c>
      <c r="N23" s="60">
        <v>525332</v>
      </c>
      <c r="O23" s="60"/>
      <c r="P23" s="60"/>
      <c r="Q23" s="60"/>
      <c r="R23" s="60"/>
      <c r="S23" s="60"/>
      <c r="T23" s="60"/>
      <c r="U23" s="60"/>
      <c r="V23" s="60"/>
      <c r="W23" s="60">
        <v>1096530</v>
      </c>
      <c r="X23" s="60">
        <v>1099998</v>
      </c>
      <c r="Y23" s="60">
        <v>-3468</v>
      </c>
      <c r="Z23" s="140">
        <v>-0.32</v>
      </c>
      <c r="AA23" s="155">
        <v>2200000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233677448</v>
      </c>
      <c r="D25" s="168">
        <f>+D5+D9+D15+D19+D24</f>
        <v>0</v>
      </c>
      <c r="E25" s="169">
        <f t="shared" si="4"/>
        <v>374639578</v>
      </c>
      <c r="F25" s="73">
        <f t="shared" si="4"/>
        <v>374639578</v>
      </c>
      <c r="G25" s="73">
        <f t="shared" si="4"/>
        <v>64479970</v>
      </c>
      <c r="H25" s="73">
        <f t="shared" si="4"/>
        <v>10534959</v>
      </c>
      <c r="I25" s="73">
        <f t="shared" si="4"/>
        <v>7378084</v>
      </c>
      <c r="J25" s="73">
        <f t="shared" si="4"/>
        <v>82393013</v>
      </c>
      <c r="K25" s="73">
        <f t="shared" si="4"/>
        <v>7778437</v>
      </c>
      <c r="L25" s="73">
        <f t="shared" si="4"/>
        <v>55275084</v>
      </c>
      <c r="M25" s="73">
        <f t="shared" si="4"/>
        <v>8385882</v>
      </c>
      <c r="N25" s="73">
        <f t="shared" si="4"/>
        <v>71439403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153832416</v>
      </c>
      <c r="X25" s="73">
        <f t="shared" si="4"/>
        <v>220605296</v>
      </c>
      <c r="Y25" s="73">
        <f t="shared" si="4"/>
        <v>-66772880</v>
      </c>
      <c r="Z25" s="170">
        <f>+IF(X25&lt;&gt;0,+(Y25/X25)*100,0)</f>
        <v>-30.2680312806271</v>
      </c>
      <c r="AA25" s="168">
        <f>+AA5+AA9+AA15+AA19+AA24</f>
        <v>374639578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103779485</v>
      </c>
      <c r="D28" s="153">
        <f>SUM(D29:D31)</f>
        <v>0</v>
      </c>
      <c r="E28" s="154">
        <f t="shared" si="5"/>
        <v>143880713</v>
      </c>
      <c r="F28" s="100">
        <f t="shared" si="5"/>
        <v>143880713</v>
      </c>
      <c r="G28" s="100">
        <f t="shared" si="5"/>
        <v>7071871</v>
      </c>
      <c r="H28" s="100">
        <f t="shared" si="5"/>
        <v>6841518</v>
      </c>
      <c r="I28" s="100">
        <f t="shared" si="5"/>
        <v>8208170</v>
      </c>
      <c r="J28" s="100">
        <f t="shared" si="5"/>
        <v>22121559</v>
      </c>
      <c r="K28" s="100">
        <f t="shared" si="5"/>
        <v>9724570</v>
      </c>
      <c r="L28" s="100">
        <f t="shared" si="5"/>
        <v>6134912</v>
      </c>
      <c r="M28" s="100">
        <f t="shared" si="5"/>
        <v>8770515</v>
      </c>
      <c r="N28" s="100">
        <f t="shared" si="5"/>
        <v>24629997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46751556</v>
      </c>
      <c r="X28" s="100">
        <f t="shared" si="5"/>
        <v>71940354</v>
      </c>
      <c r="Y28" s="100">
        <f t="shared" si="5"/>
        <v>-25188798</v>
      </c>
      <c r="Z28" s="137">
        <f>+IF(X28&lt;&gt;0,+(Y28/X28)*100,0)</f>
        <v>-35.01344739004203</v>
      </c>
      <c r="AA28" s="153">
        <f>SUM(AA29:AA31)</f>
        <v>143880713</v>
      </c>
    </row>
    <row r="29" spans="1:27" ht="13.5">
      <c r="A29" s="138" t="s">
        <v>75</v>
      </c>
      <c r="B29" s="136"/>
      <c r="C29" s="155">
        <v>47267349</v>
      </c>
      <c r="D29" s="155"/>
      <c r="E29" s="156">
        <v>54551824</v>
      </c>
      <c r="F29" s="60">
        <v>54551824</v>
      </c>
      <c r="G29" s="60">
        <v>3453088</v>
      </c>
      <c r="H29" s="60">
        <v>3281323</v>
      </c>
      <c r="I29" s="60">
        <v>3345831</v>
      </c>
      <c r="J29" s="60">
        <v>10080242</v>
      </c>
      <c r="K29" s="60">
        <v>4931907</v>
      </c>
      <c r="L29" s="60">
        <v>4063488</v>
      </c>
      <c r="M29" s="60">
        <v>4957621</v>
      </c>
      <c r="N29" s="60">
        <v>13953016</v>
      </c>
      <c r="O29" s="60"/>
      <c r="P29" s="60"/>
      <c r="Q29" s="60"/>
      <c r="R29" s="60"/>
      <c r="S29" s="60"/>
      <c r="T29" s="60"/>
      <c r="U29" s="60"/>
      <c r="V29" s="60"/>
      <c r="W29" s="60">
        <v>24033258</v>
      </c>
      <c r="X29" s="60">
        <v>27275910</v>
      </c>
      <c r="Y29" s="60">
        <v>-3242652</v>
      </c>
      <c r="Z29" s="140">
        <v>-11.89</v>
      </c>
      <c r="AA29" s="155">
        <v>54551824</v>
      </c>
    </row>
    <row r="30" spans="1:27" ht="13.5">
      <c r="A30" s="138" t="s">
        <v>76</v>
      </c>
      <c r="B30" s="136"/>
      <c r="C30" s="157">
        <v>37913576</v>
      </c>
      <c r="D30" s="157"/>
      <c r="E30" s="158">
        <v>53864696</v>
      </c>
      <c r="F30" s="159">
        <v>53864696</v>
      </c>
      <c r="G30" s="159">
        <v>1380212</v>
      </c>
      <c r="H30" s="159">
        <v>1502533</v>
      </c>
      <c r="I30" s="159">
        <v>2867732</v>
      </c>
      <c r="J30" s="159">
        <v>5750477</v>
      </c>
      <c r="K30" s="159">
        <v>3395807</v>
      </c>
      <c r="L30" s="159">
        <v>666920</v>
      </c>
      <c r="M30" s="159">
        <v>1780896</v>
      </c>
      <c r="N30" s="159">
        <v>5843623</v>
      </c>
      <c r="O30" s="159"/>
      <c r="P30" s="159"/>
      <c r="Q30" s="159"/>
      <c r="R30" s="159"/>
      <c r="S30" s="159"/>
      <c r="T30" s="159"/>
      <c r="U30" s="159"/>
      <c r="V30" s="159"/>
      <c r="W30" s="159">
        <v>11594100</v>
      </c>
      <c r="X30" s="159">
        <v>26932350</v>
      </c>
      <c r="Y30" s="159">
        <v>-15338250</v>
      </c>
      <c r="Z30" s="141">
        <v>-56.95</v>
      </c>
      <c r="AA30" s="157">
        <v>53864696</v>
      </c>
    </row>
    <row r="31" spans="1:27" ht="13.5">
      <c r="A31" s="138" t="s">
        <v>77</v>
      </c>
      <c r="B31" s="136"/>
      <c r="C31" s="155">
        <v>18598560</v>
      </c>
      <c r="D31" s="155"/>
      <c r="E31" s="156">
        <v>35464193</v>
      </c>
      <c r="F31" s="60">
        <v>35464193</v>
      </c>
      <c r="G31" s="60">
        <v>2238571</v>
      </c>
      <c r="H31" s="60">
        <v>2057662</v>
      </c>
      <c r="I31" s="60">
        <v>1994607</v>
      </c>
      <c r="J31" s="60">
        <v>6290840</v>
      </c>
      <c r="K31" s="60">
        <v>1396856</v>
      </c>
      <c r="L31" s="60">
        <v>1404504</v>
      </c>
      <c r="M31" s="60">
        <v>2031998</v>
      </c>
      <c r="N31" s="60">
        <v>4833358</v>
      </c>
      <c r="O31" s="60"/>
      <c r="P31" s="60"/>
      <c r="Q31" s="60"/>
      <c r="R31" s="60"/>
      <c r="S31" s="60"/>
      <c r="T31" s="60"/>
      <c r="U31" s="60"/>
      <c r="V31" s="60"/>
      <c r="W31" s="60">
        <v>11124198</v>
      </c>
      <c r="X31" s="60">
        <v>17732094</v>
      </c>
      <c r="Y31" s="60">
        <v>-6607896</v>
      </c>
      <c r="Z31" s="140">
        <v>-37.27</v>
      </c>
      <c r="AA31" s="155">
        <v>35464193</v>
      </c>
    </row>
    <row r="32" spans="1:27" ht="13.5">
      <c r="A32" s="135" t="s">
        <v>78</v>
      </c>
      <c r="B32" s="136"/>
      <c r="C32" s="153">
        <f aca="true" t="shared" si="6" ref="C32:Y32">SUM(C33:C37)</f>
        <v>11360682</v>
      </c>
      <c r="D32" s="153">
        <f>SUM(D33:D37)</f>
        <v>0</v>
      </c>
      <c r="E32" s="154">
        <f t="shared" si="6"/>
        <v>24091396</v>
      </c>
      <c r="F32" s="100">
        <f t="shared" si="6"/>
        <v>24091396</v>
      </c>
      <c r="G32" s="100">
        <f t="shared" si="6"/>
        <v>1115695</v>
      </c>
      <c r="H32" s="100">
        <f t="shared" si="6"/>
        <v>1001618</v>
      </c>
      <c r="I32" s="100">
        <f t="shared" si="6"/>
        <v>1167146</v>
      </c>
      <c r="J32" s="100">
        <f t="shared" si="6"/>
        <v>3284459</v>
      </c>
      <c r="K32" s="100">
        <f t="shared" si="6"/>
        <v>1212948</v>
      </c>
      <c r="L32" s="100">
        <f t="shared" si="6"/>
        <v>1362805</v>
      </c>
      <c r="M32" s="100">
        <f t="shared" si="6"/>
        <v>1218134</v>
      </c>
      <c r="N32" s="100">
        <f t="shared" si="6"/>
        <v>3793887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7078346</v>
      </c>
      <c r="X32" s="100">
        <f t="shared" si="6"/>
        <v>12045696</v>
      </c>
      <c r="Y32" s="100">
        <f t="shared" si="6"/>
        <v>-4967350</v>
      </c>
      <c r="Z32" s="137">
        <f>+IF(X32&lt;&gt;0,+(Y32/X32)*100,0)</f>
        <v>-41.237550740114976</v>
      </c>
      <c r="AA32" s="153">
        <f>SUM(AA33:AA37)</f>
        <v>24091396</v>
      </c>
    </row>
    <row r="33" spans="1:27" ht="13.5">
      <c r="A33" s="138" t="s">
        <v>79</v>
      </c>
      <c r="B33" s="136"/>
      <c r="C33" s="155">
        <v>9696681</v>
      </c>
      <c r="D33" s="155"/>
      <c r="E33" s="156">
        <v>19839254</v>
      </c>
      <c r="F33" s="60">
        <v>19839254</v>
      </c>
      <c r="G33" s="60">
        <v>886655</v>
      </c>
      <c r="H33" s="60">
        <v>848924</v>
      </c>
      <c r="I33" s="60">
        <v>1118804</v>
      </c>
      <c r="J33" s="60">
        <v>2854383</v>
      </c>
      <c r="K33" s="60">
        <v>1084874</v>
      </c>
      <c r="L33" s="60">
        <v>1248931</v>
      </c>
      <c r="M33" s="60">
        <v>1011692</v>
      </c>
      <c r="N33" s="60">
        <v>3345497</v>
      </c>
      <c r="O33" s="60"/>
      <c r="P33" s="60"/>
      <c r="Q33" s="60"/>
      <c r="R33" s="60"/>
      <c r="S33" s="60"/>
      <c r="T33" s="60"/>
      <c r="U33" s="60"/>
      <c r="V33" s="60"/>
      <c r="W33" s="60">
        <v>6199880</v>
      </c>
      <c r="X33" s="60">
        <v>9919626</v>
      </c>
      <c r="Y33" s="60">
        <v>-3719746</v>
      </c>
      <c r="Z33" s="140">
        <v>-37.5</v>
      </c>
      <c r="AA33" s="155">
        <v>19839254</v>
      </c>
    </row>
    <row r="34" spans="1:27" ht="13.5">
      <c r="A34" s="138" t="s">
        <v>80</v>
      </c>
      <c r="B34" s="136"/>
      <c r="C34" s="155">
        <v>98839</v>
      </c>
      <c r="D34" s="155"/>
      <c r="E34" s="156">
        <v>105400</v>
      </c>
      <c r="F34" s="60">
        <v>105400</v>
      </c>
      <c r="G34" s="60">
        <v>17800</v>
      </c>
      <c r="H34" s="60"/>
      <c r="I34" s="60">
        <v>27000</v>
      </c>
      <c r="J34" s="60">
        <v>44800</v>
      </c>
      <c r="K34" s="60"/>
      <c r="L34" s="60"/>
      <c r="M34" s="60">
        <v>1950</v>
      </c>
      <c r="N34" s="60">
        <v>1950</v>
      </c>
      <c r="O34" s="60"/>
      <c r="P34" s="60"/>
      <c r="Q34" s="60"/>
      <c r="R34" s="60"/>
      <c r="S34" s="60"/>
      <c r="T34" s="60"/>
      <c r="U34" s="60"/>
      <c r="V34" s="60"/>
      <c r="W34" s="60">
        <v>46750</v>
      </c>
      <c r="X34" s="60">
        <v>52698</v>
      </c>
      <c r="Y34" s="60">
        <v>-5948</v>
      </c>
      <c r="Z34" s="140">
        <v>-11.29</v>
      </c>
      <c r="AA34" s="155">
        <v>105400</v>
      </c>
    </row>
    <row r="35" spans="1:27" ht="13.5">
      <c r="A35" s="138" t="s">
        <v>81</v>
      </c>
      <c r="B35" s="136"/>
      <c r="C35" s="155">
        <v>1444566</v>
      </c>
      <c r="D35" s="155"/>
      <c r="E35" s="156">
        <v>4146742</v>
      </c>
      <c r="F35" s="60">
        <v>4146742</v>
      </c>
      <c r="G35" s="60">
        <v>211240</v>
      </c>
      <c r="H35" s="60">
        <v>152694</v>
      </c>
      <c r="I35" s="60">
        <v>21342</v>
      </c>
      <c r="J35" s="60">
        <v>385276</v>
      </c>
      <c r="K35" s="60">
        <v>128074</v>
      </c>
      <c r="L35" s="60">
        <v>113874</v>
      </c>
      <c r="M35" s="60">
        <v>204492</v>
      </c>
      <c r="N35" s="60">
        <v>446440</v>
      </c>
      <c r="O35" s="60"/>
      <c r="P35" s="60"/>
      <c r="Q35" s="60"/>
      <c r="R35" s="60"/>
      <c r="S35" s="60"/>
      <c r="T35" s="60"/>
      <c r="U35" s="60"/>
      <c r="V35" s="60"/>
      <c r="W35" s="60">
        <v>831716</v>
      </c>
      <c r="X35" s="60">
        <v>2073372</v>
      </c>
      <c r="Y35" s="60">
        <v>-1241656</v>
      </c>
      <c r="Z35" s="140">
        <v>-59.89</v>
      </c>
      <c r="AA35" s="155">
        <v>4146742</v>
      </c>
    </row>
    <row r="36" spans="1:27" ht="13.5">
      <c r="A36" s="138" t="s">
        <v>82</v>
      </c>
      <c r="B36" s="136"/>
      <c r="C36" s="155">
        <v>120596</v>
      </c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22168876</v>
      </c>
      <c r="D38" s="153">
        <f>SUM(D39:D41)</f>
        <v>0</v>
      </c>
      <c r="E38" s="154">
        <f t="shared" si="7"/>
        <v>114341017</v>
      </c>
      <c r="F38" s="100">
        <f t="shared" si="7"/>
        <v>114341017</v>
      </c>
      <c r="G38" s="100">
        <f t="shared" si="7"/>
        <v>3925599</v>
      </c>
      <c r="H38" s="100">
        <f t="shared" si="7"/>
        <v>8013074</v>
      </c>
      <c r="I38" s="100">
        <f t="shared" si="7"/>
        <v>6511261</v>
      </c>
      <c r="J38" s="100">
        <f t="shared" si="7"/>
        <v>18449934</v>
      </c>
      <c r="K38" s="100">
        <f t="shared" si="7"/>
        <v>8043615</v>
      </c>
      <c r="L38" s="100">
        <f t="shared" si="7"/>
        <v>4759618</v>
      </c>
      <c r="M38" s="100">
        <f t="shared" si="7"/>
        <v>4668431</v>
      </c>
      <c r="N38" s="100">
        <f t="shared" si="7"/>
        <v>17471664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35921598</v>
      </c>
      <c r="X38" s="100">
        <f t="shared" si="7"/>
        <v>57170508</v>
      </c>
      <c r="Y38" s="100">
        <f t="shared" si="7"/>
        <v>-21248910</v>
      </c>
      <c r="Z38" s="137">
        <f>+IF(X38&lt;&gt;0,+(Y38/X38)*100,0)</f>
        <v>-37.16760746642308</v>
      </c>
      <c r="AA38" s="153">
        <f>SUM(AA39:AA41)</f>
        <v>114341017</v>
      </c>
    </row>
    <row r="39" spans="1:27" ht="13.5">
      <c r="A39" s="138" t="s">
        <v>85</v>
      </c>
      <c r="B39" s="136"/>
      <c r="C39" s="155">
        <v>5828316</v>
      </c>
      <c r="D39" s="155"/>
      <c r="E39" s="156">
        <v>14685307</v>
      </c>
      <c r="F39" s="60">
        <v>14685307</v>
      </c>
      <c r="G39" s="60">
        <v>589115</v>
      </c>
      <c r="H39" s="60">
        <v>364204</v>
      </c>
      <c r="I39" s="60">
        <v>334560</v>
      </c>
      <c r="J39" s="60">
        <v>1287879</v>
      </c>
      <c r="K39" s="60">
        <v>516863</v>
      </c>
      <c r="L39" s="60">
        <v>313059</v>
      </c>
      <c r="M39" s="60">
        <v>331979</v>
      </c>
      <c r="N39" s="60">
        <v>1161901</v>
      </c>
      <c r="O39" s="60"/>
      <c r="P39" s="60"/>
      <c r="Q39" s="60"/>
      <c r="R39" s="60"/>
      <c r="S39" s="60"/>
      <c r="T39" s="60"/>
      <c r="U39" s="60"/>
      <c r="V39" s="60"/>
      <c r="W39" s="60">
        <v>2449780</v>
      </c>
      <c r="X39" s="60">
        <v>7342656</v>
      </c>
      <c r="Y39" s="60">
        <v>-4892876</v>
      </c>
      <c r="Z39" s="140">
        <v>-66.64</v>
      </c>
      <c r="AA39" s="155">
        <v>14685307</v>
      </c>
    </row>
    <row r="40" spans="1:27" ht="13.5">
      <c r="A40" s="138" t="s">
        <v>86</v>
      </c>
      <c r="B40" s="136"/>
      <c r="C40" s="155">
        <v>16310810</v>
      </c>
      <c r="D40" s="155"/>
      <c r="E40" s="156">
        <v>98634110</v>
      </c>
      <c r="F40" s="60">
        <v>98634110</v>
      </c>
      <c r="G40" s="60">
        <v>3310974</v>
      </c>
      <c r="H40" s="60">
        <v>7648870</v>
      </c>
      <c r="I40" s="60">
        <v>6133551</v>
      </c>
      <c r="J40" s="60">
        <v>17093395</v>
      </c>
      <c r="K40" s="60">
        <v>7483191</v>
      </c>
      <c r="L40" s="60">
        <v>4446559</v>
      </c>
      <c r="M40" s="60">
        <v>4222512</v>
      </c>
      <c r="N40" s="60">
        <v>16152262</v>
      </c>
      <c r="O40" s="60"/>
      <c r="P40" s="60"/>
      <c r="Q40" s="60"/>
      <c r="R40" s="60"/>
      <c r="S40" s="60"/>
      <c r="T40" s="60"/>
      <c r="U40" s="60"/>
      <c r="V40" s="60"/>
      <c r="W40" s="60">
        <v>33245657</v>
      </c>
      <c r="X40" s="60">
        <v>49317054</v>
      </c>
      <c r="Y40" s="60">
        <v>-16071397</v>
      </c>
      <c r="Z40" s="140">
        <v>-32.59</v>
      </c>
      <c r="AA40" s="155">
        <v>98634110</v>
      </c>
    </row>
    <row r="41" spans="1:27" ht="13.5">
      <c r="A41" s="138" t="s">
        <v>87</v>
      </c>
      <c r="B41" s="136"/>
      <c r="C41" s="155">
        <v>29750</v>
      </c>
      <c r="D41" s="155"/>
      <c r="E41" s="156">
        <v>1021600</v>
      </c>
      <c r="F41" s="60">
        <v>1021600</v>
      </c>
      <c r="G41" s="60">
        <v>25510</v>
      </c>
      <c r="H41" s="60"/>
      <c r="I41" s="60">
        <v>43150</v>
      </c>
      <c r="J41" s="60">
        <v>68660</v>
      </c>
      <c r="K41" s="60">
        <v>43561</v>
      </c>
      <c r="L41" s="60"/>
      <c r="M41" s="60">
        <v>113940</v>
      </c>
      <c r="N41" s="60">
        <v>157501</v>
      </c>
      <c r="O41" s="60"/>
      <c r="P41" s="60"/>
      <c r="Q41" s="60"/>
      <c r="R41" s="60"/>
      <c r="S41" s="60"/>
      <c r="T41" s="60"/>
      <c r="U41" s="60"/>
      <c r="V41" s="60"/>
      <c r="W41" s="60">
        <v>226161</v>
      </c>
      <c r="X41" s="60">
        <v>510798</v>
      </c>
      <c r="Y41" s="60">
        <v>-284637</v>
      </c>
      <c r="Z41" s="140">
        <v>-55.72</v>
      </c>
      <c r="AA41" s="155">
        <v>1021600</v>
      </c>
    </row>
    <row r="42" spans="1:27" ht="13.5">
      <c r="A42" s="135" t="s">
        <v>88</v>
      </c>
      <c r="B42" s="142"/>
      <c r="C42" s="153">
        <f aca="true" t="shared" si="8" ref="C42:Y42">SUM(C43:C46)</f>
        <v>51986694</v>
      </c>
      <c r="D42" s="153">
        <f>SUM(D43:D46)</f>
        <v>0</v>
      </c>
      <c r="E42" s="154">
        <f t="shared" si="8"/>
        <v>126219507</v>
      </c>
      <c r="F42" s="100">
        <f t="shared" si="8"/>
        <v>126219507</v>
      </c>
      <c r="G42" s="100">
        <f t="shared" si="8"/>
        <v>1255410</v>
      </c>
      <c r="H42" s="100">
        <f t="shared" si="8"/>
        <v>5796301</v>
      </c>
      <c r="I42" s="100">
        <f t="shared" si="8"/>
        <v>5674988</v>
      </c>
      <c r="J42" s="100">
        <f t="shared" si="8"/>
        <v>12726699</v>
      </c>
      <c r="K42" s="100">
        <f t="shared" si="8"/>
        <v>4293366</v>
      </c>
      <c r="L42" s="100">
        <f t="shared" si="8"/>
        <v>4325544</v>
      </c>
      <c r="M42" s="100">
        <f t="shared" si="8"/>
        <v>3717791</v>
      </c>
      <c r="N42" s="100">
        <f t="shared" si="8"/>
        <v>12336701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25063400</v>
      </c>
      <c r="X42" s="100">
        <f t="shared" si="8"/>
        <v>63109752</v>
      </c>
      <c r="Y42" s="100">
        <f t="shared" si="8"/>
        <v>-38046352</v>
      </c>
      <c r="Z42" s="137">
        <f>+IF(X42&lt;&gt;0,+(Y42/X42)*100,0)</f>
        <v>-60.28601094803858</v>
      </c>
      <c r="AA42" s="153">
        <f>SUM(AA43:AA46)</f>
        <v>126219507</v>
      </c>
    </row>
    <row r="43" spans="1:27" ht="13.5">
      <c r="A43" s="138" t="s">
        <v>89</v>
      </c>
      <c r="B43" s="136"/>
      <c r="C43" s="155">
        <v>40447174</v>
      </c>
      <c r="D43" s="155"/>
      <c r="E43" s="156">
        <v>111327997</v>
      </c>
      <c r="F43" s="60">
        <v>111327997</v>
      </c>
      <c r="G43" s="60">
        <v>774679</v>
      </c>
      <c r="H43" s="60">
        <v>5225976</v>
      </c>
      <c r="I43" s="60">
        <v>4804674</v>
      </c>
      <c r="J43" s="60">
        <v>10805329</v>
      </c>
      <c r="K43" s="60">
        <v>3216116</v>
      </c>
      <c r="L43" s="60">
        <v>3729742</v>
      </c>
      <c r="M43" s="60">
        <v>2693834</v>
      </c>
      <c r="N43" s="60">
        <v>9639692</v>
      </c>
      <c r="O43" s="60"/>
      <c r="P43" s="60"/>
      <c r="Q43" s="60"/>
      <c r="R43" s="60"/>
      <c r="S43" s="60"/>
      <c r="T43" s="60"/>
      <c r="U43" s="60"/>
      <c r="V43" s="60"/>
      <c r="W43" s="60">
        <v>20445021</v>
      </c>
      <c r="X43" s="60">
        <v>55663998</v>
      </c>
      <c r="Y43" s="60">
        <v>-35218977</v>
      </c>
      <c r="Z43" s="140">
        <v>-63.27</v>
      </c>
      <c r="AA43" s="155">
        <v>111327997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11539520</v>
      </c>
      <c r="D46" s="155"/>
      <c r="E46" s="156">
        <v>14891510</v>
      </c>
      <c r="F46" s="60">
        <v>14891510</v>
      </c>
      <c r="G46" s="60">
        <v>480731</v>
      </c>
      <c r="H46" s="60">
        <v>570325</v>
      </c>
      <c r="I46" s="60">
        <v>870314</v>
      </c>
      <c r="J46" s="60">
        <v>1921370</v>
      </c>
      <c r="K46" s="60">
        <v>1077250</v>
      </c>
      <c r="L46" s="60">
        <v>595802</v>
      </c>
      <c r="M46" s="60">
        <v>1023957</v>
      </c>
      <c r="N46" s="60">
        <v>2697009</v>
      </c>
      <c r="O46" s="60"/>
      <c r="P46" s="60"/>
      <c r="Q46" s="60"/>
      <c r="R46" s="60"/>
      <c r="S46" s="60"/>
      <c r="T46" s="60"/>
      <c r="U46" s="60"/>
      <c r="V46" s="60"/>
      <c r="W46" s="60">
        <v>4618379</v>
      </c>
      <c r="X46" s="60">
        <v>7445754</v>
      </c>
      <c r="Y46" s="60">
        <v>-2827375</v>
      </c>
      <c r="Z46" s="140">
        <v>-37.97</v>
      </c>
      <c r="AA46" s="155">
        <v>14891510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189295737</v>
      </c>
      <c r="D48" s="168">
        <f>+D28+D32+D38+D42+D47</f>
        <v>0</v>
      </c>
      <c r="E48" s="169">
        <f t="shared" si="9"/>
        <v>408532633</v>
      </c>
      <c r="F48" s="73">
        <f t="shared" si="9"/>
        <v>408532633</v>
      </c>
      <c r="G48" s="73">
        <f t="shared" si="9"/>
        <v>13368575</v>
      </c>
      <c r="H48" s="73">
        <f t="shared" si="9"/>
        <v>21652511</v>
      </c>
      <c r="I48" s="73">
        <f t="shared" si="9"/>
        <v>21561565</v>
      </c>
      <c r="J48" s="73">
        <f t="shared" si="9"/>
        <v>56582651</v>
      </c>
      <c r="K48" s="73">
        <f t="shared" si="9"/>
        <v>23274499</v>
      </c>
      <c r="L48" s="73">
        <f t="shared" si="9"/>
        <v>16582879</v>
      </c>
      <c r="M48" s="73">
        <f t="shared" si="9"/>
        <v>18374871</v>
      </c>
      <c r="N48" s="73">
        <f t="shared" si="9"/>
        <v>58232249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114814900</v>
      </c>
      <c r="X48" s="73">
        <f t="shared" si="9"/>
        <v>204266310</v>
      </c>
      <c r="Y48" s="73">
        <f t="shared" si="9"/>
        <v>-89451410</v>
      </c>
      <c r="Z48" s="170">
        <f>+IF(X48&lt;&gt;0,+(Y48/X48)*100,0)</f>
        <v>-43.79156308252693</v>
      </c>
      <c r="AA48" s="168">
        <f>+AA28+AA32+AA38+AA42+AA47</f>
        <v>408532633</v>
      </c>
    </row>
    <row r="49" spans="1:27" ht="13.5">
      <c r="A49" s="148" t="s">
        <v>49</v>
      </c>
      <c r="B49" s="149"/>
      <c r="C49" s="171">
        <f aca="true" t="shared" si="10" ref="C49:Y49">+C25-C48</f>
        <v>44381711</v>
      </c>
      <c r="D49" s="171">
        <f>+D25-D48</f>
        <v>0</v>
      </c>
      <c r="E49" s="172">
        <f t="shared" si="10"/>
        <v>-33893055</v>
      </c>
      <c r="F49" s="173">
        <f t="shared" si="10"/>
        <v>-33893055</v>
      </c>
      <c r="G49" s="173">
        <f t="shared" si="10"/>
        <v>51111395</v>
      </c>
      <c r="H49" s="173">
        <f t="shared" si="10"/>
        <v>-11117552</v>
      </c>
      <c r="I49" s="173">
        <f t="shared" si="10"/>
        <v>-14183481</v>
      </c>
      <c r="J49" s="173">
        <f t="shared" si="10"/>
        <v>25810362</v>
      </c>
      <c r="K49" s="173">
        <f t="shared" si="10"/>
        <v>-15496062</v>
      </c>
      <c r="L49" s="173">
        <f t="shared" si="10"/>
        <v>38692205</v>
      </c>
      <c r="M49" s="173">
        <f t="shared" si="10"/>
        <v>-9988989</v>
      </c>
      <c r="N49" s="173">
        <f t="shared" si="10"/>
        <v>13207154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39017516</v>
      </c>
      <c r="X49" s="173">
        <f>IF(F25=F48,0,X25-X48)</f>
        <v>16338986</v>
      </c>
      <c r="Y49" s="173">
        <f t="shared" si="10"/>
        <v>22678530</v>
      </c>
      <c r="Z49" s="174">
        <f>+IF(X49&lt;&gt;0,+(Y49/X49)*100,0)</f>
        <v>138.8001066896073</v>
      </c>
      <c r="AA49" s="171">
        <f>+AA25-AA48</f>
        <v>-33893055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9974852</v>
      </c>
      <c r="D5" s="155">
        <v>0</v>
      </c>
      <c r="E5" s="156">
        <v>15000000</v>
      </c>
      <c r="F5" s="60">
        <v>15000000</v>
      </c>
      <c r="G5" s="60">
        <v>2485238</v>
      </c>
      <c r="H5" s="60">
        <v>766028</v>
      </c>
      <c r="I5" s="60">
        <v>766028</v>
      </c>
      <c r="J5" s="60">
        <v>4017294</v>
      </c>
      <c r="K5" s="60">
        <v>690295</v>
      </c>
      <c r="L5" s="60">
        <v>684249</v>
      </c>
      <c r="M5" s="60">
        <v>1208320</v>
      </c>
      <c r="N5" s="60">
        <v>2582864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6600158</v>
      </c>
      <c r="X5" s="60">
        <v>7500000</v>
      </c>
      <c r="Y5" s="60">
        <v>-899842</v>
      </c>
      <c r="Z5" s="140">
        <v>-12</v>
      </c>
      <c r="AA5" s="155">
        <v>15000000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17575697</v>
      </c>
      <c r="D7" s="155">
        <v>0</v>
      </c>
      <c r="E7" s="156">
        <v>33327582</v>
      </c>
      <c r="F7" s="60">
        <v>33327582</v>
      </c>
      <c r="G7" s="60">
        <v>1936179</v>
      </c>
      <c r="H7" s="60">
        <v>1072191</v>
      </c>
      <c r="I7" s="60">
        <v>1475704</v>
      </c>
      <c r="J7" s="60">
        <v>4484074</v>
      </c>
      <c r="K7" s="60">
        <v>1188936</v>
      </c>
      <c r="L7" s="60">
        <v>2479545</v>
      </c>
      <c r="M7" s="60">
        <v>980700</v>
      </c>
      <c r="N7" s="60">
        <v>4649181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9133255</v>
      </c>
      <c r="X7" s="60">
        <v>16663794</v>
      </c>
      <c r="Y7" s="60">
        <v>-7530539</v>
      </c>
      <c r="Z7" s="140">
        <v>-45.19</v>
      </c>
      <c r="AA7" s="155">
        <v>33327582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1035005</v>
      </c>
      <c r="D10" s="155">
        <v>0</v>
      </c>
      <c r="E10" s="156">
        <v>1200000</v>
      </c>
      <c r="F10" s="54">
        <v>1200000</v>
      </c>
      <c r="G10" s="54">
        <v>89727</v>
      </c>
      <c r="H10" s="54">
        <v>85107</v>
      </c>
      <c r="I10" s="54">
        <v>90199</v>
      </c>
      <c r="J10" s="54">
        <v>265033</v>
      </c>
      <c r="K10" s="54">
        <v>85910</v>
      </c>
      <c r="L10" s="54">
        <v>85692</v>
      </c>
      <c r="M10" s="54">
        <v>85910</v>
      </c>
      <c r="N10" s="54">
        <v>257512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522545</v>
      </c>
      <c r="X10" s="54">
        <v>600000</v>
      </c>
      <c r="Y10" s="54">
        <v>-77455</v>
      </c>
      <c r="Z10" s="184">
        <v>-12.91</v>
      </c>
      <c r="AA10" s="130">
        <v>1200000</v>
      </c>
    </row>
    <row r="11" spans="1:27" ht="13.5">
      <c r="A11" s="183" t="s">
        <v>107</v>
      </c>
      <c r="B11" s="185"/>
      <c r="C11" s="155">
        <v>76107</v>
      </c>
      <c r="D11" s="155">
        <v>0</v>
      </c>
      <c r="E11" s="156">
        <v>11194</v>
      </c>
      <c r="F11" s="60">
        <v>11194</v>
      </c>
      <c r="G11" s="60">
        <v>474</v>
      </c>
      <c r="H11" s="60">
        <v>949</v>
      </c>
      <c r="I11" s="60">
        <v>0</v>
      </c>
      <c r="J11" s="60">
        <v>1423</v>
      </c>
      <c r="K11" s="60">
        <v>474</v>
      </c>
      <c r="L11" s="60">
        <v>1898</v>
      </c>
      <c r="M11" s="60">
        <v>474</v>
      </c>
      <c r="N11" s="60">
        <v>2846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4269</v>
      </c>
      <c r="X11" s="60">
        <v>5598</v>
      </c>
      <c r="Y11" s="60">
        <v>-1329</v>
      </c>
      <c r="Z11" s="140">
        <v>-23.74</v>
      </c>
      <c r="AA11" s="155">
        <v>11194</v>
      </c>
    </row>
    <row r="12" spans="1:27" ht="13.5">
      <c r="A12" s="183" t="s">
        <v>108</v>
      </c>
      <c r="B12" s="185"/>
      <c r="C12" s="155">
        <v>809069</v>
      </c>
      <c r="D12" s="155">
        <v>0</v>
      </c>
      <c r="E12" s="156">
        <v>729107</v>
      </c>
      <c r="F12" s="60">
        <v>729107</v>
      </c>
      <c r="G12" s="60">
        <v>53951</v>
      </c>
      <c r="H12" s="60">
        <v>25681</v>
      </c>
      <c r="I12" s="60">
        <v>56945</v>
      </c>
      <c r="J12" s="60">
        <v>136577</v>
      </c>
      <c r="K12" s="60">
        <v>53559</v>
      </c>
      <c r="L12" s="60">
        <v>108556</v>
      </c>
      <c r="M12" s="60">
        <v>51960</v>
      </c>
      <c r="N12" s="60">
        <v>214075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350652</v>
      </c>
      <c r="X12" s="60">
        <v>364554</v>
      </c>
      <c r="Y12" s="60">
        <v>-13902</v>
      </c>
      <c r="Z12" s="140">
        <v>-3.81</v>
      </c>
      <c r="AA12" s="155">
        <v>729107</v>
      </c>
    </row>
    <row r="13" spans="1:27" ht="13.5">
      <c r="A13" s="181" t="s">
        <v>109</v>
      </c>
      <c r="B13" s="185"/>
      <c r="C13" s="155">
        <v>5718084</v>
      </c>
      <c r="D13" s="155">
        <v>0</v>
      </c>
      <c r="E13" s="156">
        <v>5026268</v>
      </c>
      <c r="F13" s="60">
        <v>5026268</v>
      </c>
      <c r="G13" s="60">
        <v>481931</v>
      </c>
      <c r="H13" s="60">
        <v>568306</v>
      </c>
      <c r="I13" s="60">
        <v>611799</v>
      </c>
      <c r="J13" s="60">
        <v>1662036</v>
      </c>
      <c r="K13" s="60">
        <v>405113</v>
      </c>
      <c r="L13" s="60">
        <v>329837</v>
      </c>
      <c r="M13" s="60">
        <v>1184789</v>
      </c>
      <c r="N13" s="60">
        <v>1919739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3581775</v>
      </c>
      <c r="X13" s="60">
        <v>2513136</v>
      </c>
      <c r="Y13" s="60">
        <v>1068639</v>
      </c>
      <c r="Z13" s="140">
        <v>42.52</v>
      </c>
      <c r="AA13" s="155">
        <v>5026268</v>
      </c>
    </row>
    <row r="14" spans="1:27" ht="13.5">
      <c r="A14" s="181" t="s">
        <v>110</v>
      </c>
      <c r="B14" s="185"/>
      <c r="C14" s="155">
        <v>495264</v>
      </c>
      <c r="D14" s="155">
        <v>0</v>
      </c>
      <c r="E14" s="156">
        <v>97342</v>
      </c>
      <c r="F14" s="60">
        <v>97342</v>
      </c>
      <c r="G14" s="60">
        <v>85747</v>
      </c>
      <c r="H14" s="60">
        <v>98546</v>
      </c>
      <c r="I14" s="60">
        <v>0</v>
      </c>
      <c r="J14" s="60">
        <v>184293</v>
      </c>
      <c r="K14" s="60">
        <v>99543</v>
      </c>
      <c r="L14" s="60">
        <v>102674</v>
      </c>
      <c r="M14" s="60">
        <v>108189</v>
      </c>
      <c r="N14" s="60">
        <v>310406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494699</v>
      </c>
      <c r="X14" s="60">
        <v>48672</v>
      </c>
      <c r="Y14" s="60">
        <v>446027</v>
      </c>
      <c r="Z14" s="140">
        <v>916.39</v>
      </c>
      <c r="AA14" s="155">
        <v>97342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356259</v>
      </c>
      <c r="D16" s="155">
        <v>0</v>
      </c>
      <c r="E16" s="156">
        <v>527401</v>
      </c>
      <c r="F16" s="60">
        <v>527401</v>
      </c>
      <c r="G16" s="60">
        <v>77828</v>
      </c>
      <c r="H16" s="60">
        <v>104877</v>
      </c>
      <c r="I16" s="60">
        <v>72783</v>
      </c>
      <c r="J16" s="60">
        <v>255488</v>
      </c>
      <c r="K16" s="60">
        <v>89061</v>
      </c>
      <c r="L16" s="60">
        <v>59606</v>
      </c>
      <c r="M16" s="60">
        <v>101018</v>
      </c>
      <c r="N16" s="60">
        <v>249685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505173</v>
      </c>
      <c r="X16" s="60">
        <v>263700</v>
      </c>
      <c r="Y16" s="60">
        <v>241473</v>
      </c>
      <c r="Z16" s="140">
        <v>91.57</v>
      </c>
      <c r="AA16" s="155">
        <v>527401</v>
      </c>
    </row>
    <row r="17" spans="1:27" ht="13.5">
      <c r="A17" s="181" t="s">
        <v>113</v>
      </c>
      <c r="B17" s="185"/>
      <c r="C17" s="155">
        <v>1203029</v>
      </c>
      <c r="D17" s="155">
        <v>0</v>
      </c>
      <c r="E17" s="156">
        <v>2333303</v>
      </c>
      <c r="F17" s="60">
        <v>2333303</v>
      </c>
      <c r="G17" s="60">
        <v>123374</v>
      </c>
      <c r="H17" s="60">
        <v>102324</v>
      </c>
      <c r="I17" s="60">
        <v>97959</v>
      </c>
      <c r="J17" s="60">
        <v>323657</v>
      </c>
      <c r="K17" s="60">
        <v>110977</v>
      </c>
      <c r="L17" s="60">
        <v>105903</v>
      </c>
      <c r="M17" s="60">
        <v>71379</v>
      </c>
      <c r="N17" s="60">
        <v>288259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611916</v>
      </c>
      <c r="X17" s="60">
        <v>1166652</v>
      </c>
      <c r="Y17" s="60">
        <v>-554736</v>
      </c>
      <c r="Z17" s="140">
        <v>-47.55</v>
      </c>
      <c r="AA17" s="155">
        <v>2333303</v>
      </c>
    </row>
    <row r="18" spans="1:27" ht="13.5">
      <c r="A18" s="183" t="s">
        <v>114</v>
      </c>
      <c r="B18" s="182"/>
      <c r="C18" s="155">
        <v>618040</v>
      </c>
      <c r="D18" s="155">
        <v>0</v>
      </c>
      <c r="E18" s="156">
        <v>848631</v>
      </c>
      <c r="F18" s="60">
        <v>848631</v>
      </c>
      <c r="G18" s="60">
        <v>80739</v>
      </c>
      <c r="H18" s="60">
        <v>33348</v>
      </c>
      <c r="I18" s="60">
        <v>50878</v>
      </c>
      <c r="J18" s="60">
        <v>164965</v>
      </c>
      <c r="K18" s="60">
        <v>52458</v>
      </c>
      <c r="L18" s="60">
        <v>49894</v>
      </c>
      <c r="M18" s="60">
        <v>75228</v>
      </c>
      <c r="N18" s="60">
        <v>177580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342545</v>
      </c>
      <c r="X18" s="60">
        <v>424314</v>
      </c>
      <c r="Y18" s="60">
        <v>-81769</v>
      </c>
      <c r="Z18" s="140">
        <v>-19.27</v>
      </c>
      <c r="AA18" s="155">
        <v>848631</v>
      </c>
    </row>
    <row r="19" spans="1:27" ht="13.5">
      <c r="A19" s="181" t="s">
        <v>34</v>
      </c>
      <c r="B19" s="185"/>
      <c r="C19" s="155">
        <v>131849307</v>
      </c>
      <c r="D19" s="155">
        <v>0</v>
      </c>
      <c r="E19" s="156">
        <v>151396600</v>
      </c>
      <c r="F19" s="60">
        <v>151396600</v>
      </c>
      <c r="G19" s="60">
        <v>57768872</v>
      </c>
      <c r="H19" s="60">
        <v>371963</v>
      </c>
      <c r="I19" s="60">
        <v>470259</v>
      </c>
      <c r="J19" s="60">
        <v>58611094</v>
      </c>
      <c r="K19" s="60">
        <v>816713</v>
      </c>
      <c r="L19" s="60">
        <v>48057877</v>
      </c>
      <c r="M19" s="60">
        <v>320633</v>
      </c>
      <c r="N19" s="60">
        <v>49195223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107806317</v>
      </c>
      <c r="X19" s="60">
        <v>108983798</v>
      </c>
      <c r="Y19" s="60">
        <v>-1177481</v>
      </c>
      <c r="Z19" s="140">
        <v>-1.08</v>
      </c>
      <c r="AA19" s="155">
        <v>151396600</v>
      </c>
    </row>
    <row r="20" spans="1:27" ht="13.5">
      <c r="A20" s="181" t="s">
        <v>35</v>
      </c>
      <c r="B20" s="185"/>
      <c r="C20" s="155">
        <v>1914357</v>
      </c>
      <c r="D20" s="155">
        <v>0</v>
      </c>
      <c r="E20" s="156">
        <v>96999750</v>
      </c>
      <c r="F20" s="54">
        <v>96999750</v>
      </c>
      <c r="G20" s="54">
        <v>-894474</v>
      </c>
      <c r="H20" s="54">
        <v>1614106</v>
      </c>
      <c r="I20" s="54">
        <v>22618</v>
      </c>
      <c r="J20" s="54">
        <v>742250</v>
      </c>
      <c r="K20" s="54">
        <v>37729</v>
      </c>
      <c r="L20" s="54">
        <v>138225</v>
      </c>
      <c r="M20" s="54">
        <v>25422</v>
      </c>
      <c r="N20" s="54">
        <v>201376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943626</v>
      </c>
      <c r="X20" s="54">
        <v>48499878</v>
      </c>
      <c r="Y20" s="54">
        <v>-47556252</v>
      </c>
      <c r="Z20" s="184">
        <v>-98.05</v>
      </c>
      <c r="AA20" s="130">
        <v>96999750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171625070</v>
      </c>
      <c r="D22" s="188">
        <f>SUM(D5:D21)</f>
        <v>0</v>
      </c>
      <c r="E22" s="189">
        <f t="shared" si="0"/>
        <v>307497178</v>
      </c>
      <c r="F22" s="190">
        <f t="shared" si="0"/>
        <v>307497178</v>
      </c>
      <c r="G22" s="190">
        <f t="shared" si="0"/>
        <v>62289586</v>
      </c>
      <c r="H22" s="190">
        <f t="shared" si="0"/>
        <v>4843426</v>
      </c>
      <c r="I22" s="190">
        <f t="shared" si="0"/>
        <v>3715172</v>
      </c>
      <c r="J22" s="190">
        <f t="shared" si="0"/>
        <v>70848184</v>
      </c>
      <c r="K22" s="190">
        <f t="shared" si="0"/>
        <v>3630768</v>
      </c>
      <c r="L22" s="190">
        <f t="shared" si="0"/>
        <v>52203956</v>
      </c>
      <c r="M22" s="190">
        <f t="shared" si="0"/>
        <v>4214022</v>
      </c>
      <c r="N22" s="190">
        <f t="shared" si="0"/>
        <v>60048746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130896930</v>
      </c>
      <c r="X22" s="190">
        <f t="shared" si="0"/>
        <v>187034096</v>
      </c>
      <c r="Y22" s="190">
        <f t="shared" si="0"/>
        <v>-56137166</v>
      </c>
      <c r="Z22" s="191">
        <f>+IF(X22&lt;&gt;0,+(Y22/X22)*100,0)</f>
        <v>-30.014402293793534</v>
      </c>
      <c r="AA22" s="188">
        <f>SUM(AA5:AA21)</f>
        <v>307497178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51289943</v>
      </c>
      <c r="D25" s="155">
        <v>0</v>
      </c>
      <c r="E25" s="156">
        <v>73042316</v>
      </c>
      <c r="F25" s="60">
        <v>73042316</v>
      </c>
      <c r="G25" s="60">
        <v>5071843</v>
      </c>
      <c r="H25" s="60">
        <v>4465718</v>
      </c>
      <c r="I25" s="60">
        <v>4933688</v>
      </c>
      <c r="J25" s="60">
        <v>14471249</v>
      </c>
      <c r="K25" s="60">
        <v>4253906</v>
      </c>
      <c r="L25" s="60">
        <v>4369969</v>
      </c>
      <c r="M25" s="60">
        <v>4778692</v>
      </c>
      <c r="N25" s="60">
        <v>13402567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27873816</v>
      </c>
      <c r="X25" s="60">
        <v>36626370</v>
      </c>
      <c r="Y25" s="60">
        <v>-8752554</v>
      </c>
      <c r="Z25" s="140">
        <v>-23.9</v>
      </c>
      <c r="AA25" s="155">
        <v>73042316</v>
      </c>
    </row>
    <row r="26" spans="1:27" ht="13.5">
      <c r="A26" s="183" t="s">
        <v>38</v>
      </c>
      <c r="B26" s="182"/>
      <c r="C26" s="155">
        <v>16338321</v>
      </c>
      <c r="D26" s="155">
        <v>0</v>
      </c>
      <c r="E26" s="156">
        <v>18466288</v>
      </c>
      <c r="F26" s="60">
        <v>18466288</v>
      </c>
      <c r="G26" s="60">
        <v>1348176</v>
      </c>
      <c r="H26" s="60">
        <v>1366440</v>
      </c>
      <c r="I26" s="60">
        <v>1368881</v>
      </c>
      <c r="J26" s="60">
        <v>4083497</v>
      </c>
      <c r="K26" s="60">
        <v>1464054</v>
      </c>
      <c r="L26" s="60">
        <v>1421644</v>
      </c>
      <c r="M26" s="60">
        <v>1429191</v>
      </c>
      <c r="N26" s="60">
        <v>4314889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8398386</v>
      </c>
      <c r="X26" s="60">
        <v>9233142</v>
      </c>
      <c r="Y26" s="60">
        <v>-834756</v>
      </c>
      <c r="Z26" s="140">
        <v>-9.04</v>
      </c>
      <c r="AA26" s="155">
        <v>18466288</v>
      </c>
    </row>
    <row r="27" spans="1:27" ht="13.5">
      <c r="A27" s="183" t="s">
        <v>118</v>
      </c>
      <c r="B27" s="182"/>
      <c r="C27" s="155">
        <v>3070843</v>
      </c>
      <c r="D27" s="155">
        <v>0</v>
      </c>
      <c r="E27" s="156">
        <v>4035962</v>
      </c>
      <c r="F27" s="60">
        <v>4035962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2017980</v>
      </c>
      <c r="Y27" s="60">
        <v>-2017980</v>
      </c>
      <c r="Z27" s="140">
        <v>-100</v>
      </c>
      <c r="AA27" s="155">
        <v>4035962</v>
      </c>
    </row>
    <row r="28" spans="1:27" ht="13.5">
      <c r="A28" s="183" t="s">
        <v>39</v>
      </c>
      <c r="B28" s="182"/>
      <c r="C28" s="155">
        <v>19047263</v>
      </c>
      <c r="D28" s="155">
        <v>0</v>
      </c>
      <c r="E28" s="156">
        <v>30067523</v>
      </c>
      <c r="F28" s="60">
        <v>30067523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15033762</v>
      </c>
      <c r="Y28" s="60">
        <v>-15033762</v>
      </c>
      <c r="Z28" s="140">
        <v>-100</v>
      </c>
      <c r="AA28" s="155">
        <v>30067523</v>
      </c>
    </row>
    <row r="29" spans="1:27" ht="13.5">
      <c r="A29" s="183" t="s">
        <v>40</v>
      </c>
      <c r="B29" s="182"/>
      <c r="C29" s="155">
        <v>430605</v>
      </c>
      <c r="D29" s="155">
        <v>0</v>
      </c>
      <c r="E29" s="156">
        <v>1350000</v>
      </c>
      <c r="F29" s="60">
        <v>1350000</v>
      </c>
      <c r="G29" s="60">
        <v>0</v>
      </c>
      <c r="H29" s="60">
        <v>9870</v>
      </c>
      <c r="I29" s="60">
        <v>0</v>
      </c>
      <c r="J29" s="60">
        <v>9870</v>
      </c>
      <c r="K29" s="60">
        <v>235853</v>
      </c>
      <c r="L29" s="60">
        <v>0</v>
      </c>
      <c r="M29" s="60">
        <v>243894</v>
      </c>
      <c r="N29" s="60">
        <v>479747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489617</v>
      </c>
      <c r="X29" s="60">
        <v>675000</v>
      </c>
      <c r="Y29" s="60">
        <v>-185383</v>
      </c>
      <c r="Z29" s="140">
        <v>-27.46</v>
      </c>
      <c r="AA29" s="155">
        <v>1350000</v>
      </c>
    </row>
    <row r="30" spans="1:27" ht="13.5">
      <c r="A30" s="183" t="s">
        <v>119</v>
      </c>
      <c r="B30" s="182"/>
      <c r="C30" s="155">
        <v>20811676</v>
      </c>
      <c r="D30" s="155">
        <v>0</v>
      </c>
      <c r="E30" s="156">
        <v>22152300</v>
      </c>
      <c r="F30" s="60">
        <v>22152300</v>
      </c>
      <c r="G30" s="60">
        <v>0</v>
      </c>
      <c r="H30" s="60">
        <v>2566626</v>
      </c>
      <c r="I30" s="60">
        <v>4541824</v>
      </c>
      <c r="J30" s="60">
        <v>7108450</v>
      </c>
      <c r="K30" s="60">
        <v>1560248</v>
      </c>
      <c r="L30" s="60">
        <v>1791799</v>
      </c>
      <c r="M30" s="60">
        <v>1656657</v>
      </c>
      <c r="N30" s="60">
        <v>5008704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12117154</v>
      </c>
      <c r="X30" s="60">
        <v>11076150</v>
      </c>
      <c r="Y30" s="60">
        <v>1041004</v>
      </c>
      <c r="Z30" s="140">
        <v>9.4</v>
      </c>
      <c r="AA30" s="155">
        <v>22152300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788132</v>
      </c>
      <c r="D33" s="155">
        <v>0</v>
      </c>
      <c r="E33" s="156">
        <v>3500000</v>
      </c>
      <c r="F33" s="60">
        <v>3500000</v>
      </c>
      <c r="G33" s="60">
        <v>58343</v>
      </c>
      <c r="H33" s="60">
        <v>308998</v>
      </c>
      <c r="I33" s="60">
        <v>27000</v>
      </c>
      <c r="J33" s="60">
        <v>394341</v>
      </c>
      <c r="K33" s="60">
        <v>380285</v>
      </c>
      <c r="L33" s="60">
        <v>5000</v>
      </c>
      <c r="M33" s="60">
        <v>329750</v>
      </c>
      <c r="N33" s="60">
        <v>715035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1109376</v>
      </c>
      <c r="X33" s="60">
        <v>1750002</v>
      </c>
      <c r="Y33" s="60">
        <v>-640626</v>
      </c>
      <c r="Z33" s="140">
        <v>-36.61</v>
      </c>
      <c r="AA33" s="155">
        <v>3500000</v>
      </c>
    </row>
    <row r="34" spans="1:27" ht="13.5">
      <c r="A34" s="183" t="s">
        <v>43</v>
      </c>
      <c r="B34" s="182"/>
      <c r="C34" s="155">
        <v>77518954</v>
      </c>
      <c r="D34" s="155">
        <v>0</v>
      </c>
      <c r="E34" s="156">
        <v>255918244</v>
      </c>
      <c r="F34" s="60">
        <v>255918244</v>
      </c>
      <c r="G34" s="60">
        <v>6890213</v>
      </c>
      <c r="H34" s="60">
        <v>12934859</v>
      </c>
      <c r="I34" s="60">
        <v>10690172</v>
      </c>
      <c r="J34" s="60">
        <v>30515244</v>
      </c>
      <c r="K34" s="60">
        <v>15380153</v>
      </c>
      <c r="L34" s="60">
        <v>8994467</v>
      </c>
      <c r="M34" s="60">
        <v>9936687</v>
      </c>
      <c r="N34" s="60">
        <v>34311307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64826551</v>
      </c>
      <c r="X34" s="60">
        <v>128971320</v>
      </c>
      <c r="Y34" s="60">
        <v>-64144769</v>
      </c>
      <c r="Z34" s="140">
        <v>-49.74</v>
      </c>
      <c r="AA34" s="155">
        <v>255918244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189295737</v>
      </c>
      <c r="D36" s="188">
        <f>SUM(D25:D35)</f>
        <v>0</v>
      </c>
      <c r="E36" s="189">
        <f t="shared" si="1"/>
        <v>408532633</v>
      </c>
      <c r="F36" s="190">
        <f t="shared" si="1"/>
        <v>408532633</v>
      </c>
      <c r="G36" s="190">
        <f t="shared" si="1"/>
        <v>13368575</v>
      </c>
      <c r="H36" s="190">
        <f t="shared" si="1"/>
        <v>21652511</v>
      </c>
      <c r="I36" s="190">
        <f t="shared" si="1"/>
        <v>21561565</v>
      </c>
      <c r="J36" s="190">
        <f t="shared" si="1"/>
        <v>56582651</v>
      </c>
      <c r="K36" s="190">
        <f t="shared" si="1"/>
        <v>23274499</v>
      </c>
      <c r="L36" s="190">
        <f t="shared" si="1"/>
        <v>16582879</v>
      </c>
      <c r="M36" s="190">
        <f t="shared" si="1"/>
        <v>18374871</v>
      </c>
      <c r="N36" s="190">
        <f t="shared" si="1"/>
        <v>58232249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114814900</v>
      </c>
      <c r="X36" s="190">
        <f t="shared" si="1"/>
        <v>205383726</v>
      </c>
      <c r="Y36" s="190">
        <f t="shared" si="1"/>
        <v>-90568826</v>
      </c>
      <c r="Z36" s="191">
        <f>+IF(X36&lt;&gt;0,+(Y36/X36)*100,0)</f>
        <v>-44.09737215498758</v>
      </c>
      <c r="AA36" s="188">
        <f>SUM(AA25:AA35)</f>
        <v>408532633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-17670667</v>
      </c>
      <c r="D38" s="199">
        <f>+D22-D36</f>
        <v>0</v>
      </c>
      <c r="E38" s="200">
        <f t="shared" si="2"/>
        <v>-101035455</v>
      </c>
      <c r="F38" s="106">
        <f t="shared" si="2"/>
        <v>-101035455</v>
      </c>
      <c r="G38" s="106">
        <f t="shared" si="2"/>
        <v>48921011</v>
      </c>
      <c r="H38" s="106">
        <f t="shared" si="2"/>
        <v>-16809085</v>
      </c>
      <c r="I38" s="106">
        <f t="shared" si="2"/>
        <v>-17846393</v>
      </c>
      <c r="J38" s="106">
        <f t="shared" si="2"/>
        <v>14265533</v>
      </c>
      <c r="K38" s="106">
        <f t="shared" si="2"/>
        <v>-19643731</v>
      </c>
      <c r="L38" s="106">
        <f t="shared" si="2"/>
        <v>35621077</v>
      </c>
      <c r="M38" s="106">
        <f t="shared" si="2"/>
        <v>-14160849</v>
      </c>
      <c r="N38" s="106">
        <f t="shared" si="2"/>
        <v>1816497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16082030</v>
      </c>
      <c r="X38" s="106">
        <f>IF(F22=F36,0,X22-X36)</f>
        <v>-18349630</v>
      </c>
      <c r="Y38" s="106">
        <f t="shared" si="2"/>
        <v>34431660</v>
      </c>
      <c r="Z38" s="201">
        <f>+IF(X38&lt;&gt;0,+(Y38/X38)*100,0)</f>
        <v>-187.6422576368025</v>
      </c>
      <c r="AA38" s="199">
        <f>+AA22-AA36</f>
        <v>-101035455</v>
      </c>
    </row>
    <row r="39" spans="1:27" ht="13.5">
      <c r="A39" s="181" t="s">
        <v>46</v>
      </c>
      <c r="B39" s="185"/>
      <c r="C39" s="155">
        <v>62052378</v>
      </c>
      <c r="D39" s="155">
        <v>0</v>
      </c>
      <c r="E39" s="156">
        <v>67142400</v>
      </c>
      <c r="F39" s="60">
        <v>67142400</v>
      </c>
      <c r="G39" s="60">
        <v>2190384</v>
      </c>
      <c r="H39" s="60">
        <v>5691533</v>
      </c>
      <c r="I39" s="60">
        <v>3662912</v>
      </c>
      <c r="J39" s="60">
        <v>11544829</v>
      </c>
      <c r="K39" s="60">
        <v>4147669</v>
      </c>
      <c r="L39" s="60">
        <v>3071128</v>
      </c>
      <c r="M39" s="60">
        <v>4171860</v>
      </c>
      <c r="N39" s="60">
        <v>11390657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22935486</v>
      </c>
      <c r="X39" s="60">
        <v>33571200</v>
      </c>
      <c r="Y39" s="60">
        <v>-10635714</v>
      </c>
      <c r="Z39" s="140">
        <v>-31.68</v>
      </c>
      <c r="AA39" s="155">
        <v>67142400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44381711</v>
      </c>
      <c r="D42" s="206">
        <f>SUM(D38:D41)</f>
        <v>0</v>
      </c>
      <c r="E42" s="207">
        <f t="shared" si="3"/>
        <v>-33893055</v>
      </c>
      <c r="F42" s="88">
        <f t="shared" si="3"/>
        <v>-33893055</v>
      </c>
      <c r="G42" s="88">
        <f t="shared" si="3"/>
        <v>51111395</v>
      </c>
      <c r="H42" s="88">
        <f t="shared" si="3"/>
        <v>-11117552</v>
      </c>
      <c r="I42" s="88">
        <f t="shared" si="3"/>
        <v>-14183481</v>
      </c>
      <c r="J42" s="88">
        <f t="shared" si="3"/>
        <v>25810362</v>
      </c>
      <c r="K42" s="88">
        <f t="shared" si="3"/>
        <v>-15496062</v>
      </c>
      <c r="L42" s="88">
        <f t="shared" si="3"/>
        <v>38692205</v>
      </c>
      <c r="M42" s="88">
        <f t="shared" si="3"/>
        <v>-9988989</v>
      </c>
      <c r="N42" s="88">
        <f t="shared" si="3"/>
        <v>13207154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39017516</v>
      </c>
      <c r="X42" s="88">
        <f t="shared" si="3"/>
        <v>15221570</v>
      </c>
      <c r="Y42" s="88">
        <f t="shared" si="3"/>
        <v>23795946</v>
      </c>
      <c r="Z42" s="208">
        <f>+IF(X42&lt;&gt;0,+(Y42/X42)*100,0)</f>
        <v>156.33043109219352</v>
      </c>
      <c r="AA42" s="206">
        <f>SUM(AA38:AA41)</f>
        <v>-33893055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44381711</v>
      </c>
      <c r="D44" s="210">
        <f>+D42-D43</f>
        <v>0</v>
      </c>
      <c r="E44" s="211">
        <f t="shared" si="4"/>
        <v>-33893055</v>
      </c>
      <c r="F44" s="77">
        <f t="shared" si="4"/>
        <v>-33893055</v>
      </c>
      <c r="G44" s="77">
        <f t="shared" si="4"/>
        <v>51111395</v>
      </c>
      <c r="H44" s="77">
        <f t="shared" si="4"/>
        <v>-11117552</v>
      </c>
      <c r="I44" s="77">
        <f t="shared" si="4"/>
        <v>-14183481</v>
      </c>
      <c r="J44" s="77">
        <f t="shared" si="4"/>
        <v>25810362</v>
      </c>
      <c r="K44" s="77">
        <f t="shared" si="4"/>
        <v>-15496062</v>
      </c>
      <c r="L44" s="77">
        <f t="shared" si="4"/>
        <v>38692205</v>
      </c>
      <c r="M44" s="77">
        <f t="shared" si="4"/>
        <v>-9988989</v>
      </c>
      <c r="N44" s="77">
        <f t="shared" si="4"/>
        <v>13207154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39017516</v>
      </c>
      <c r="X44" s="77">
        <f t="shared" si="4"/>
        <v>15221570</v>
      </c>
      <c r="Y44" s="77">
        <f t="shared" si="4"/>
        <v>23795946</v>
      </c>
      <c r="Z44" s="212">
        <f>+IF(X44&lt;&gt;0,+(Y44/X44)*100,0)</f>
        <v>156.33043109219352</v>
      </c>
      <c r="AA44" s="210">
        <f>+AA42-AA43</f>
        <v>-33893055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44381711</v>
      </c>
      <c r="D46" s="206">
        <f>SUM(D44:D45)</f>
        <v>0</v>
      </c>
      <c r="E46" s="207">
        <f t="shared" si="5"/>
        <v>-33893055</v>
      </c>
      <c r="F46" s="88">
        <f t="shared" si="5"/>
        <v>-33893055</v>
      </c>
      <c r="G46" s="88">
        <f t="shared" si="5"/>
        <v>51111395</v>
      </c>
      <c r="H46" s="88">
        <f t="shared" si="5"/>
        <v>-11117552</v>
      </c>
      <c r="I46" s="88">
        <f t="shared" si="5"/>
        <v>-14183481</v>
      </c>
      <c r="J46" s="88">
        <f t="shared" si="5"/>
        <v>25810362</v>
      </c>
      <c r="K46" s="88">
        <f t="shared" si="5"/>
        <v>-15496062</v>
      </c>
      <c r="L46" s="88">
        <f t="shared" si="5"/>
        <v>38692205</v>
      </c>
      <c r="M46" s="88">
        <f t="shared" si="5"/>
        <v>-9988989</v>
      </c>
      <c r="N46" s="88">
        <f t="shared" si="5"/>
        <v>13207154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39017516</v>
      </c>
      <c r="X46" s="88">
        <f t="shared" si="5"/>
        <v>15221570</v>
      </c>
      <c r="Y46" s="88">
        <f t="shared" si="5"/>
        <v>23795946</v>
      </c>
      <c r="Z46" s="208">
        <f>+IF(X46&lt;&gt;0,+(Y46/X46)*100,0)</f>
        <v>156.33043109219352</v>
      </c>
      <c r="AA46" s="206">
        <f>SUM(AA44:AA45)</f>
        <v>-33893055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44381711</v>
      </c>
      <c r="D48" s="217">
        <f>SUM(D46:D47)</f>
        <v>0</v>
      </c>
      <c r="E48" s="218">
        <f t="shared" si="6"/>
        <v>-33893055</v>
      </c>
      <c r="F48" s="219">
        <f t="shared" si="6"/>
        <v>-33893055</v>
      </c>
      <c r="G48" s="219">
        <f t="shared" si="6"/>
        <v>51111395</v>
      </c>
      <c r="H48" s="220">
        <f t="shared" si="6"/>
        <v>-11117552</v>
      </c>
      <c r="I48" s="220">
        <f t="shared" si="6"/>
        <v>-14183481</v>
      </c>
      <c r="J48" s="220">
        <f t="shared" si="6"/>
        <v>25810362</v>
      </c>
      <c r="K48" s="220">
        <f t="shared" si="6"/>
        <v>-15496062</v>
      </c>
      <c r="L48" s="220">
        <f t="shared" si="6"/>
        <v>38692205</v>
      </c>
      <c r="M48" s="219">
        <f t="shared" si="6"/>
        <v>-9988989</v>
      </c>
      <c r="N48" s="219">
        <f t="shared" si="6"/>
        <v>13207154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39017516</v>
      </c>
      <c r="X48" s="220">
        <f t="shared" si="6"/>
        <v>15221570</v>
      </c>
      <c r="Y48" s="220">
        <f t="shared" si="6"/>
        <v>23795946</v>
      </c>
      <c r="Z48" s="221">
        <f>+IF(X48&lt;&gt;0,+(Y48/X48)*100,0)</f>
        <v>156.33043109219352</v>
      </c>
      <c r="AA48" s="222">
        <f>SUM(AA46:AA47)</f>
        <v>-33893055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2303686</v>
      </c>
      <c r="D5" s="153">
        <f>SUM(D6:D8)</f>
        <v>0</v>
      </c>
      <c r="E5" s="154">
        <f t="shared" si="0"/>
        <v>7843915</v>
      </c>
      <c r="F5" s="100">
        <f t="shared" si="0"/>
        <v>7843915</v>
      </c>
      <c r="G5" s="100">
        <f t="shared" si="0"/>
        <v>13801</v>
      </c>
      <c r="H5" s="100">
        <f t="shared" si="0"/>
        <v>23904</v>
      </c>
      <c r="I5" s="100">
        <f t="shared" si="0"/>
        <v>67500</v>
      </c>
      <c r="J5" s="100">
        <f t="shared" si="0"/>
        <v>105205</v>
      </c>
      <c r="K5" s="100">
        <f t="shared" si="0"/>
        <v>57100</v>
      </c>
      <c r="L5" s="100">
        <f t="shared" si="0"/>
        <v>-14000</v>
      </c>
      <c r="M5" s="100">
        <f t="shared" si="0"/>
        <v>30000</v>
      </c>
      <c r="N5" s="100">
        <f t="shared" si="0"/>
        <v>73100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178305</v>
      </c>
      <c r="X5" s="100">
        <f t="shared" si="0"/>
        <v>3921954</v>
      </c>
      <c r="Y5" s="100">
        <f t="shared" si="0"/>
        <v>-3743649</v>
      </c>
      <c r="Z5" s="137">
        <f>+IF(X5&lt;&gt;0,+(Y5/X5)*100,0)</f>
        <v>-95.45366926792104</v>
      </c>
      <c r="AA5" s="153">
        <f>SUM(AA6:AA8)</f>
        <v>7843915</v>
      </c>
    </row>
    <row r="6" spans="1:27" ht="13.5">
      <c r="A6" s="138" t="s">
        <v>75</v>
      </c>
      <c r="B6" s="136"/>
      <c r="C6" s="155"/>
      <c r="D6" s="155"/>
      <c r="E6" s="156">
        <v>1000000</v>
      </c>
      <c r="F6" s="60">
        <v>1000000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499998</v>
      </c>
      <c r="Y6" s="60">
        <v>-499998</v>
      </c>
      <c r="Z6" s="140">
        <v>-100</v>
      </c>
      <c r="AA6" s="62">
        <v>1000000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2303686</v>
      </c>
      <c r="D8" s="155"/>
      <c r="E8" s="156">
        <v>6843915</v>
      </c>
      <c r="F8" s="60">
        <v>6843915</v>
      </c>
      <c r="G8" s="60">
        <v>13801</v>
      </c>
      <c r="H8" s="60">
        <v>23904</v>
      </c>
      <c r="I8" s="60">
        <v>67500</v>
      </c>
      <c r="J8" s="60">
        <v>105205</v>
      </c>
      <c r="K8" s="60">
        <v>57100</v>
      </c>
      <c r="L8" s="60">
        <v>-14000</v>
      </c>
      <c r="M8" s="60">
        <v>30000</v>
      </c>
      <c r="N8" s="60">
        <v>73100</v>
      </c>
      <c r="O8" s="60"/>
      <c r="P8" s="60"/>
      <c r="Q8" s="60"/>
      <c r="R8" s="60"/>
      <c r="S8" s="60"/>
      <c r="T8" s="60"/>
      <c r="U8" s="60"/>
      <c r="V8" s="60"/>
      <c r="W8" s="60">
        <v>178305</v>
      </c>
      <c r="X8" s="60">
        <v>3421956</v>
      </c>
      <c r="Y8" s="60">
        <v>-3243651</v>
      </c>
      <c r="Z8" s="140">
        <v>-94.79</v>
      </c>
      <c r="AA8" s="62">
        <v>6843915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4085259</v>
      </c>
      <c r="F9" s="100">
        <f t="shared" si="1"/>
        <v>4085259</v>
      </c>
      <c r="G9" s="100">
        <f t="shared" si="1"/>
        <v>0</v>
      </c>
      <c r="H9" s="100">
        <f t="shared" si="1"/>
        <v>0</v>
      </c>
      <c r="I9" s="100">
        <f t="shared" si="1"/>
        <v>166281</v>
      </c>
      <c r="J9" s="100">
        <f t="shared" si="1"/>
        <v>166281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166281</v>
      </c>
      <c r="X9" s="100">
        <f t="shared" si="1"/>
        <v>2042634</v>
      </c>
      <c r="Y9" s="100">
        <f t="shared" si="1"/>
        <v>-1876353</v>
      </c>
      <c r="Z9" s="137">
        <f>+IF(X9&lt;&gt;0,+(Y9/X9)*100,0)</f>
        <v>-91.85948143426576</v>
      </c>
      <c r="AA9" s="102">
        <f>SUM(AA10:AA14)</f>
        <v>4085259</v>
      </c>
    </row>
    <row r="10" spans="1:27" ht="13.5">
      <c r="A10" s="138" t="s">
        <v>79</v>
      </c>
      <c r="B10" s="136"/>
      <c r="C10" s="155"/>
      <c r="D10" s="155"/>
      <c r="E10" s="156">
        <v>2438517</v>
      </c>
      <c r="F10" s="60">
        <v>2438517</v>
      </c>
      <c r="G10" s="60"/>
      <c r="H10" s="60"/>
      <c r="I10" s="60">
        <v>166281</v>
      </c>
      <c r="J10" s="60">
        <v>166281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166281</v>
      </c>
      <c r="X10" s="60">
        <v>1219260</v>
      </c>
      <c r="Y10" s="60">
        <v>-1052979</v>
      </c>
      <c r="Z10" s="140">
        <v>-86.36</v>
      </c>
      <c r="AA10" s="62">
        <v>2438517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1646742</v>
      </c>
      <c r="F12" s="60">
        <v>1646742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823374</v>
      </c>
      <c r="Y12" s="60">
        <v>-823374</v>
      </c>
      <c r="Z12" s="140">
        <v>-100</v>
      </c>
      <c r="AA12" s="62">
        <v>1646742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21140516</v>
      </c>
      <c r="D15" s="153">
        <f>SUM(D16:D18)</f>
        <v>0</v>
      </c>
      <c r="E15" s="154">
        <f t="shared" si="2"/>
        <v>72894911</v>
      </c>
      <c r="F15" s="100">
        <f t="shared" si="2"/>
        <v>72894911</v>
      </c>
      <c r="G15" s="100">
        <f t="shared" si="2"/>
        <v>2500927</v>
      </c>
      <c r="H15" s="100">
        <f t="shared" si="2"/>
        <v>3503489</v>
      </c>
      <c r="I15" s="100">
        <f t="shared" si="2"/>
        <v>3245057</v>
      </c>
      <c r="J15" s="100">
        <f t="shared" si="2"/>
        <v>9249473</v>
      </c>
      <c r="K15" s="100">
        <f t="shared" si="2"/>
        <v>3327420</v>
      </c>
      <c r="L15" s="100">
        <f t="shared" si="2"/>
        <v>2945486</v>
      </c>
      <c r="M15" s="100">
        <f t="shared" si="2"/>
        <v>3460479</v>
      </c>
      <c r="N15" s="100">
        <f t="shared" si="2"/>
        <v>9733385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18982858</v>
      </c>
      <c r="X15" s="100">
        <f t="shared" si="2"/>
        <v>36447456</v>
      </c>
      <c r="Y15" s="100">
        <f t="shared" si="2"/>
        <v>-17464598</v>
      </c>
      <c r="Z15" s="137">
        <f>+IF(X15&lt;&gt;0,+(Y15/X15)*100,0)</f>
        <v>-47.91719345240447</v>
      </c>
      <c r="AA15" s="102">
        <f>SUM(AA16:AA18)</f>
        <v>72894911</v>
      </c>
    </row>
    <row r="16" spans="1:27" ht="13.5">
      <c r="A16" s="138" t="s">
        <v>85</v>
      </c>
      <c r="B16" s="136"/>
      <c r="C16" s="155"/>
      <c r="D16" s="155"/>
      <c r="E16" s="156">
        <v>2163500</v>
      </c>
      <c r="F16" s="60">
        <v>2163500</v>
      </c>
      <c r="G16" s="60">
        <v>159199</v>
      </c>
      <c r="H16" s="60"/>
      <c r="I16" s="60">
        <v>86901</v>
      </c>
      <c r="J16" s="60">
        <v>246100</v>
      </c>
      <c r="K16" s="60">
        <v>149800</v>
      </c>
      <c r="L16" s="60"/>
      <c r="M16" s="60"/>
      <c r="N16" s="60">
        <v>149800</v>
      </c>
      <c r="O16" s="60"/>
      <c r="P16" s="60"/>
      <c r="Q16" s="60"/>
      <c r="R16" s="60"/>
      <c r="S16" s="60"/>
      <c r="T16" s="60"/>
      <c r="U16" s="60"/>
      <c r="V16" s="60"/>
      <c r="W16" s="60">
        <v>395900</v>
      </c>
      <c r="X16" s="60">
        <v>1081752</v>
      </c>
      <c r="Y16" s="60">
        <v>-685852</v>
      </c>
      <c r="Z16" s="140">
        <v>-63.4</v>
      </c>
      <c r="AA16" s="62">
        <v>2163500</v>
      </c>
    </row>
    <row r="17" spans="1:27" ht="13.5">
      <c r="A17" s="138" t="s">
        <v>86</v>
      </c>
      <c r="B17" s="136"/>
      <c r="C17" s="155">
        <v>21140516</v>
      </c>
      <c r="D17" s="155"/>
      <c r="E17" s="156">
        <v>70731411</v>
      </c>
      <c r="F17" s="60">
        <v>70731411</v>
      </c>
      <c r="G17" s="60">
        <v>2341728</v>
      </c>
      <c r="H17" s="60">
        <v>3503489</v>
      </c>
      <c r="I17" s="60">
        <v>3158156</v>
      </c>
      <c r="J17" s="60">
        <v>9003373</v>
      </c>
      <c r="K17" s="60">
        <v>3177620</v>
      </c>
      <c r="L17" s="60">
        <v>2945486</v>
      </c>
      <c r="M17" s="60">
        <v>3460479</v>
      </c>
      <c r="N17" s="60">
        <v>9583585</v>
      </c>
      <c r="O17" s="60"/>
      <c r="P17" s="60"/>
      <c r="Q17" s="60"/>
      <c r="R17" s="60"/>
      <c r="S17" s="60"/>
      <c r="T17" s="60"/>
      <c r="U17" s="60"/>
      <c r="V17" s="60"/>
      <c r="W17" s="60">
        <v>18586958</v>
      </c>
      <c r="X17" s="60">
        <v>35365704</v>
      </c>
      <c r="Y17" s="60">
        <v>-16778746</v>
      </c>
      <c r="Z17" s="140">
        <v>-47.44</v>
      </c>
      <c r="AA17" s="62">
        <v>70731411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11205369</v>
      </c>
      <c r="D19" s="153">
        <f>SUM(D20:D23)</f>
        <v>0</v>
      </c>
      <c r="E19" s="154">
        <f t="shared" si="3"/>
        <v>86597200</v>
      </c>
      <c r="F19" s="100">
        <f t="shared" si="3"/>
        <v>86597200</v>
      </c>
      <c r="G19" s="100">
        <f t="shared" si="3"/>
        <v>535953</v>
      </c>
      <c r="H19" s="100">
        <f t="shared" si="3"/>
        <v>2188044</v>
      </c>
      <c r="I19" s="100">
        <f t="shared" si="3"/>
        <v>224192</v>
      </c>
      <c r="J19" s="100">
        <f t="shared" si="3"/>
        <v>2948189</v>
      </c>
      <c r="K19" s="100">
        <f t="shared" si="3"/>
        <v>1788136</v>
      </c>
      <c r="L19" s="100">
        <f t="shared" si="3"/>
        <v>1775889</v>
      </c>
      <c r="M19" s="100">
        <f t="shared" si="3"/>
        <v>616246</v>
      </c>
      <c r="N19" s="100">
        <f t="shared" si="3"/>
        <v>4180271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7128460</v>
      </c>
      <c r="X19" s="100">
        <f t="shared" si="3"/>
        <v>43298598</v>
      </c>
      <c r="Y19" s="100">
        <f t="shared" si="3"/>
        <v>-36170138</v>
      </c>
      <c r="Z19" s="137">
        <f>+IF(X19&lt;&gt;0,+(Y19/X19)*100,0)</f>
        <v>-83.53651081265957</v>
      </c>
      <c r="AA19" s="102">
        <f>SUM(AA20:AA23)</f>
        <v>86597200</v>
      </c>
    </row>
    <row r="20" spans="1:27" ht="13.5">
      <c r="A20" s="138" t="s">
        <v>89</v>
      </c>
      <c r="B20" s="136"/>
      <c r="C20" s="155">
        <v>10977926</v>
      </c>
      <c r="D20" s="155"/>
      <c r="E20" s="156">
        <v>84700000</v>
      </c>
      <c r="F20" s="60">
        <v>84700000</v>
      </c>
      <c r="G20" s="60">
        <v>535953</v>
      </c>
      <c r="H20" s="60">
        <v>2188044</v>
      </c>
      <c r="I20" s="60">
        <v>100799</v>
      </c>
      <c r="J20" s="60">
        <v>2824796</v>
      </c>
      <c r="K20" s="60">
        <v>1312066</v>
      </c>
      <c r="L20" s="60">
        <v>1775889</v>
      </c>
      <c r="M20" s="60">
        <v>616246</v>
      </c>
      <c r="N20" s="60">
        <v>3704201</v>
      </c>
      <c r="O20" s="60"/>
      <c r="P20" s="60"/>
      <c r="Q20" s="60"/>
      <c r="R20" s="60"/>
      <c r="S20" s="60"/>
      <c r="T20" s="60"/>
      <c r="U20" s="60"/>
      <c r="V20" s="60"/>
      <c r="W20" s="60">
        <v>6528997</v>
      </c>
      <c r="X20" s="60">
        <v>42349998</v>
      </c>
      <c r="Y20" s="60">
        <v>-35821001</v>
      </c>
      <c r="Z20" s="140">
        <v>-84.58</v>
      </c>
      <c r="AA20" s="62">
        <v>84700000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227443</v>
      </c>
      <c r="D23" s="155"/>
      <c r="E23" s="156">
        <v>1897200</v>
      </c>
      <c r="F23" s="60">
        <v>1897200</v>
      </c>
      <c r="G23" s="60"/>
      <c r="H23" s="60"/>
      <c r="I23" s="60">
        <v>123393</v>
      </c>
      <c r="J23" s="60">
        <v>123393</v>
      </c>
      <c r="K23" s="60">
        <v>476070</v>
      </c>
      <c r="L23" s="60"/>
      <c r="M23" s="60"/>
      <c r="N23" s="60">
        <v>476070</v>
      </c>
      <c r="O23" s="60"/>
      <c r="P23" s="60"/>
      <c r="Q23" s="60"/>
      <c r="R23" s="60"/>
      <c r="S23" s="60"/>
      <c r="T23" s="60"/>
      <c r="U23" s="60"/>
      <c r="V23" s="60"/>
      <c r="W23" s="60">
        <v>599463</v>
      </c>
      <c r="X23" s="60">
        <v>948600</v>
      </c>
      <c r="Y23" s="60">
        <v>-349137</v>
      </c>
      <c r="Z23" s="140">
        <v>-36.81</v>
      </c>
      <c r="AA23" s="62">
        <v>1897200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34649571</v>
      </c>
      <c r="D25" s="217">
        <f>+D5+D9+D15+D19+D24</f>
        <v>0</v>
      </c>
      <c r="E25" s="230">
        <f t="shared" si="4"/>
        <v>171421285</v>
      </c>
      <c r="F25" s="219">
        <f t="shared" si="4"/>
        <v>171421285</v>
      </c>
      <c r="G25" s="219">
        <f t="shared" si="4"/>
        <v>3050681</v>
      </c>
      <c r="H25" s="219">
        <f t="shared" si="4"/>
        <v>5715437</v>
      </c>
      <c r="I25" s="219">
        <f t="shared" si="4"/>
        <v>3703030</v>
      </c>
      <c r="J25" s="219">
        <f t="shared" si="4"/>
        <v>12469148</v>
      </c>
      <c r="K25" s="219">
        <f t="shared" si="4"/>
        <v>5172656</v>
      </c>
      <c r="L25" s="219">
        <f t="shared" si="4"/>
        <v>4707375</v>
      </c>
      <c r="M25" s="219">
        <f t="shared" si="4"/>
        <v>4106725</v>
      </c>
      <c r="N25" s="219">
        <f t="shared" si="4"/>
        <v>13986756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26455904</v>
      </c>
      <c r="X25" s="219">
        <f t="shared" si="4"/>
        <v>85710642</v>
      </c>
      <c r="Y25" s="219">
        <f t="shared" si="4"/>
        <v>-59254738</v>
      </c>
      <c r="Z25" s="231">
        <f>+IF(X25&lt;&gt;0,+(Y25/X25)*100,0)</f>
        <v>-69.13346653032887</v>
      </c>
      <c r="AA25" s="232">
        <f>+AA5+AA9+AA15+AA19+AA24</f>
        <v>171421285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31103512</v>
      </c>
      <c r="D28" s="155"/>
      <c r="E28" s="156">
        <v>67142400</v>
      </c>
      <c r="F28" s="60">
        <v>67142400</v>
      </c>
      <c r="G28" s="60">
        <v>2190384</v>
      </c>
      <c r="H28" s="60">
        <v>5691533</v>
      </c>
      <c r="I28" s="60">
        <v>3535968</v>
      </c>
      <c r="J28" s="60">
        <v>11417885</v>
      </c>
      <c r="K28" s="60">
        <v>4147669</v>
      </c>
      <c r="L28" s="60">
        <v>3069620</v>
      </c>
      <c r="M28" s="60">
        <v>4166650</v>
      </c>
      <c r="N28" s="60">
        <v>11383939</v>
      </c>
      <c r="O28" s="60"/>
      <c r="P28" s="60"/>
      <c r="Q28" s="60"/>
      <c r="R28" s="60"/>
      <c r="S28" s="60"/>
      <c r="T28" s="60"/>
      <c r="U28" s="60"/>
      <c r="V28" s="60"/>
      <c r="W28" s="60">
        <v>22801824</v>
      </c>
      <c r="X28" s="60"/>
      <c r="Y28" s="60">
        <v>22801824</v>
      </c>
      <c r="Z28" s="140"/>
      <c r="AA28" s="155">
        <v>67142400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>
        <v>125000</v>
      </c>
      <c r="L30" s="159"/>
      <c r="M30" s="159"/>
      <c r="N30" s="159">
        <v>125000</v>
      </c>
      <c r="O30" s="159"/>
      <c r="P30" s="159"/>
      <c r="Q30" s="159"/>
      <c r="R30" s="159"/>
      <c r="S30" s="159"/>
      <c r="T30" s="159"/>
      <c r="U30" s="159"/>
      <c r="V30" s="159"/>
      <c r="W30" s="159">
        <v>125000</v>
      </c>
      <c r="X30" s="159"/>
      <c r="Y30" s="159">
        <v>125000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31103512</v>
      </c>
      <c r="D32" s="210">
        <f>SUM(D28:D31)</f>
        <v>0</v>
      </c>
      <c r="E32" s="211">
        <f t="shared" si="5"/>
        <v>67142400</v>
      </c>
      <c r="F32" s="77">
        <f t="shared" si="5"/>
        <v>67142400</v>
      </c>
      <c r="G32" s="77">
        <f t="shared" si="5"/>
        <v>2190384</v>
      </c>
      <c r="H32" s="77">
        <f t="shared" si="5"/>
        <v>5691533</v>
      </c>
      <c r="I32" s="77">
        <f t="shared" si="5"/>
        <v>3535968</v>
      </c>
      <c r="J32" s="77">
        <f t="shared" si="5"/>
        <v>11417885</v>
      </c>
      <c r="K32" s="77">
        <f t="shared" si="5"/>
        <v>4272669</v>
      </c>
      <c r="L32" s="77">
        <f t="shared" si="5"/>
        <v>3069620</v>
      </c>
      <c r="M32" s="77">
        <f t="shared" si="5"/>
        <v>4166650</v>
      </c>
      <c r="N32" s="77">
        <f t="shared" si="5"/>
        <v>11508939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22926824</v>
      </c>
      <c r="X32" s="77">
        <f t="shared" si="5"/>
        <v>0</v>
      </c>
      <c r="Y32" s="77">
        <f t="shared" si="5"/>
        <v>22926824</v>
      </c>
      <c r="Z32" s="212">
        <f>+IF(X32&lt;&gt;0,+(Y32/X32)*100,0)</f>
        <v>0</v>
      </c>
      <c r="AA32" s="79">
        <f>SUM(AA28:AA31)</f>
        <v>67142400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45000000</v>
      </c>
      <c r="F34" s="60">
        <v>45000000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45000000</v>
      </c>
    </row>
    <row r="35" spans="1:27" ht="13.5">
      <c r="A35" s="237" t="s">
        <v>53</v>
      </c>
      <c r="B35" s="136"/>
      <c r="C35" s="155">
        <v>3546059</v>
      </c>
      <c r="D35" s="155"/>
      <c r="E35" s="156">
        <v>59278885</v>
      </c>
      <c r="F35" s="60">
        <v>59278885</v>
      </c>
      <c r="G35" s="60">
        <v>860297</v>
      </c>
      <c r="H35" s="60">
        <v>23904</v>
      </c>
      <c r="I35" s="60">
        <v>167062</v>
      </c>
      <c r="J35" s="60">
        <v>1051263</v>
      </c>
      <c r="K35" s="60">
        <v>899987</v>
      </c>
      <c r="L35" s="60">
        <v>1637755</v>
      </c>
      <c r="M35" s="60">
        <v>-59925</v>
      </c>
      <c r="N35" s="60">
        <v>2477817</v>
      </c>
      <c r="O35" s="60"/>
      <c r="P35" s="60"/>
      <c r="Q35" s="60"/>
      <c r="R35" s="60"/>
      <c r="S35" s="60"/>
      <c r="T35" s="60"/>
      <c r="U35" s="60"/>
      <c r="V35" s="60"/>
      <c r="W35" s="60">
        <v>3529080</v>
      </c>
      <c r="X35" s="60"/>
      <c r="Y35" s="60">
        <v>3529080</v>
      </c>
      <c r="Z35" s="140"/>
      <c r="AA35" s="62">
        <v>59278885</v>
      </c>
    </row>
    <row r="36" spans="1:27" ht="13.5">
      <c r="A36" s="238" t="s">
        <v>139</v>
      </c>
      <c r="B36" s="149"/>
      <c r="C36" s="222">
        <f aca="true" t="shared" si="6" ref="C36:Y36">SUM(C32:C35)</f>
        <v>34649571</v>
      </c>
      <c r="D36" s="222">
        <f>SUM(D32:D35)</f>
        <v>0</v>
      </c>
      <c r="E36" s="218">
        <f t="shared" si="6"/>
        <v>171421285</v>
      </c>
      <c r="F36" s="220">
        <f t="shared" si="6"/>
        <v>171421285</v>
      </c>
      <c r="G36" s="220">
        <f t="shared" si="6"/>
        <v>3050681</v>
      </c>
      <c r="H36" s="220">
        <f t="shared" si="6"/>
        <v>5715437</v>
      </c>
      <c r="I36" s="220">
        <f t="shared" si="6"/>
        <v>3703030</v>
      </c>
      <c r="J36" s="220">
        <f t="shared" si="6"/>
        <v>12469148</v>
      </c>
      <c r="K36" s="220">
        <f t="shared" si="6"/>
        <v>5172656</v>
      </c>
      <c r="L36" s="220">
        <f t="shared" si="6"/>
        <v>4707375</v>
      </c>
      <c r="M36" s="220">
        <f t="shared" si="6"/>
        <v>4106725</v>
      </c>
      <c r="N36" s="220">
        <f t="shared" si="6"/>
        <v>13986756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26455904</v>
      </c>
      <c r="X36" s="220">
        <f t="shared" si="6"/>
        <v>0</v>
      </c>
      <c r="Y36" s="220">
        <f t="shared" si="6"/>
        <v>26455904</v>
      </c>
      <c r="Z36" s="221">
        <f>+IF(X36&lt;&gt;0,+(Y36/X36)*100,0)</f>
        <v>0</v>
      </c>
      <c r="AA36" s="239">
        <f>SUM(AA32:AA35)</f>
        <v>171421285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2988261</v>
      </c>
      <c r="D6" s="155"/>
      <c r="E6" s="59">
        <v>1750798</v>
      </c>
      <c r="F6" s="60">
        <v>1750798</v>
      </c>
      <c r="G6" s="60">
        <v>2168030</v>
      </c>
      <c r="H6" s="60">
        <v>5300153</v>
      </c>
      <c r="I6" s="60">
        <v>4903180</v>
      </c>
      <c r="J6" s="60">
        <v>4903180</v>
      </c>
      <c r="K6" s="60">
        <v>4903180</v>
      </c>
      <c r="L6" s="60">
        <v>2858311</v>
      </c>
      <c r="M6" s="60">
        <v>9695648</v>
      </c>
      <c r="N6" s="60">
        <v>9695648</v>
      </c>
      <c r="O6" s="60"/>
      <c r="P6" s="60"/>
      <c r="Q6" s="60"/>
      <c r="R6" s="60"/>
      <c r="S6" s="60"/>
      <c r="T6" s="60"/>
      <c r="U6" s="60"/>
      <c r="V6" s="60"/>
      <c r="W6" s="60">
        <v>9695648</v>
      </c>
      <c r="X6" s="60">
        <v>875399</v>
      </c>
      <c r="Y6" s="60">
        <v>8820249</v>
      </c>
      <c r="Z6" s="140">
        <v>1007.57</v>
      </c>
      <c r="AA6" s="62">
        <v>1750798</v>
      </c>
    </row>
    <row r="7" spans="1:27" ht="13.5">
      <c r="A7" s="249" t="s">
        <v>144</v>
      </c>
      <c r="B7" s="182"/>
      <c r="C7" s="155">
        <v>123164181</v>
      </c>
      <c r="D7" s="155"/>
      <c r="E7" s="59">
        <v>55433585</v>
      </c>
      <c r="F7" s="60">
        <v>55433585</v>
      </c>
      <c r="G7" s="60">
        <v>181991583</v>
      </c>
      <c r="H7" s="60">
        <v>162001066</v>
      </c>
      <c r="I7" s="60">
        <v>152008296</v>
      </c>
      <c r="J7" s="60">
        <v>152008296</v>
      </c>
      <c r="K7" s="60">
        <v>140864469</v>
      </c>
      <c r="L7" s="60">
        <v>190629104</v>
      </c>
      <c r="M7" s="60">
        <v>175638312</v>
      </c>
      <c r="N7" s="60">
        <v>175638312</v>
      </c>
      <c r="O7" s="60"/>
      <c r="P7" s="60"/>
      <c r="Q7" s="60"/>
      <c r="R7" s="60"/>
      <c r="S7" s="60"/>
      <c r="T7" s="60"/>
      <c r="U7" s="60"/>
      <c r="V7" s="60"/>
      <c r="W7" s="60">
        <v>175638312</v>
      </c>
      <c r="X7" s="60">
        <v>27716793</v>
      </c>
      <c r="Y7" s="60">
        <v>147921519</v>
      </c>
      <c r="Z7" s="140">
        <v>533.69</v>
      </c>
      <c r="AA7" s="62">
        <v>55433585</v>
      </c>
    </row>
    <row r="8" spans="1:27" ht="13.5">
      <c r="A8" s="249" t="s">
        <v>145</v>
      </c>
      <c r="B8" s="182"/>
      <c r="C8" s="155">
        <v>13343965</v>
      </c>
      <c r="D8" s="155"/>
      <c r="E8" s="59">
        <v>9598618</v>
      </c>
      <c r="F8" s="60">
        <v>9598618</v>
      </c>
      <c r="G8" s="60">
        <v>9598618</v>
      </c>
      <c r="H8" s="60">
        <v>14978001</v>
      </c>
      <c r="I8" s="60">
        <v>18116955</v>
      </c>
      <c r="J8" s="60">
        <v>18116955</v>
      </c>
      <c r="K8" s="60">
        <v>18556249</v>
      </c>
      <c r="L8" s="60">
        <v>18952468</v>
      </c>
      <c r="M8" s="60">
        <v>19750934</v>
      </c>
      <c r="N8" s="60">
        <v>19750934</v>
      </c>
      <c r="O8" s="60"/>
      <c r="P8" s="60"/>
      <c r="Q8" s="60"/>
      <c r="R8" s="60"/>
      <c r="S8" s="60"/>
      <c r="T8" s="60"/>
      <c r="U8" s="60"/>
      <c r="V8" s="60"/>
      <c r="W8" s="60">
        <v>19750934</v>
      </c>
      <c r="X8" s="60">
        <v>4799309</v>
      </c>
      <c r="Y8" s="60">
        <v>14951625</v>
      </c>
      <c r="Z8" s="140">
        <v>311.54</v>
      </c>
      <c r="AA8" s="62">
        <v>9598618</v>
      </c>
    </row>
    <row r="9" spans="1:27" ht="13.5">
      <c r="A9" s="249" t="s">
        <v>146</v>
      </c>
      <c r="B9" s="182"/>
      <c r="C9" s="155">
        <v>5794059</v>
      </c>
      <c r="D9" s="155"/>
      <c r="E9" s="59">
        <v>2881846</v>
      </c>
      <c r="F9" s="60">
        <v>2881846</v>
      </c>
      <c r="G9" s="60">
        <v>2881846</v>
      </c>
      <c r="H9" s="60">
        <v>2881846</v>
      </c>
      <c r="I9" s="60">
        <v>2881846</v>
      </c>
      <c r="J9" s="60">
        <v>2881846</v>
      </c>
      <c r="K9" s="60">
        <v>2881846</v>
      </c>
      <c r="L9" s="60">
        <v>2881846</v>
      </c>
      <c r="M9" s="60">
        <v>2881846</v>
      </c>
      <c r="N9" s="60">
        <v>2881846</v>
      </c>
      <c r="O9" s="60"/>
      <c r="P9" s="60"/>
      <c r="Q9" s="60"/>
      <c r="R9" s="60"/>
      <c r="S9" s="60"/>
      <c r="T9" s="60"/>
      <c r="U9" s="60"/>
      <c r="V9" s="60"/>
      <c r="W9" s="60">
        <v>2881846</v>
      </c>
      <c r="X9" s="60">
        <v>1440923</v>
      </c>
      <c r="Y9" s="60">
        <v>1440923</v>
      </c>
      <c r="Z9" s="140">
        <v>100</v>
      </c>
      <c r="AA9" s="62">
        <v>2881846</v>
      </c>
    </row>
    <row r="10" spans="1:27" ht="13.5">
      <c r="A10" s="249" t="s">
        <v>147</v>
      </c>
      <c r="B10" s="182"/>
      <c r="C10" s="155">
        <v>1719697</v>
      </c>
      <c r="D10" s="155"/>
      <c r="E10" s="59">
        <v>1495209</v>
      </c>
      <c r="F10" s="60">
        <v>1495209</v>
      </c>
      <c r="G10" s="159">
        <v>1495209</v>
      </c>
      <c r="H10" s="159">
        <v>1495209</v>
      </c>
      <c r="I10" s="159">
        <v>1495209</v>
      </c>
      <c r="J10" s="60">
        <v>1495209</v>
      </c>
      <c r="K10" s="159">
        <v>1495209</v>
      </c>
      <c r="L10" s="159">
        <v>1495209</v>
      </c>
      <c r="M10" s="60">
        <v>1495209</v>
      </c>
      <c r="N10" s="159">
        <v>1495209</v>
      </c>
      <c r="O10" s="159"/>
      <c r="P10" s="159"/>
      <c r="Q10" s="60"/>
      <c r="R10" s="159"/>
      <c r="S10" s="159"/>
      <c r="T10" s="60"/>
      <c r="U10" s="159"/>
      <c r="V10" s="159"/>
      <c r="W10" s="159">
        <v>1495209</v>
      </c>
      <c r="X10" s="60">
        <v>747605</v>
      </c>
      <c r="Y10" s="159">
        <v>747604</v>
      </c>
      <c r="Z10" s="141">
        <v>100</v>
      </c>
      <c r="AA10" s="225">
        <v>1495209</v>
      </c>
    </row>
    <row r="11" spans="1:27" ht="13.5">
      <c r="A11" s="249" t="s">
        <v>148</v>
      </c>
      <c r="B11" s="182"/>
      <c r="C11" s="155">
        <v>888960</v>
      </c>
      <c r="D11" s="155"/>
      <c r="E11" s="59">
        <v>346745</v>
      </c>
      <c r="F11" s="60">
        <v>346745</v>
      </c>
      <c r="G11" s="60">
        <v>888961</v>
      </c>
      <c r="H11" s="60">
        <v>888961</v>
      </c>
      <c r="I11" s="60">
        <v>888961</v>
      </c>
      <c r="J11" s="60">
        <v>888961</v>
      </c>
      <c r="K11" s="60">
        <v>619342</v>
      </c>
      <c r="L11" s="60">
        <v>619342</v>
      </c>
      <c r="M11" s="60">
        <v>619342</v>
      </c>
      <c r="N11" s="60">
        <v>619342</v>
      </c>
      <c r="O11" s="60"/>
      <c r="P11" s="60"/>
      <c r="Q11" s="60"/>
      <c r="R11" s="60"/>
      <c r="S11" s="60"/>
      <c r="T11" s="60"/>
      <c r="U11" s="60"/>
      <c r="V11" s="60"/>
      <c r="W11" s="60">
        <v>619342</v>
      </c>
      <c r="X11" s="60">
        <v>173373</v>
      </c>
      <c r="Y11" s="60">
        <v>445969</v>
      </c>
      <c r="Z11" s="140">
        <v>257.23</v>
      </c>
      <c r="AA11" s="62">
        <v>346745</v>
      </c>
    </row>
    <row r="12" spans="1:27" ht="13.5">
      <c r="A12" s="250" t="s">
        <v>56</v>
      </c>
      <c r="B12" s="251"/>
      <c r="C12" s="168">
        <f aca="true" t="shared" si="0" ref="C12:Y12">SUM(C6:C11)</f>
        <v>147899123</v>
      </c>
      <c r="D12" s="168">
        <f>SUM(D6:D11)</f>
        <v>0</v>
      </c>
      <c r="E12" s="72">
        <f t="shared" si="0"/>
        <v>71506801</v>
      </c>
      <c r="F12" s="73">
        <f t="shared" si="0"/>
        <v>71506801</v>
      </c>
      <c r="G12" s="73">
        <f t="shared" si="0"/>
        <v>199024247</v>
      </c>
      <c r="H12" s="73">
        <f t="shared" si="0"/>
        <v>187545236</v>
      </c>
      <c r="I12" s="73">
        <f t="shared" si="0"/>
        <v>180294447</v>
      </c>
      <c r="J12" s="73">
        <f t="shared" si="0"/>
        <v>180294447</v>
      </c>
      <c r="K12" s="73">
        <f t="shared" si="0"/>
        <v>169320295</v>
      </c>
      <c r="L12" s="73">
        <f t="shared" si="0"/>
        <v>217436280</v>
      </c>
      <c r="M12" s="73">
        <f t="shared" si="0"/>
        <v>210081291</v>
      </c>
      <c r="N12" s="73">
        <f t="shared" si="0"/>
        <v>210081291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210081291</v>
      </c>
      <c r="X12" s="73">
        <f t="shared" si="0"/>
        <v>35753402</v>
      </c>
      <c r="Y12" s="73">
        <f t="shared" si="0"/>
        <v>174327889</v>
      </c>
      <c r="Z12" s="170">
        <f>+IF(X12&lt;&gt;0,+(Y12/X12)*100,0)</f>
        <v>487.5840598329636</v>
      </c>
      <c r="AA12" s="74">
        <f>SUM(AA6:AA11)</f>
        <v>71506801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7542397</v>
      </c>
      <c r="D17" s="155"/>
      <c r="E17" s="59">
        <v>5544292</v>
      </c>
      <c r="F17" s="60">
        <v>5544292</v>
      </c>
      <c r="G17" s="60">
        <v>5544292</v>
      </c>
      <c r="H17" s="60">
        <v>7542397</v>
      </c>
      <c r="I17" s="60">
        <v>7542397</v>
      </c>
      <c r="J17" s="60">
        <v>7542397</v>
      </c>
      <c r="K17" s="60">
        <v>7542397</v>
      </c>
      <c r="L17" s="60">
        <v>7542397</v>
      </c>
      <c r="M17" s="60">
        <v>7542397</v>
      </c>
      <c r="N17" s="60">
        <v>7542397</v>
      </c>
      <c r="O17" s="60"/>
      <c r="P17" s="60"/>
      <c r="Q17" s="60"/>
      <c r="R17" s="60"/>
      <c r="S17" s="60"/>
      <c r="T17" s="60"/>
      <c r="U17" s="60"/>
      <c r="V17" s="60"/>
      <c r="W17" s="60">
        <v>7542397</v>
      </c>
      <c r="X17" s="60">
        <v>2772146</v>
      </c>
      <c r="Y17" s="60">
        <v>4770251</v>
      </c>
      <c r="Z17" s="140">
        <v>172.08</v>
      </c>
      <c r="AA17" s="62">
        <v>5544292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285904361</v>
      </c>
      <c r="D19" s="155"/>
      <c r="E19" s="59">
        <v>446240670</v>
      </c>
      <c r="F19" s="60">
        <v>446240670</v>
      </c>
      <c r="G19" s="60">
        <v>449291351</v>
      </c>
      <c r="H19" s="60">
        <v>455006788</v>
      </c>
      <c r="I19" s="60">
        <v>288689802</v>
      </c>
      <c r="J19" s="60">
        <v>288689802</v>
      </c>
      <c r="K19" s="60">
        <v>293862458</v>
      </c>
      <c r="L19" s="60">
        <v>293862457</v>
      </c>
      <c r="M19" s="60">
        <v>297969182</v>
      </c>
      <c r="N19" s="60">
        <v>297969182</v>
      </c>
      <c r="O19" s="60"/>
      <c r="P19" s="60"/>
      <c r="Q19" s="60"/>
      <c r="R19" s="60"/>
      <c r="S19" s="60"/>
      <c r="T19" s="60"/>
      <c r="U19" s="60"/>
      <c r="V19" s="60"/>
      <c r="W19" s="60">
        <v>297969182</v>
      </c>
      <c r="X19" s="60">
        <v>223120335</v>
      </c>
      <c r="Y19" s="60">
        <v>74848847</v>
      </c>
      <c r="Z19" s="140">
        <v>33.55</v>
      </c>
      <c r="AA19" s="62">
        <v>446240670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88356</v>
      </c>
      <c r="D22" s="155"/>
      <c r="E22" s="59"/>
      <c r="F22" s="60"/>
      <c r="G22" s="60"/>
      <c r="H22" s="60">
        <v>88356</v>
      </c>
      <c r="I22" s="60">
        <v>619842</v>
      </c>
      <c r="J22" s="60">
        <v>619842</v>
      </c>
      <c r="K22" s="60">
        <v>619842</v>
      </c>
      <c r="L22" s="60">
        <v>619842</v>
      </c>
      <c r="M22" s="60">
        <v>619842</v>
      </c>
      <c r="N22" s="60">
        <v>619842</v>
      </c>
      <c r="O22" s="60"/>
      <c r="P22" s="60"/>
      <c r="Q22" s="60"/>
      <c r="R22" s="60"/>
      <c r="S22" s="60"/>
      <c r="T22" s="60"/>
      <c r="U22" s="60"/>
      <c r="V22" s="60"/>
      <c r="W22" s="60">
        <v>619842</v>
      </c>
      <c r="X22" s="60"/>
      <c r="Y22" s="60">
        <v>619842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293535114</v>
      </c>
      <c r="D24" s="168">
        <f>SUM(D15:D23)</f>
        <v>0</v>
      </c>
      <c r="E24" s="76">
        <f t="shared" si="1"/>
        <v>451784962</v>
      </c>
      <c r="F24" s="77">
        <f t="shared" si="1"/>
        <v>451784962</v>
      </c>
      <c r="G24" s="77">
        <f t="shared" si="1"/>
        <v>454835643</v>
      </c>
      <c r="H24" s="77">
        <f t="shared" si="1"/>
        <v>462637541</v>
      </c>
      <c r="I24" s="77">
        <f t="shared" si="1"/>
        <v>296852041</v>
      </c>
      <c r="J24" s="77">
        <f t="shared" si="1"/>
        <v>296852041</v>
      </c>
      <c r="K24" s="77">
        <f t="shared" si="1"/>
        <v>302024697</v>
      </c>
      <c r="L24" s="77">
        <f t="shared" si="1"/>
        <v>302024696</v>
      </c>
      <c r="M24" s="77">
        <f t="shared" si="1"/>
        <v>306131421</v>
      </c>
      <c r="N24" s="77">
        <f t="shared" si="1"/>
        <v>306131421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306131421</v>
      </c>
      <c r="X24" s="77">
        <f t="shared" si="1"/>
        <v>225892481</v>
      </c>
      <c r="Y24" s="77">
        <f t="shared" si="1"/>
        <v>80238940</v>
      </c>
      <c r="Z24" s="212">
        <f>+IF(X24&lt;&gt;0,+(Y24/X24)*100,0)</f>
        <v>35.52085472025959</v>
      </c>
      <c r="AA24" s="79">
        <f>SUM(AA15:AA23)</f>
        <v>451784962</v>
      </c>
    </row>
    <row r="25" spans="1:27" ht="13.5">
      <c r="A25" s="250" t="s">
        <v>159</v>
      </c>
      <c r="B25" s="251"/>
      <c r="C25" s="168">
        <f aca="true" t="shared" si="2" ref="C25:Y25">+C12+C24</f>
        <v>441434237</v>
      </c>
      <c r="D25" s="168">
        <f>+D12+D24</f>
        <v>0</v>
      </c>
      <c r="E25" s="72">
        <f t="shared" si="2"/>
        <v>523291763</v>
      </c>
      <c r="F25" s="73">
        <f t="shared" si="2"/>
        <v>523291763</v>
      </c>
      <c r="G25" s="73">
        <f t="shared" si="2"/>
        <v>653859890</v>
      </c>
      <c r="H25" s="73">
        <f t="shared" si="2"/>
        <v>650182777</v>
      </c>
      <c r="I25" s="73">
        <f t="shared" si="2"/>
        <v>477146488</v>
      </c>
      <c r="J25" s="73">
        <f t="shared" si="2"/>
        <v>477146488</v>
      </c>
      <c r="K25" s="73">
        <f t="shared" si="2"/>
        <v>471344992</v>
      </c>
      <c r="L25" s="73">
        <f t="shared" si="2"/>
        <v>519460976</v>
      </c>
      <c r="M25" s="73">
        <f t="shared" si="2"/>
        <v>516212712</v>
      </c>
      <c r="N25" s="73">
        <f t="shared" si="2"/>
        <v>516212712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516212712</v>
      </c>
      <c r="X25" s="73">
        <f t="shared" si="2"/>
        <v>261645883</v>
      </c>
      <c r="Y25" s="73">
        <f t="shared" si="2"/>
        <v>254566829</v>
      </c>
      <c r="Z25" s="170">
        <f>+IF(X25&lt;&gt;0,+(Y25/X25)*100,0)</f>
        <v>97.29441414524378</v>
      </c>
      <c r="AA25" s="74">
        <f>+AA12+AA24</f>
        <v>523291763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420337</v>
      </c>
      <c r="D31" s="155"/>
      <c r="E31" s="59">
        <v>402726</v>
      </c>
      <c r="F31" s="60">
        <v>402726</v>
      </c>
      <c r="G31" s="60">
        <v>423093</v>
      </c>
      <c r="H31" s="60">
        <v>423093</v>
      </c>
      <c r="I31" s="60">
        <v>429660</v>
      </c>
      <c r="J31" s="60">
        <v>429660</v>
      </c>
      <c r="K31" s="60">
        <v>429660</v>
      </c>
      <c r="L31" s="60">
        <v>429660</v>
      </c>
      <c r="M31" s="60">
        <v>429660</v>
      </c>
      <c r="N31" s="60">
        <v>429660</v>
      </c>
      <c r="O31" s="60"/>
      <c r="P31" s="60"/>
      <c r="Q31" s="60"/>
      <c r="R31" s="60"/>
      <c r="S31" s="60"/>
      <c r="T31" s="60"/>
      <c r="U31" s="60"/>
      <c r="V31" s="60"/>
      <c r="W31" s="60">
        <v>429660</v>
      </c>
      <c r="X31" s="60">
        <v>201363</v>
      </c>
      <c r="Y31" s="60">
        <v>228297</v>
      </c>
      <c r="Z31" s="140">
        <v>113.38</v>
      </c>
      <c r="AA31" s="62">
        <v>402726</v>
      </c>
    </row>
    <row r="32" spans="1:27" ht="13.5">
      <c r="A32" s="249" t="s">
        <v>164</v>
      </c>
      <c r="B32" s="182"/>
      <c r="C32" s="155">
        <v>32424651</v>
      </c>
      <c r="D32" s="155"/>
      <c r="E32" s="59">
        <v>328413</v>
      </c>
      <c r="F32" s="60">
        <v>328413</v>
      </c>
      <c r="G32" s="60">
        <v>4092603</v>
      </c>
      <c r="H32" s="60">
        <v>14087456</v>
      </c>
      <c r="I32" s="60">
        <v>10878849</v>
      </c>
      <c r="J32" s="60">
        <v>10878849</v>
      </c>
      <c r="K32" s="60">
        <v>20501589</v>
      </c>
      <c r="L32" s="60">
        <v>30230145</v>
      </c>
      <c r="M32" s="60">
        <v>26156937</v>
      </c>
      <c r="N32" s="60">
        <v>26156937</v>
      </c>
      <c r="O32" s="60"/>
      <c r="P32" s="60"/>
      <c r="Q32" s="60"/>
      <c r="R32" s="60"/>
      <c r="S32" s="60"/>
      <c r="T32" s="60"/>
      <c r="U32" s="60"/>
      <c r="V32" s="60"/>
      <c r="W32" s="60">
        <v>26156937</v>
      </c>
      <c r="X32" s="60">
        <v>164207</v>
      </c>
      <c r="Y32" s="60">
        <v>25992730</v>
      </c>
      <c r="Z32" s="140">
        <v>15829.25</v>
      </c>
      <c r="AA32" s="62">
        <v>328413</v>
      </c>
    </row>
    <row r="33" spans="1:27" ht="13.5">
      <c r="A33" s="249" t="s">
        <v>165</v>
      </c>
      <c r="B33" s="182"/>
      <c r="C33" s="155">
        <v>202719</v>
      </c>
      <c r="D33" s="155"/>
      <c r="E33" s="59">
        <v>5678755</v>
      </c>
      <c r="F33" s="60">
        <v>5678755</v>
      </c>
      <c r="G33" s="60">
        <v>5678755</v>
      </c>
      <c r="H33" s="60">
        <v>5678755</v>
      </c>
      <c r="I33" s="60">
        <v>5678755</v>
      </c>
      <c r="J33" s="60">
        <v>5678755</v>
      </c>
      <c r="K33" s="60">
        <v>5678755</v>
      </c>
      <c r="L33" s="60">
        <v>5678755</v>
      </c>
      <c r="M33" s="60">
        <v>5678755</v>
      </c>
      <c r="N33" s="60">
        <v>5678755</v>
      </c>
      <c r="O33" s="60"/>
      <c r="P33" s="60"/>
      <c r="Q33" s="60"/>
      <c r="R33" s="60"/>
      <c r="S33" s="60"/>
      <c r="T33" s="60"/>
      <c r="U33" s="60"/>
      <c r="V33" s="60"/>
      <c r="W33" s="60">
        <v>5678755</v>
      </c>
      <c r="X33" s="60">
        <v>2839378</v>
      </c>
      <c r="Y33" s="60">
        <v>2839377</v>
      </c>
      <c r="Z33" s="140">
        <v>100</v>
      </c>
      <c r="AA33" s="62">
        <v>5678755</v>
      </c>
    </row>
    <row r="34" spans="1:27" ht="13.5">
      <c r="A34" s="250" t="s">
        <v>58</v>
      </c>
      <c r="B34" s="251"/>
      <c r="C34" s="168">
        <f aca="true" t="shared" si="3" ref="C34:Y34">SUM(C29:C33)</f>
        <v>33047707</v>
      </c>
      <c r="D34" s="168">
        <f>SUM(D29:D33)</f>
        <v>0</v>
      </c>
      <c r="E34" s="72">
        <f t="shared" si="3"/>
        <v>6409894</v>
      </c>
      <c r="F34" s="73">
        <f t="shared" si="3"/>
        <v>6409894</v>
      </c>
      <c r="G34" s="73">
        <f t="shared" si="3"/>
        <v>10194451</v>
      </c>
      <c r="H34" s="73">
        <f t="shared" si="3"/>
        <v>20189304</v>
      </c>
      <c r="I34" s="73">
        <f t="shared" si="3"/>
        <v>16987264</v>
      </c>
      <c r="J34" s="73">
        <f t="shared" si="3"/>
        <v>16987264</v>
      </c>
      <c r="K34" s="73">
        <f t="shared" si="3"/>
        <v>26610004</v>
      </c>
      <c r="L34" s="73">
        <f t="shared" si="3"/>
        <v>36338560</v>
      </c>
      <c r="M34" s="73">
        <f t="shared" si="3"/>
        <v>32265352</v>
      </c>
      <c r="N34" s="73">
        <f t="shared" si="3"/>
        <v>32265352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32265352</v>
      </c>
      <c r="X34" s="73">
        <f t="shared" si="3"/>
        <v>3204948</v>
      </c>
      <c r="Y34" s="73">
        <f t="shared" si="3"/>
        <v>29060404</v>
      </c>
      <c r="Z34" s="170">
        <f>+IF(X34&lt;&gt;0,+(Y34/X34)*100,0)</f>
        <v>906.7355851015368</v>
      </c>
      <c r="AA34" s="74">
        <f>SUM(AA29:AA33)</f>
        <v>6409894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57552289</v>
      </c>
      <c r="F37" s="60">
        <v>57552289</v>
      </c>
      <c r="G37" s="60">
        <v>57552289</v>
      </c>
      <c r="H37" s="60">
        <v>57552289</v>
      </c>
      <c r="I37" s="60">
        <v>57552289</v>
      </c>
      <c r="J37" s="60">
        <v>57552289</v>
      </c>
      <c r="K37" s="60">
        <v>57552289</v>
      </c>
      <c r="L37" s="60">
        <v>57552289</v>
      </c>
      <c r="M37" s="60">
        <v>57552289</v>
      </c>
      <c r="N37" s="60">
        <v>57552289</v>
      </c>
      <c r="O37" s="60"/>
      <c r="P37" s="60"/>
      <c r="Q37" s="60"/>
      <c r="R37" s="60"/>
      <c r="S37" s="60"/>
      <c r="T37" s="60"/>
      <c r="U37" s="60"/>
      <c r="V37" s="60"/>
      <c r="W37" s="60">
        <v>57552289</v>
      </c>
      <c r="X37" s="60">
        <v>28776145</v>
      </c>
      <c r="Y37" s="60">
        <v>28776144</v>
      </c>
      <c r="Z37" s="140">
        <v>100</v>
      </c>
      <c r="AA37" s="62">
        <v>57552289</v>
      </c>
    </row>
    <row r="38" spans="1:27" ht="13.5">
      <c r="A38" s="249" t="s">
        <v>165</v>
      </c>
      <c r="B38" s="182"/>
      <c r="C38" s="155">
        <v>5591594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5591594</v>
      </c>
      <c r="D39" s="168">
        <f>SUM(D37:D38)</f>
        <v>0</v>
      </c>
      <c r="E39" s="76">
        <f t="shared" si="4"/>
        <v>57552289</v>
      </c>
      <c r="F39" s="77">
        <f t="shared" si="4"/>
        <v>57552289</v>
      </c>
      <c r="G39" s="77">
        <f t="shared" si="4"/>
        <v>57552289</v>
      </c>
      <c r="H39" s="77">
        <f t="shared" si="4"/>
        <v>57552289</v>
      </c>
      <c r="I39" s="77">
        <f t="shared" si="4"/>
        <v>57552289</v>
      </c>
      <c r="J39" s="77">
        <f t="shared" si="4"/>
        <v>57552289</v>
      </c>
      <c r="K39" s="77">
        <f t="shared" si="4"/>
        <v>57552289</v>
      </c>
      <c r="L39" s="77">
        <f t="shared" si="4"/>
        <v>57552289</v>
      </c>
      <c r="M39" s="77">
        <f t="shared" si="4"/>
        <v>57552289</v>
      </c>
      <c r="N39" s="77">
        <f t="shared" si="4"/>
        <v>57552289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57552289</v>
      </c>
      <c r="X39" s="77">
        <f t="shared" si="4"/>
        <v>28776145</v>
      </c>
      <c r="Y39" s="77">
        <f t="shared" si="4"/>
        <v>28776144</v>
      </c>
      <c r="Z39" s="212">
        <f>+IF(X39&lt;&gt;0,+(Y39/X39)*100,0)</f>
        <v>99.99999652489936</v>
      </c>
      <c r="AA39" s="79">
        <f>SUM(AA37:AA38)</f>
        <v>57552289</v>
      </c>
    </row>
    <row r="40" spans="1:27" ht="13.5">
      <c r="A40" s="250" t="s">
        <v>167</v>
      </c>
      <c r="B40" s="251"/>
      <c r="C40" s="168">
        <f aca="true" t="shared" si="5" ref="C40:Y40">+C34+C39</f>
        <v>38639301</v>
      </c>
      <c r="D40" s="168">
        <f>+D34+D39</f>
        <v>0</v>
      </c>
      <c r="E40" s="72">
        <f t="shared" si="5"/>
        <v>63962183</v>
      </c>
      <c r="F40" s="73">
        <f t="shared" si="5"/>
        <v>63962183</v>
      </c>
      <c r="G40" s="73">
        <f t="shared" si="5"/>
        <v>67746740</v>
      </c>
      <c r="H40" s="73">
        <f t="shared" si="5"/>
        <v>77741593</v>
      </c>
      <c r="I40" s="73">
        <f t="shared" si="5"/>
        <v>74539553</v>
      </c>
      <c r="J40" s="73">
        <f t="shared" si="5"/>
        <v>74539553</v>
      </c>
      <c r="K40" s="73">
        <f t="shared" si="5"/>
        <v>84162293</v>
      </c>
      <c r="L40" s="73">
        <f t="shared" si="5"/>
        <v>93890849</v>
      </c>
      <c r="M40" s="73">
        <f t="shared" si="5"/>
        <v>89817641</v>
      </c>
      <c r="N40" s="73">
        <f t="shared" si="5"/>
        <v>89817641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89817641</v>
      </c>
      <c r="X40" s="73">
        <f t="shared" si="5"/>
        <v>31981093</v>
      </c>
      <c r="Y40" s="73">
        <f t="shared" si="5"/>
        <v>57836548</v>
      </c>
      <c r="Z40" s="170">
        <f>+IF(X40&lt;&gt;0,+(Y40/X40)*100,0)</f>
        <v>180.84606426678414</v>
      </c>
      <c r="AA40" s="74">
        <f>+AA34+AA39</f>
        <v>63962183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402794936</v>
      </c>
      <c r="D42" s="257">
        <f>+D25-D40</f>
        <v>0</v>
      </c>
      <c r="E42" s="258">
        <f t="shared" si="6"/>
        <v>459329580</v>
      </c>
      <c r="F42" s="259">
        <f t="shared" si="6"/>
        <v>459329580</v>
      </c>
      <c r="G42" s="259">
        <f t="shared" si="6"/>
        <v>586113150</v>
      </c>
      <c r="H42" s="259">
        <f t="shared" si="6"/>
        <v>572441184</v>
      </c>
      <c r="I42" s="259">
        <f t="shared" si="6"/>
        <v>402606935</v>
      </c>
      <c r="J42" s="259">
        <f t="shared" si="6"/>
        <v>402606935</v>
      </c>
      <c r="K42" s="259">
        <f t="shared" si="6"/>
        <v>387182699</v>
      </c>
      <c r="L42" s="259">
        <f t="shared" si="6"/>
        <v>425570127</v>
      </c>
      <c r="M42" s="259">
        <f t="shared" si="6"/>
        <v>426395071</v>
      </c>
      <c r="N42" s="259">
        <f t="shared" si="6"/>
        <v>426395071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426395071</v>
      </c>
      <c r="X42" s="259">
        <f t="shared" si="6"/>
        <v>229664790</v>
      </c>
      <c r="Y42" s="259">
        <f t="shared" si="6"/>
        <v>196730281</v>
      </c>
      <c r="Z42" s="260">
        <f>+IF(X42&lt;&gt;0,+(Y42/X42)*100,0)</f>
        <v>85.65974827922034</v>
      </c>
      <c r="AA42" s="261">
        <f>+AA25-AA40</f>
        <v>459329580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402794936</v>
      </c>
      <c r="D45" s="155"/>
      <c r="E45" s="59">
        <v>403895996</v>
      </c>
      <c r="F45" s="60">
        <v>403895996</v>
      </c>
      <c r="G45" s="60">
        <v>417703997</v>
      </c>
      <c r="H45" s="60">
        <v>418255186</v>
      </c>
      <c r="I45" s="60">
        <v>308413706</v>
      </c>
      <c r="J45" s="60">
        <v>308413706</v>
      </c>
      <c r="K45" s="60">
        <v>292989471</v>
      </c>
      <c r="L45" s="60">
        <v>331376899</v>
      </c>
      <c r="M45" s="60">
        <v>332201843</v>
      </c>
      <c r="N45" s="60">
        <v>332201843</v>
      </c>
      <c r="O45" s="60"/>
      <c r="P45" s="60"/>
      <c r="Q45" s="60"/>
      <c r="R45" s="60"/>
      <c r="S45" s="60"/>
      <c r="T45" s="60"/>
      <c r="U45" s="60"/>
      <c r="V45" s="60"/>
      <c r="W45" s="60">
        <v>332201843</v>
      </c>
      <c r="X45" s="60">
        <v>201947998</v>
      </c>
      <c r="Y45" s="60">
        <v>130253845</v>
      </c>
      <c r="Z45" s="139">
        <v>64.5</v>
      </c>
      <c r="AA45" s="62">
        <v>403895996</v>
      </c>
    </row>
    <row r="46" spans="1:27" ht="13.5">
      <c r="A46" s="249" t="s">
        <v>171</v>
      </c>
      <c r="B46" s="182"/>
      <c r="C46" s="155"/>
      <c r="D46" s="155"/>
      <c r="E46" s="59">
        <v>55433585</v>
      </c>
      <c r="F46" s="60">
        <v>55433585</v>
      </c>
      <c r="G46" s="60">
        <v>168409154</v>
      </c>
      <c r="H46" s="60">
        <v>154185999</v>
      </c>
      <c r="I46" s="60">
        <v>94193228</v>
      </c>
      <c r="J46" s="60">
        <v>94193228</v>
      </c>
      <c r="K46" s="60">
        <v>94193228</v>
      </c>
      <c r="L46" s="60">
        <v>94193228</v>
      </c>
      <c r="M46" s="60">
        <v>94193228</v>
      </c>
      <c r="N46" s="60">
        <v>94193228</v>
      </c>
      <c r="O46" s="60"/>
      <c r="P46" s="60"/>
      <c r="Q46" s="60"/>
      <c r="R46" s="60"/>
      <c r="S46" s="60"/>
      <c r="T46" s="60"/>
      <c r="U46" s="60"/>
      <c r="V46" s="60"/>
      <c r="W46" s="60">
        <v>94193228</v>
      </c>
      <c r="X46" s="60">
        <v>27716793</v>
      </c>
      <c r="Y46" s="60">
        <v>66476435</v>
      </c>
      <c r="Z46" s="139">
        <v>239.84</v>
      </c>
      <c r="AA46" s="62">
        <v>55433585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402794936</v>
      </c>
      <c r="D48" s="217">
        <f>SUM(D45:D47)</f>
        <v>0</v>
      </c>
      <c r="E48" s="264">
        <f t="shared" si="7"/>
        <v>459329581</v>
      </c>
      <c r="F48" s="219">
        <f t="shared" si="7"/>
        <v>459329581</v>
      </c>
      <c r="G48" s="219">
        <f t="shared" si="7"/>
        <v>586113151</v>
      </c>
      <c r="H48" s="219">
        <f t="shared" si="7"/>
        <v>572441185</v>
      </c>
      <c r="I48" s="219">
        <f t="shared" si="7"/>
        <v>402606934</v>
      </c>
      <c r="J48" s="219">
        <f t="shared" si="7"/>
        <v>402606934</v>
      </c>
      <c r="K48" s="219">
        <f t="shared" si="7"/>
        <v>387182699</v>
      </c>
      <c r="L48" s="219">
        <f t="shared" si="7"/>
        <v>425570127</v>
      </c>
      <c r="M48" s="219">
        <f t="shared" si="7"/>
        <v>426395071</v>
      </c>
      <c r="N48" s="219">
        <f t="shared" si="7"/>
        <v>426395071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426395071</v>
      </c>
      <c r="X48" s="219">
        <f t="shared" si="7"/>
        <v>229664791</v>
      </c>
      <c r="Y48" s="219">
        <f t="shared" si="7"/>
        <v>196730280</v>
      </c>
      <c r="Z48" s="265">
        <f>+IF(X48&lt;&gt;0,+(Y48/X48)*100,0)</f>
        <v>85.65974747082586</v>
      </c>
      <c r="AA48" s="232">
        <f>SUM(AA45:AA47)</f>
        <v>459329581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30469649</v>
      </c>
      <c r="D6" s="155"/>
      <c r="E6" s="59">
        <v>51067356</v>
      </c>
      <c r="F6" s="60">
        <v>51067356</v>
      </c>
      <c r="G6" s="60">
        <v>2983582</v>
      </c>
      <c r="H6" s="60">
        <v>3083036</v>
      </c>
      <c r="I6" s="60">
        <v>3572880</v>
      </c>
      <c r="J6" s="60">
        <v>9639498</v>
      </c>
      <c r="K6" s="60">
        <v>924349</v>
      </c>
      <c r="L6" s="60">
        <v>2716549</v>
      </c>
      <c r="M6" s="60">
        <v>3928447</v>
      </c>
      <c r="N6" s="60">
        <v>7569345</v>
      </c>
      <c r="O6" s="60"/>
      <c r="P6" s="60"/>
      <c r="Q6" s="60"/>
      <c r="R6" s="60"/>
      <c r="S6" s="60"/>
      <c r="T6" s="60"/>
      <c r="U6" s="60"/>
      <c r="V6" s="60"/>
      <c r="W6" s="60">
        <v>17208843</v>
      </c>
      <c r="X6" s="60">
        <v>25533678</v>
      </c>
      <c r="Y6" s="60">
        <v>-8324835</v>
      </c>
      <c r="Z6" s="140">
        <v>-32.6</v>
      </c>
      <c r="AA6" s="62">
        <v>51067356</v>
      </c>
    </row>
    <row r="7" spans="1:27" ht="13.5">
      <c r="A7" s="249" t="s">
        <v>178</v>
      </c>
      <c r="B7" s="182"/>
      <c r="C7" s="155">
        <v>126081784</v>
      </c>
      <c r="D7" s="155"/>
      <c r="E7" s="59">
        <v>151396600</v>
      </c>
      <c r="F7" s="60">
        <v>151396600</v>
      </c>
      <c r="G7" s="60">
        <v>59094000</v>
      </c>
      <c r="H7" s="60">
        <v>934000</v>
      </c>
      <c r="I7" s="60"/>
      <c r="J7" s="60">
        <v>60028000</v>
      </c>
      <c r="K7" s="60">
        <v>400000</v>
      </c>
      <c r="L7" s="60">
        <v>48010000</v>
      </c>
      <c r="M7" s="60"/>
      <c r="N7" s="60">
        <v>48410000</v>
      </c>
      <c r="O7" s="60"/>
      <c r="P7" s="60"/>
      <c r="Q7" s="60"/>
      <c r="R7" s="60"/>
      <c r="S7" s="60"/>
      <c r="T7" s="60"/>
      <c r="U7" s="60"/>
      <c r="V7" s="60"/>
      <c r="W7" s="60">
        <v>108438000</v>
      </c>
      <c r="X7" s="60">
        <v>113547450</v>
      </c>
      <c r="Y7" s="60">
        <v>-5109450</v>
      </c>
      <c r="Z7" s="140">
        <v>-4.5</v>
      </c>
      <c r="AA7" s="62">
        <v>151396600</v>
      </c>
    </row>
    <row r="8" spans="1:27" ht="13.5">
      <c r="A8" s="249" t="s">
        <v>179</v>
      </c>
      <c r="B8" s="182"/>
      <c r="C8" s="155">
        <v>60297000</v>
      </c>
      <c r="D8" s="155"/>
      <c r="E8" s="59">
        <v>67142400</v>
      </c>
      <c r="F8" s="60">
        <v>67142400</v>
      </c>
      <c r="G8" s="60">
        <v>10000000</v>
      </c>
      <c r="H8" s="60"/>
      <c r="I8" s="60"/>
      <c r="J8" s="60">
        <v>10000000</v>
      </c>
      <c r="K8" s="60">
        <v>10400000</v>
      </c>
      <c r="L8" s="60">
        <v>17999000</v>
      </c>
      <c r="M8" s="60">
        <v>5000000</v>
      </c>
      <c r="N8" s="60">
        <v>33399000</v>
      </c>
      <c r="O8" s="60"/>
      <c r="P8" s="60"/>
      <c r="Q8" s="60"/>
      <c r="R8" s="60"/>
      <c r="S8" s="60"/>
      <c r="T8" s="60"/>
      <c r="U8" s="60"/>
      <c r="V8" s="60"/>
      <c r="W8" s="60">
        <v>43399000</v>
      </c>
      <c r="X8" s="60">
        <v>50356800</v>
      </c>
      <c r="Y8" s="60">
        <v>-6957800</v>
      </c>
      <c r="Z8" s="140">
        <v>-13.82</v>
      </c>
      <c r="AA8" s="62">
        <v>67142400</v>
      </c>
    </row>
    <row r="9" spans="1:27" ht="13.5">
      <c r="A9" s="249" t="s">
        <v>180</v>
      </c>
      <c r="B9" s="182"/>
      <c r="C9" s="155">
        <v>6213348</v>
      </c>
      <c r="D9" s="155"/>
      <c r="E9" s="59">
        <v>4433028</v>
      </c>
      <c r="F9" s="60">
        <v>4433028</v>
      </c>
      <c r="G9" s="60">
        <v>524805</v>
      </c>
      <c r="H9" s="60">
        <v>666852</v>
      </c>
      <c r="I9" s="60">
        <v>611799</v>
      </c>
      <c r="J9" s="60">
        <v>1803456</v>
      </c>
      <c r="K9" s="60">
        <v>405758</v>
      </c>
      <c r="L9" s="60">
        <v>432511</v>
      </c>
      <c r="M9" s="60">
        <v>1292978</v>
      </c>
      <c r="N9" s="60">
        <v>2131247</v>
      </c>
      <c r="O9" s="60"/>
      <c r="P9" s="60"/>
      <c r="Q9" s="60"/>
      <c r="R9" s="60"/>
      <c r="S9" s="60"/>
      <c r="T9" s="60"/>
      <c r="U9" s="60"/>
      <c r="V9" s="60"/>
      <c r="W9" s="60">
        <v>3934703</v>
      </c>
      <c r="X9" s="60">
        <v>2216514</v>
      </c>
      <c r="Y9" s="60">
        <v>1718189</v>
      </c>
      <c r="Z9" s="140">
        <v>77.52</v>
      </c>
      <c r="AA9" s="62">
        <v>4433028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-179347886</v>
      </c>
      <c r="D12" s="155"/>
      <c r="E12" s="59">
        <v>-198157872</v>
      </c>
      <c r="F12" s="60">
        <v>-198157872</v>
      </c>
      <c r="G12" s="60">
        <v>-6420019</v>
      </c>
      <c r="H12" s="60">
        <v>-15618206</v>
      </c>
      <c r="I12" s="60">
        <v>-10844393</v>
      </c>
      <c r="J12" s="60">
        <v>-32882618</v>
      </c>
      <c r="K12" s="60">
        <v>-17485614</v>
      </c>
      <c r="L12" s="60">
        <v>-16725919</v>
      </c>
      <c r="M12" s="60">
        <v>-13694502</v>
      </c>
      <c r="N12" s="60">
        <v>-47906035</v>
      </c>
      <c r="O12" s="60"/>
      <c r="P12" s="60"/>
      <c r="Q12" s="60"/>
      <c r="R12" s="60"/>
      <c r="S12" s="60"/>
      <c r="T12" s="60"/>
      <c r="U12" s="60"/>
      <c r="V12" s="60"/>
      <c r="W12" s="60">
        <v>-80788653</v>
      </c>
      <c r="X12" s="60">
        <v>-99078936</v>
      </c>
      <c r="Y12" s="60">
        <v>18290283</v>
      </c>
      <c r="Z12" s="140">
        <v>-18.46</v>
      </c>
      <c r="AA12" s="62">
        <v>-198157872</v>
      </c>
    </row>
    <row r="13" spans="1:27" ht="13.5">
      <c r="A13" s="249" t="s">
        <v>40</v>
      </c>
      <c r="B13" s="182"/>
      <c r="C13" s="155">
        <v>-430605</v>
      </c>
      <c r="D13" s="155"/>
      <c r="E13" s="59">
        <v>-1350000</v>
      </c>
      <c r="F13" s="60">
        <v>-1350000</v>
      </c>
      <c r="G13" s="60"/>
      <c r="H13" s="60">
        <v>-9870</v>
      </c>
      <c r="I13" s="60"/>
      <c r="J13" s="60">
        <v>-9870</v>
      </c>
      <c r="K13" s="60">
        <v>-235853</v>
      </c>
      <c r="L13" s="60"/>
      <c r="M13" s="60">
        <v>-243894</v>
      </c>
      <c r="N13" s="60">
        <v>-479747</v>
      </c>
      <c r="O13" s="60"/>
      <c r="P13" s="60"/>
      <c r="Q13" s="60"/>
      <c r="R13" s="60"/>
      <c r="S13" s="60"/>
      <c r="T13" s="60"/>
      <c r="U13" s="60"/>
      <c r="V13" s="60"/>
      <c r="W13" s="60">
        <v>-489617</v>
      </c>
      <c r="X13" s="60">
        <v>-450000</v>
      </c>
      <c r="Y13" s="60">
        <v>-39617</v>
      </c>
      <c r="Z13" s="140">
        <v>8.8</v>
      </c>
      <c r="AA13" s="62">
        <v>-1350000</v>
      </c>
    </row>
    <row r="14" spans="1:27" ht="13.5">
      <c r="A14" s="249" t="s">
        <v>42</v>
      </c>
      <c r="B14" s="182"/>
      <c r="C14" s="155"/>
      <c r="D14" s="155"/>
      <c r="E14" s="59">
        <v>-3500004</v>
      </c>
      <c r="F14" s="60">
        <v>-3500004</v>
      </c>
      <c r="G14" s="60">
        <v>-3897875</v>
      </c>
      <c r="H14" s="60">
        <v>-308998</v>
      </c>
      <c r="I14" s="60">
        <v>-27000</v>
      </c>
      <c r="J14" s="60">
        <v>-4233873</v>
      </c>
      <c r="K14" s="60">
        <v>-380285</v>
      </c>
      <c r="L14" s="60">
        <v>-5000</v>
      </c>
      <c r="M14" s="60">
        <v>-329750</v>
      </c>
      <c r="N14" s="60">
        <v>-715035</v>
      </c>
      <c r="O14" s="60"/>
      <c r="P14" s="60"/>
      <c r="Q14" s="60"/>
      <c r="R14" s="60"/>
      <c r="S14" s="60"/>
      <c r="T14" s="60"/>
      <c r="U14" s="60"/>
      <c r="V14" s="60"/>
      <c r="W14" s="60">
        <v>-4948908</v>
      </c>
      <c r="X14" s="60">
        <v>-1750002</v>
      </c>
      <c r="Y14" s="60">
        <v>-3198906</v>
      </c>
      <c r="Z14" s="140">
        <v>182.79</v>
      </c>
      <c r="AA14" s="62">
        <v>-3500004</v>
      </c>
    </row>
    <row r="15" spans="1:27" ht="13.5">
      <c r="A15" s="250" t="s">
        <v>184</v>
      </c>
      <c r="B15" s="251"/>
      <c r="C15" s="168">
        <f aca="true" t="shared" si="0" ref="C15:Y15">SUM(C6:C14)</f>
        <v>43283290</v>
      </c>
      <c r="D15" s="168">
        <f>SUM(D6:D14)</f>
        <v>0</v>
      </c>
      <c r="E15" s="72">
        <f t="shared" si="0"/>
        <v>71031508</v>
      </c>
      <c r="F15" s="73">
        <f t="shared" si="0"/>
        <v>71031508</v>
      </c>
      <c r="G15" s="73">
        <f t="shared" si="0"/>
        <v>62284493</v>
      </c>
      <c r="H15" s="73">
        <f t="shared" si="0"/>
        <v>-11253186</v>
      </c>
      <c r="I15" s="73">
        <f t="shared" si="0"/>
        <v>-6686714</v>
      </c>
      <c r="J15" s="73">
        <f t="shared" si="0"/>
        <v>44344593</v>
      </c>
      <c r="K15" s="73">
        <f t="shared" si="0"/>
        <v>-5971645</v>
      </c>
      <c r="L15" s="73">
        <f t="shared" si="0"/>
        <v>52427141</v>
      </c>
      <c r="M15" s="73">
        <f t="shared" si="0"/>
        <v>-4046721</v>
      </c>
      <c r="N15" s="73">
        <f t="shared" si="0"/>
        <v>42408775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86753368</v>
      </c>
      <c r="X15" s="73">
        <f t="shared" si="0"/>
        <v>90375504</v>
      </c>
      <c r="Y15" s="73">
        <f t="shared" si="0"/>
        <v>-3622136</v>
      </c>
      <c r="Z15" s="170">
        <f>+IF(X15&lt;&gt;0,+(Y15/X15)*100,0)</f>
        <v>-4.007873637971635</v>
      </c>
      <c r="AA15" s="74">
        <f>SUM(AA6:AA14)</f>
        <v>71031508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-34649571</v>
      </c>
      <c r="D24" s="155"/>
      <c r="E24" s="59">
        <v>-171421284</v>
      </c>
      <c r="F24" s="60">
        <v>-171421284</v>
      </c>
      <c r="G24" s="60">
        <v>-3050681</v>
      </c>
      <c r="H24" s="60">
        <v>-5715437</v>
      </c>
      <c r="I24" s="60">
        <v>-3703030</v>
      </c>
      <c r="J24" s="60">
        <v>-12469148</v>
      </c>
      <c r="K24" s="60">
        <v>-5172656</v>
      </c>
      <c r="L24" s="60">
        <v>-4707375</v>
      </c>
      <c r="M24" s="60">
        <v>-4106725</v>
      </c>
      <c r="N24" s="60">
        <v>-13986756</v>
      </c>
      <c r="O24" s="60"/>
      <c r="P24" s="60"/>
      <c r="Q24" s="60"/>
      <c r="R24" s="60"/>
      <c r="S24" s="60"/>
      <c r="T24" s="60"/>
      <c r="U24" s="60"/>
      <c r="V24" s="60"/>
      <c r="W24" s="60">
        <v>-26455904</v>
      </c>
      <c r="X24" s="60">
        <v>-85710642</v>
      </c>
      <c r="Y24" s="60">
        <v>59254738</v>
      </c>
      <c r="Z24" s="140">
        <v>-69.13</v>
      </c>
      <c r="AA24" s="62">
        <v>-171421284</v>
      </c>
    </row>
    <row r="25" spans="1:27" ht="13.5">
      <c r="A25" s="250" t="s">
        <v>191</v>
      </c>
      <c r="B25" s="251"/>
      <c r="C25" s="168">
        <f aca="true" t="shared" si="1" ref="C25:Y25">SUM(C19:C24)</f>
        <v>-34649571</v>
      </c>
      <c r="D25" s="168">
        <f>SUM(D19:D24)</f>
        <v>0</v>
      </c>
      <c r="E25" s="72">
        <f t="shared" si="1"/>
        <v>-171421284</v>
      </c>
      <c r="F25" s="73">
        <f t="shared" si="1"/>
        <v>-171421284</v>
      </c>
      <c r="G25" s="73">
        <f t="shared" si="1"/>
        <v>-3050681</v>
      </c>
      <c r="H25" s="73">
        <f t="shared" si="1"/>
        <v>-5715437</v>
      </c>
      <c r="I25" s="73">
        <f t="shared" si="1"/>
        <v>-3703030</v>
      </c>
      <c r="J25" s="73">
        <f t="shared" si="1"/>
        <v>-12469148</v>
      </c>
      <c r="K25" s="73">
        <f t="shared" si="1"/>
        <v>-5172656</v>
      </c>
      <c r="L25" s="73">
        <f t="shared" si="1"/>
        <v>-4707375</v>
      </c>
      <c r="M25" s="73">
        <f t="shared" si="1"/>
        <v>-4106725</v>
      </c>
      <c r="N25" s="73">
        <f t="shared" si="1"/>
        <v>-13986756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-26455904</v>
      </c>
      <c r="X25" s="73">
        <f t="shared" si="1"/>
        <v>-85710642</v>
      </c>
      <c r="Y25" s="73">
        <f t="shared" si="1"/>
        <v>59254738</v>
      </c>
      <c r="Z25" s="170">
        <f>+IF(X25&lt;&gt;0,+(Y25/X25)*100,0)</f>
        <v>-69.13346653032887</v>
      </c>
      <c r="AA25" s="74">
        <f>SUM(AA19:AA24)</f>
        <v>-171421284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45000000</v>
      </c>
      <c r="F30" s="60">
        <v>45000000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11250000</v>
      </c>
      <c r="Y30" s="60">
        <v>-11250000</v>
      </c>
      <c r="Z30" s="140">
        <v>-100</v>
      </c>
      <c r="AA30" s="62">
        <v>45000000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45000000</v>
      </c>
      <c r="F34" s="73">
        <f t="shared" si="2"/>
        <v>45000000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11250000</v>
      </c>
      <c r="Y34" s="73">
        <f t="shared" si="2"/>
        <v>-11250000</v>
      </c>
      <c r="Z34" s="170">
        <f>+IF(X34&lt;&gt;0,+(Y34/X34)*100,0)</f>
        <v>-100</v>
      </c>
      <c r="AA34" s="74">
        <f>SUM(AA29:AA33)</f>
        <v>45000000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8633719</v>
      </c>
      <c r="D36" s="153">
        <f>+D15+D25+D34</f>
        <v>0</v>
      </c>
      <c r="E36" s="99">
        <f t="shared" si="3"/>
        <v>-55389776</v>
      </c>
      <c r="F36" s="100">
        <f t="shared" si="3"/>
        <v>-55389776</v>
      </c>
      <c r="G36" s="100">
        <f t="shared" si="3"/>
        <v>59233812</v>
      </c>
      <c r="H36" s="100">
        <f t="shared" si="3"/>
        <v>-16968623</v>
      </c>
      <c r="I36" s="100">
        <f t="shared" si="3"/>
        <v>-10389744</v>
      </c>
      <c r="J36" s="100">
        <f t="shared" si="3"/>
        <v>31875445</v>
      </c>
      <c r="K36" s="100">
        <f t="shared" si="3"/>
        <v>-11144301</v>
      </c>
      <c r="L36" s="100">
        <f t="shared" si="3"/>
        <v>47719766</v>
      </c>
      <c r="M36" s="100">
        <f t="shared" si="3"/>
        <v>-8153446</v>
      </c>
      <c r="N36" s="100">
        <f t="shared" si="3"/>
        <v>28422019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60297464</v>
      </c>
      <c r="X36" s="100">
        <f t="shared" si="3"/>
        <v>15914862</v>
      </c>
      <c r="Y36" s="100">
        <f t="shared" si="3"/>
        <v>44382602</v>
      </c>
      <c r="Z36" s="137">
        <f>+IF(X36&lt;&gt;0,+(Y36/X36)*100,0)</f>
        <v>278.87519225740067</v>
      </c>
      <c r="AA36" s="102">
        <f>+AA15+AA25+AA34</f>
        <v>-55389776</v>
      </c>
    </row>
    <row r="37" spans="1:27" ht="13.5">
      <c r="A37" s="249" t="s">
        <v>199</v>
      </c>
      <c r="B37" s="182"/>
      <c r="C37" s="153">
        <v>117518723</v>
      </c>
      <c r="D37" s="153"/>
      <c r="E37" s="99">
        <v>118813581</v>
      </c>
      <c r="F37" s="100">
        <v>118813581</v>
      </c>
      <c r="G37" s="100">
        <v>125036034</v>
      </c>
      <c r="H37" s="100">
        <v>184269846</v>
      </c>
      <c r="I37" s="100">
        <v>167301223</v>
      </c>
      <c r="J37" s="100">
        <v>125036034</v>
      </c>
      <c r="K37" s="100">
        <v>156911479</v>
      </c>
      <c r="L37" s="100">
        <v>145767178</v>
      </c>
      <c r="M37" s="100">
        <v>193486944</v>
      </c>
      <c r="N37" s="100">
        <v>156911479</v>
      </c>
      <c r="O37" s="100"/>
      <c r="P37" s="100"/>
      <c r="Q37" s="100"/>
      <c r="R37" s="100"/>
      <c r="S37" s="100"/>
      <c r="T37" s="100"/>
      <c r="U37" s="100"/>
      <c r="V37" s="100"/>
      <c r="W37" s="100">
        <v>125036034</v>
      </c>
      <c r="X37" s="100">
        <v>118813581</v>
      </c>
      <c r="Y37" s="100">
        <v>6222453</v>
      </c>
      <c r="Z37" s="137">
        <v>5.24</v>
      </c>
      <c r="AA37" s="102">
        <v>118813581</v>
      </c>
    </row>
    <row r="38" spans="1:27" ht="13.5">
      <c r="A38" s="269" t="s">
        <v>200</v>
      </c>
      <c r="B38" s="256"/>
      <c r="C38" s="257">
        <v>126152442</v>
      </c>
      <c r="D38" s="257"/>
      <c r="E38" s="258">
        <v>63423805</v>
      </c>
      <c r="F38" s="259">
        <v>63423805</v>
      </c>
      <c r="G38" s="259">
        <v>184269846</v>
      </c>
      <c r="H38" s="259">
        <v>167301223</v>
      </c>
      <c r="I38" s="259">
        <v>156911479</v>
      </c>
      <c r="J38" s="259">
        <v>156911479</v>
      </c>
      <c r="K38" s="259">
        <v>145767178</v>
      </c>
      <c r="L38" s="259">
        <v>193486944</v>
      </c>
      <c r="M38" s="259">
        <v>185333498</v>
      </c>
      <c r="N38" s="259">
        <v>185333498</v>
      </c>
      <c r="O38" s="259"/>
      <c r="P38" s="259"/>
      <c r="Q38" s="259"/>
      <c r="R38" s="259"/>
      <c r="S38" s="259"/>
      <c r="T38" s="259"/>
      <c r="U38" s="259"/>
      <c r="V38" s="259"/>
      <c r="W38" s="259">
        <v>185333498</v>
      </c>
      <c r="X38" s="259">
        <v>134728443</v>
      </c>
      <c r="Y38" s="259">
        <v>50605055</v>
      </c>
      <c r="Z38" s="260">
        <v>37.56</v>
      </c>
      <c r="AA38" s="261">
        <v>63423805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34649571</v>
      </c>
      <c r="D5" s="200">
        <f t="shared" si="0"/>
        <v>0</v>
      </c>
      <c r="E5" s="106">
        <f t="shared" si="0"/>
        <v>171421285</v>
      </c>
      <c r="F5" s="106">
        <f t="shared" si="0"/>
        <v>171421285</v>
      </c>
      <c r="G5" s="106">
        <f t="shared" si="0"/>
        <v>3050681</v>
      </c>
      <c r="H5" s="106">
        <f t="shared" si="0"/>
        <v>5715437</v>
      </c>
      <c r="I5" s="106">
        <f t="shared" si="0"/>
        <v>3703030</v>
      </c>
      <c r="J5" s="106">
        <f t="shared" si="0"/>
        <v>12469148</v>
      </c>
      <c r="K5" s="106">
        <f t="shared" si="0"/>
        <v>5172656</v>
      </c>
      <c r="L5" s="106">
        <f t="shared" si="0"/>
        <v>4707375</v>
      </c>
      <c r="M5" s="106">
        <f t="shared" si="0"/>
        <v>4106725</v>
      </c>
      <c r="N5" s="106">
        <f t="shared" si="0"/>
        <v>13986756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26455904</v>
      </c>
      <c r="X5" s="106">
        <f t="shared" si="0"/>
        <v>85710643</v>
      </c>
      <c r="Y5" s="106">
        <f t="shared" si="0"/>
        <v>-59254739</v>
      </c>
      <c r="Z5" s="201">
        <f>+IF(X5&lt;&gt;0,+(Y5/X5)*100,0)</f>
        <v>-69.13346689045373</v>
      </c>
      <c r="AA5" s="199">
        <f>SUM(AA11:AA18)</f>
        <v>171421285</v>
      </c>
    </row>
    <row r="6" spans="1:27" ht="13.5">
      <c r="A6" s="291" t="s">
        <v>204</v>
      </c>
      <c r="B6" s="142"/>
      <c r="C6" s="62">
        <v>20411736</v>
      </c>
      <c r="D6" s="156"/>
      <c r="E6" s="60">
        <v>42742400</v>
      </c>
      <c r="F6" s="60">
        <v>42742400</v>
      </c>
      <c r="G6" s="60">
        <v>2317328</v>
      </c>
      <c r="H6" s="60">
        <v>3503489</v>
      </c>
      <c r="I6" s="60">
        <v>3095156</v>
      </c>
      <c r="J6" s="60">
        <v>8915973</v>
      </c>
      <c r="K6" s="60">
        <v>3177620</v>
      </c>
      <c r="L6" s="60">
        <v>2451626</v>
      </c>
      <c r="M6" s="60">
        <v>2340134</v>
      </c>
      <c r="N6" s="60">
        <v>7969380</v>
      </c>
      <c r="O6" s="60"/>
      <c r="P6" s="60"/>
      <c r="Q6" s="60"/>
      <c r="R6" s="60"/>
      <c r="S6" s="60"/>
      <c r="T6" s="60"/>
      <c r="U6" s="60"/>
      <c r="V6" s="60"/>
      <c r="W6" s="60">
        <v>16885353</v>
      </c>
      <c r="X6" s="60">
        <v>21371200</v>
      </c>
      <c r="Y6" s="60">
        <v>-4485847</v>
      </c>
      <c r="Z6" s="140">
        <v>-20.99</v>
      </c>
      <c r="AA6" s="155">
        <v>42742400</v>
      </c>
    </row>
    <row r="7" spans="1:27" ht="13.5">
      <c r="A7" s="291" t="s">
        <v>205</v>
      </c>
      <c r="B7" s="142"/>
      <c r="C7" s="62">
        <v>10464333</v>
      </c>
      <c r="D7" s="156"/>
      <c r="E7" s="60">
        <v>85413024</v>
      </c>
      <c r="F7" s="60">
        <v>85413024</v>
      </c>
      <c r="G7" s="60">
        <v>535953</v>
      </c>
      <c r="H7" s="60">
        <v>2188044</v>
      </c>
      <c r="I7" s="60">
        <v>100799</v>
      </c>
      <c r="J7" s="60">
        <v>2824796</v>
      </c>
      <c r="K7" s="60">
        <v>1312066</v>
      </c>
      <c r="L7" s="60">
        <v>1775889</v>
      </c>
      <c r="M7" s="60">
        <v>616246</v>
      </c>
      <c r="N7" s="60">
        <v>3704201</v>
      </c>
      <c r="O7" s="60"/>
      <c r="P7" s="60"/>
      <c r="Q7" s="60"/>
      <c r="R7" s="60"/>
      <c r="S7" s="60"/>
      <c r="T7" s="60"/>
      <c r="U7" s="60"/>
      <c r="V7" s="60"/>
      <c r="W7" s="60">
        <v>6528997</v>
      </c>
      <c r="X7" s="60">
        <v>42706512</v>
      </c>
      <c r="Y7" s="60">
        <v>-36177515</v>
      </c>
      <c r="Z7" s="140">
        <v>-84.71</v>
      </c>
      <c r="AA7" s="155">
        <v>85413024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227443</v>
      </c>
      <c r="D10" s="156"/>
      <c r="E10" s="60">
        <v>25424898</v>
      </c>
      <c r="F10" s="60">
        <v>25424898</v>
      </c>
      <c r="G10" s="60"/>
      <c r="H10" s="60"/>
      <c r="I10" s="60">
        <v>123393</v>
      </c>
      <c r="J10" s="60">
        <v>123393</v>
      </c>
      <c r="K10" s="60">
        <v>476070</v>
      </c>
      <c r="L10" s="60">
        <v>493860</v>
      </c>
      <c r="M10" s="60">
        <v>1037312</v>
      </c>
      <c r="N10" s="60">
        <v>2007242</v>
      </c>
      <c r="O10" s="60"/>
      <c r="P10" s="60"/>
      <c r="Q10" s="60"/>
      <c r="R10" s="60"/>
      <c r="S10" s="60"/>
      <c r="T10" s="60"/>
      <c r="U10" s="60"/>
      <c r="V10" s="60"/>
      <c r="W10" s="60">
        <v>2130635</v>
      </c>
      <c r="X10" s="60">
        <v>12712449</v>
      </c>
      <c r="Y10" s="60">
        <v>-10581814</v>
      </c>
      <c r="Z10" s="140">
        <v>-83.24</v>
      </c>
      <c r="AA10" s="155">
        <v>25424898</v>
      </c>
    </row>
    <row r="11" spans="1:27" ht="13.5">
      <c r="A11" s="292" t="s">
        <v>209</v>
      </c>
      <c r="B11" s="142"/>
      <c r="C11" s="293">
        <f aca="true" t="shared" si="1" ref="C11:Y11">SUM(C6:C10)</f>
        <v>31103512</v>
      </c>
      <c r="D11" s="294">
        <f t="shared" si="1"/>
        <v>0</v>
      </c>
      <c r="E11" s="295">
        <f t="shared" si="1"/>
        <v>153580322</v>
      </c>
      <c r="F11" s="295">
        <f t="shared" si="1"/>
        <v>153580322</v>
      </c>
      <c r="G11" s="295">
        <f t="shared" si="1"/>
        <v>2853281</v>
      </c>
      <c r="H11" s="295">
        <f t="shared" si="1"/>
        <v>5691533</v>
      </c>
      <c r="I11" s="295">
        <f t="shared" si="1"/>
        <v>3319348</v>
      </c>
      <c r="J11" s="295">
        <f t="shared" si="1"/>
        <v>11864162</v>
      </c>
      <c r="K11" s="295">
        <f t="shared" si="1"/>
        <v>4965756</v>
      </c>
      <c r="L11" s="295">
        <f t="shared" si="1"/>
        <v>4721375</v>
      </c>
      <c r="M11" s="295">
        <f t="shared" si="1"/>
        <v>3993692</v>
      </c>
      <c r="N11" s="295">
        <f t="shared" si="1"/>
        <v>13680823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25544985</v>
      </c>
      <c r="X11" s="295">
        <f t="shared" si="1"/>
        <v>76790161</v>
      </c>
      <c r="Y11" s="295">
        <f t="shared" si="1"/>
        <v>-51245176</v>
      </c>
      <c r="Z11" s="296">
        <f>+IF(X11&lt;&gt;0,+(Y11/X11)*100,0)</f>
        <v>-66.7340390131491</v>
      </c>
      <c r="AA11" s="297">
        <f>SUM(AA6:AA10)</f>
        <v>153580322</v>
      </c>
    </row>
    <row r="12" spans="1:27" ht="13.5">
      <c r="A12" s="298" t="s">
        <v>210</v>
      </c>
      <c r="B12" s="136"/>
      <c r="C12" s="62"/>
      <c r="D12" s="156"/>
      <c r="E12" s="60">
        <v>2438517</v>
      </c>
      <c r="F12" s="60">
        <v>2438517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1219259</v>
      </c>
      <c r="Y12" s="60">
        <v>-1219259</v>
      </c>
      <c r="Z12" s="140">
        <v>-100</v>
      </c>
      <c r="AA12" s="155">
        <v>2438517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3546059</v>
      </c>
      <c r="D15" s="156"/>
      <c r="E15" s="60">
        <v>15402446</v>
      </c>
      <c r="F15" s="60">
        <v>15402446</v>
      </c>
      <c r="G15" s="60">
        <v>197400</v>
      </c>
      <c r="H15" s="60">
        <v>23904</v>
      </c>
      <c r="I15" s="60">
        <v>383682</v>
      </c>
      <c r="J15" s="60">
        <v>604986</v>
      </c>
      <c r="K15" s="60">
        <v>206900</v>
      </c>
      <c r="L15" s="60">
        <v>-14000</v>
      </c>
      <c r="M15" s="60">
        <v>113033</v>
      </c>
      <c r="N15" s="60">
        <v>305933</v>
      </c>
      <c r="O15" s="60"/>
      <c r="P15" s="60"/>
      <c r="Q15" s="60"/>
      <c r="R15" s="60"/>
      <c r="S15" s="60"/>
      <c r="T15" s="60"/>
      <c r="U15" s="60"/>
      <c r="V15" s="60"/>
      <c r="W15" s="60">
        <v>910919</v>
      </c>
      <c r="X15" s="60">
        <v>7701223</v>
      </c>
      <c r="Y15" s="60">
        <v>-6790304</v>
      </c>
      <c r="Z15" s="140">
        <v>-88.17</v>
      </c>
      <c r="AA15" s="155">
        <v>15402446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20411736</v>
      </c>
      <c r="D36" s="156">
        <f t="shared" si="4"/>
        <v>0</v>
      </c>
      <c r="E36" s="60">
        <f t="shared" si="4"/>
        <v>42742400</v>
      </c>
      <c r="F36" s="60">
        <f t="shared" si="4"/>
        <v>42742400</v>
      </c>
      <c r="G36" s="60">
        <f t="shared" si="4"/>
        <v>2317328</v>
      </c>
      <c r="H36" s="60">
        <f t="shared" si="4"/>
        <v>3503489</v>
      </c>
      <c r="I36" s="60">
        <f t="shared" si="4"/>
        <v>3095156</v>
      </c>
      <c r="J36" s="60">
        <f t="shared" si="4"/>
        <v>8915973</v>
      </c>
      <c r="K36" s="60">
        <f t="shared" si="4"/>
        <v>3177620</v>
      </c>
      <c r="L36" s="60">
        <f t="shared" si="4"/>
        <v>2451626</v>
      </c>
      <c r="M36" s="60">
        <f t="shared" si="4"/>
        <v>2340134</v>
      </c>
      <c r="N36" s="60">
        <f t="shared" si="4"/>
        <v>7969380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16885353</v>
      </c>
      <c r="X36" s="60">
        <f t="shared" si="4"/>
        <v>21371200</v>
      </c>
      <c r="Y36" s="60">
        <f t="shared" si="4"/>
        <v>-4485847</v>
      </c>
      <c r="Z36" s="140">
        <f aca="true" t="shared" si="5" ref="Z36:Z49">+IF(X36&lt;&gt;0,+(Y36/X36)*100,0)</f>
        <v>-20.990150295725087</v>
      </c>
      <c r="AA36" s="155">
        <f>AA6+AA21</f>
        <v>42742400</v>
      </c>
    </row>
    <row r="37" spans="1:27" ht="13.5">
      <c r="A37" s="291" t="s">
        <v>205</v>
      </c>
      <c r="B37" s="142"/>
      <c r="C37" s="62">
        <f t="shared" si="4"/>
        <v>10464333</v>
      </c>
      <c r="D37" s="156">
        <f t="shared" si="4"/>
        <v>0</v>
      </c>
      <c r="E37" s="60">
        <f t="shared" si="4"/>
        <v>85413024</v>
      </c>
      <c r="F37" s="60">
        <f t="shared" si="4"/>
        <v>85413024</v>
      </c>
      <c r="G37" s="60">
        <f t="shared" si="4"/>
        <v>535953</v>
      </c>
      <c r="H37" s="60">
        <f t="shared" si="4"/>
        <v>2188044</v>
      </c>
      <c r="I37" s="60">
        <f t="shared" si="4"/>
        <v>100799</v>
      </c>
      <c r="J37" s="60">
        <f t="shared" si="4"/>
        <v>2824796</v>
      </c>
      <c r="K37" s="60">
        <f t="shared" si="4"/>
        <v>1312066</v>
      </c>
      <c r="L37" s="60">
        <f t="shared" si="4"/>
        <v>1775889</v>
      </c>
      <c r="M37" s="60">
        <f t="shared" si="4"/>
        <v>616246</v>
      </c>
      <c r="N37" s="60">
        <f t="shared" si="4"/>
        <v>3704201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6528997</v>
      </c>
      <c r="X37" s="60">
        <f t="shared" si="4"/>
        <v>42706512</v>
      </c>
      <c r="Y37" s="60">
        <f t="shared" si="4"/>
        <v>-36177515</v>
      </c>
      <c r="Z37" s="140">
        <f t="shared" si="5"/>
        <v>-84.71194041789224</v>
      </c>
      <c r="AA37" s="155">
        <f>AA7+AA22</f>
        <v>85413024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227443</v>
      </c>
      <c r="D40" s="156">
        <f t="shared" si="4"/>
        <v>0</v>
      </c>
      <c r="E40" s="60">
        <f t="shared" si="4"/>
        <v>25424898</v>
      </c>
      <c r="F40" s="60">
        <f t="shared" si="4"/>
        <v>25424898</v>
      </c>
      <c r="G40" s="60">
        <f t="shared" si="4"/>
        <v>0</v>
      </c>
      <c r="H40" s="60">
        <f t="shared" si="4"/>
        <v>0</v>
      </c>
      <c r="I40" s="60">
        <f t="shared" si="4"/>
        <v>123393</v>
      </c>
      <c r="J40" s="60">
        <f t="shared" si="4"/>
        <v>123393</v>
      </c>
      <c r="K40" s="60">
        <f t="shared" si="4"/>
        <v>476070</v>
      </c>
      <c r="L40" s="60">
        <f t="shared" si="4"/>
        <v>493860</v>
      </c>
      <c r="M40" s="60">
        <f t="shared" si="4"/>
        <v>1037312</v>
      </c>
      <c r="N40" s="60">
        <f t="shared" si="4"/>
        <v>2007242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2130635</v>
      </c>
      <c r="X40" s="60">
        <f t="shared" si="4"/>
        <v>12712449</v>
      </c>
      <c r="Y40" s="60">
        <f t="shared" si="4"/>
        <v>-10581814</v>
      </c>
      <c r="Z40" s="140">
        <f t="shared" si="5"/>
        <v>-83.23977543587392</v>
      </c>
      <c r="AA40" s="155">
        <f>AA10+AA25</f>
        <v>25424898</v>
      </c>
    </row>
    <row r="41" spans="1:27" ht="13.5">
      <c r="A41" s="292" t="s">
        <v>209</v>
      </c>
      <c r="B41" s="142"/>
      <c r="C41" s="293">
        <f aca="true" t="shared" si="6" ref="C41:Y41">SUM(C36:C40)</f>
        <v>31103512</v>
      </c>
      <c r="D41" s="294">
        <f t="shared" si="6"/>
        <v>0</v>
      </c>
      <c r="E41" s="295">
        <f t="shared" si="6"/>
        <v>153580322</v>
      </c>
      <c r="F41" s="295">
        <f t="shared" si="6"/>
        <v>153580322</v>
      </c>
      <c r="G41" s="295">
        <f t="shared" si="6"/>
        <v>2853281</v>
      </c>
      <c r="H41" s="295">
        <f t="shared" si="6"/>
        <v>5691533</v>
      </c>
      <c r="I41" s="295">
        <f t="shared" si="6"/>
        <v>3319348</v>
      </c>
      <c r="J41" s="295">
        <f t="shared" si="6"/>
        <v>11864162</v>
      </c>
      <c r="K41" s="295">
        <f t="shared" si="6"/>
        <v>4965756</v>
      </c>
      <c r="L41" s="295">
        <f t="shared" si="6"/>
        <v>4721375</v>
      </c>
      <c r="M41" s="295">
        <f t="shared" si="6"/>
        <v>3993692</v>
      </c>
      <c r="N41" s="295">
        <f t="shared" si="6"/>
        <v>13680823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25544985</v>
      </c>
      <c r="X41" s="295">
        <f t="shared" si="6"/>
        <v>76790161</v>
      </c>
      <c r="Y41" s="295">
        <f t="shared" si="6"/>
        <v>-51245176</v>
      </c>
      <c r="Z41" s="296">
        <f t="shared" si="5"/>
        <v>-66.7340390131491</v>
      </c>
      <c r="AA41" s="297">
        <f>SUM(AA36:AA40)</f>
        <v>153580322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2438517</v>
      </c>
      <c r="F42" s="54">
        <f t="shared" si="7"/>
        <v>2438517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1219259</v>
      </c>
      <c r="Y42" s="54">
        <f t="shared" si="7"/>
        <v>-1219259</v>
      </c>
      <c r="Z42" s="184">
        <f t="shared" si="5"/>
        <v>-100</v>
      </c>
      <c r="AA42" s="130">
        <f aca="true" t="shared" si="8" ref="AA42:AA48">AA12+AA27</f>
        <v>2438517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3546059</v>
      </c>
      <c r="D45" s="129">
        <f t="shared" si="7"/>
        <v>0</v>
      </c>
      <c r="E45" s="54">
        <f t="shared" si="7"/>
        <v>15402446</v>
      </c>
      <c r="F45" s="54">
        <f t="shared" si="7"/>
        <v>15402446</v>
      </c>
      <c r="G45" s="54">
        <f t="shared" si="7"/>
        <v>197400</v>
      </c>
      <c r="H45" s="54">
        <f t="shared" si="7"/>
        <v>23904</v>
      </c>
      <c r="I45" s="54">
        <f t="shared" si="7"/>
        <v>383682</v>
      </c>
      <c r="J45" s="54">
        <f t="shared" si="7"/>
        <v>604986</v>
      </c>
      <c r="K45" s="54">
        <f t="shared" si="7"/>
        <v>206900</v>
      </c>
      <c r="L45" s="54">
        <f t="shared" si="7"/>
        <v>-14000</v>
      </c>
      <c r="M45" s="54">
        <f t="shared" si="7"/>
        <v>113033</v>
      </c>
      <c r="N45" s="54">
        <f t="shared" si="7"/>
        <v>305933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910919</v>
      </c>
      <c r="X45" s="54">
        <f t="shared" si="7"/>
        <v>7701223</v>
      </c>
      <c r="Y45" s="54">
        <f t="shared" si="7"/>
        <v>-6790304</v>
      </c>
      <c r="Z45" s="184">
        <f t="shared" si="5"/>
        <v>-88.17176180978008</v>
      </c>
      <c r="AA45" s="130">
        <f t="shared" si="8"/>
        <v>15402446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34649571</v>
      </c>
      <c r="D49" s="218">
        <f t="shared" si="9"/>
        <v>0</v>
      </c>
      <c r="E49" s="220">
        <f t="shared" si="9"/>
        <v>171421285</v>
      </c>
      <c r="F49" s="220">
        <f t="shared" si="9"/>
        <v>171421285</v>
      </c>
      <c r="G49" s="220">
        <f t="shared" si="9"/>
        <v>3050681</v>
      </c>
      <c r="H49" s="220">
        <f t="shared" si="9"/>
        <v>5715437</v>
      </c>
      <c r="I49" s="220">
        <f t="shared" si="9"/>
        <v>3703030</v>
      </c>
      <c r="J49" s="220">
        <f t="shared" si="9"/>
        <v>12469148</v>
      </c>
      <c r="K49" s="220">
        <f t="shared" si="9"/>
        <v>5172656</v>
      </c>
      <c r="L49" s="220">
        <f t="shared" si="9"/>
        <v>4707375</v>
      </c>
      <c r="M49" s="220">
        <f t="shared" si="9"/>
        <v>4106725</v>
      </c>
      <c r="N49" s="220">
        <f t="shared" si="9"/>
        <v>13986756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26455904</v>
      </c>
      <c r="X49" s="220">
        <f t="shared" si="9"/>
        <v>85710643</v>
      </c>
      <c r="Y49" s="220">
        <f t="shared" si="9"/>
        <v>-59254739</v>
      </c>
      <c r="Z49" s="221">
        <f t="shared" si="5"/>
        <v>-69.13346689045373</v>
      </c>
      <c r="AA49" s="222">
        <f>SUM(AA41:AA48)</f>
        <v>171421285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1072261</v>
      </c>
      <c r="D51" s="129">
        <f t="shared" si="10"/>
        <v>0</v>
      </c>
      <c r="E51" s="54">
        <f t="shared" si="10"/>
        <v>20299140</v>
      </c>
      <c r="F51" s="54">
        <f t="shared" si="10"/>
        <v>20299140</v>
      </c>
      <c r="G51" s="54">
        <f t="shared" si="10"/>
        <v>442794</v>
      </c>
      <c r="H51" s="54">
        <f t="shared" si="10"/>
        <v>3515346</v>
      </c>
      <c r="I51" s="54">
        <f t="shared" si="10"/>
        <v>2437955</v>
      </c>
      <c r="J51" s="54">
        <f t="shared" si="10"/>
        <v>6396095</v>
      </c>
      <c r="K51" s="54">
        <f t="shared" si="10"/>
        <v>3746281</v>
      </c>
      <c r="L51" s="54">
        <f t="shared" si="10"/>
        <v>907846</v>
      </c>
      <c r="M51" s="54">
        <f t="shared" si="10"/>
        <v>425372</v>
      </c>
      <c r="N51" s="54">
        <f t="shared" si="10"/>
        <v>5079499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11475594</v>
      </c>
      <c r="X51" s="54">
        <f t="shared" si="10"/>
        <v>10149570</v>
      </c>
      <c r="Y51" s="54">
        <f t="shared" si="10"/>
        <v>1326024</v>
      </c>
      <c r="Z51" s="184">
        <f>+IF(X51&lt;&gt;0,+(Y51/X51)*100,0)</f>
        <v>13.064829347450187</v>
      </c>
      <c r="AA51" s="130">
        <f>SUM(AA57:AA61)</f>
        <v>20299140</v>
      </c>
    </row>
    <row r="52" spans="1:27" ht="13.5">
      <c r="A52" s="310" t="s">
        <v>204</v>
      </c>
      <c r="B52" s="142"/>
      <c r="C52" s="62">
        <v>536195</v>
      </c>
      <c r="D52" s="156"/>
      <c r="E52" s="60">
        <v>15000000</v>
      </c>
      <c r="F52" s="60">
        <v>15000000</v>
      </c>
      <c r="G52" s="60">
        <v>426426</v>
      </c>
      <c r="H52" s="60">
        <v>3514846</v>
      </c>
      <c r="I52" s="60">
        <v>2337716</v>
      </c>
      <c r="J52" s="60">
        <v>6278988</v>
      </c>
      <c r="K52" s="60">
        <v>3713645</v>
      </c>
      <c r="L52" s="60">
        <v>873763</v>
      </c>
      <c r="M52" s="60">
        <v>287765</v>
      </c>
      <c r="N52" s="60">
        <v>4875173</v>
      </c>
      <c r="O52" s="60"/>
      <c r="P52" s="60"/>
      <c r="Q52" s="60"/>
      <c r="R52" s="60"/>
      <c r="S52" s="60"/>
      <c r="T52" s="60"/>
      <c r="U52" s="60"/>
      <c r="V52" s="60"/>
      <c r="W52" s="60">
        <v>11154161</v>
      </c>
      <c r="X52" s="60">
        <v>7500000</v>
      </c>
      <c r="Y52" s="60">
        <v>3654161</v>
      </c>
      <c r="Z52" s="140">
        <v>48.72</v>
      </c>
      <c r="AA52" s="155">
        <v>15000000</v>
      </c>
    </row>
    <row r="53" spans="1:27" ht="13.5">
      <c r="A53" s="310" t="s">
        <v>205</v>
      </c>
      <c r="B53" s="142"/>
      <c r="C53" s="62">
        <v>299000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82000</v>
      </c>
      <c r="D56" s="156"/>
      <c r="E56" s="60">
        <v>2000000</v>
      </c>
      <c r="F56" s="60">
        <v>2000000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1000000</v>
      </c>
      <c r="Y56" s="60">
        <v>-1000000</v>
      </c>
      <c r="Z56" s="140">
        <v>-100</v>
      </c>
      <c r="AA56" s="155">
        <v>2000000</v>
      </c>
    </row>
    <row r="57" spans="1:27" ht="13.5">
      <c r="A57" s="138" t="s">
        <v>209</v>
      </c>
      <c r="B57" s="142"/>
      <c r="C57" s="293">
        <f aca="true" t="shared" si="11" ref="C57:Y57">SUM(C52:C56)</f>
        <v>917195</v>
      </c>
      <c r="D57" s="294">
        <f t="shared" si="11"/>
        <v>0</v>
      </c>
      <c r="E57" s="295">
        <f t="shared" si="11"/>
        <v>17000000</v>
      </c>
      <c r="F57" s="295">
        <f t="shared" si="11"/>
        <v>17000000</v>
      </c>
      <c r="G57" s="295">
        <f t="shared" si="11"/>
        <v>426426</v>
      </c>
      <c r="H57" s="295">
        <f t="shared" si="11"/>
        <v>3514846</v>
      </c>
      <c r="I57" s="295">
        <f t="shared" si="11"/>
        <v>2337716</v>
      </c>
      <c r="J57" s="295">
        <f t="shared" si="11"/>
        <v>6278988</v>
      </c>
      <c r="K57" s="295">
        <f t="shared" si="11"/>
        <v>3713645</v>
      </c>
      <c r="L57" s="295">
        <f t="shared" si="11"/>
        <v>873763</v>
      </c>
      <c r="M57" s="295">
        <f t="shared" si="11"/>
        <v>287765</v>
      </c>
      <c r="N57" s="295">
        <f t="shared" si="11"/>
        <v>4875173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11154161</v>
      </c>
      <c r="X57" s="295">
        <f t="shared" si="11"/>
        <v>8500000</v>
      </c>
      <c r="Y57" s="295">
        <f t="shared" si="11"/>
        <v>2654161</v>
      </c>
      <c r="Z57" s="296">
        <f>+IF(X57&lt;&gt;0,+(Y57/X57)*100,0)</f>
        <v>31.225423529411767</v>
      </c>
      <c r="AA57" s="297">
        <f>SUM(AA52:AA56)</f>
        <v>17000000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155066</v>
      </c>
      <c r="D61" s="156"/>
      <c r="E61" s="60">
        <v>3299140</v>
      </c>
      <c r="F61" s="60">
        <v>3299140</v>
      </c>
      <c r="G61" s="60">
        <v>16368</v>
      </c>
      <c r="H61" s="60">
        <v>500</v>
      </c>
      <c r="I61" s="60">
        <v>100239</v>
      </c>
      <c r="J61" s="60">
        <v>117107</v>
      </c>
      <c r="K61" s="60">
        <v>32636</v>
      </c>
      <c r="L61" s="60">
        <v>34083</v>
      </c>
      <c r="M61" s="60">
        <v>137607</v>
      </c>
      <c r="N61" s="60">
        <v>204326</v>
      </c>
      <c r="O61" s="60"/>
      <c r="P61" s="60"/>
      <c r="Q61" s="60"/>
      <c r="R61" s="60"/>
      <c r="S61" s="60"/>
      <c r="T61" s="60"/>
      <c r="U61" s="60"/>
      <c r="V61" s="60"/>
      <c r="W61" s="60">
        <v>321433</v>
      </c>
      <c r="X61" s="60">
        <v>1649570</v>
      </c>
      <c r="Y61" s="60">
        <v>-1328137</v>
      </c>
      <c r="Z61" s="140">
        <v>-80.51</v>
      </c>
      <c r="AA61" s="155">
        <v>3299140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20299140</v>
      </c>
      <c r="F67" s="60"/>
      <c r="G67" s="60"/>
      <c r="H67" s="60"/>
      <c r="I67" s="60"/>
      <c r="J67" s="60"/>
      <c r="K67" s="60"/>
      <c r="L67" s="60"/>
      <c r="M67" s="60">
        <v>425372</v>
      </c>
      <c r="N67" s="60">
        <v>425372</v>
      </c>
      <c r="O67" s="60"/>
      <c r="P67" s="60"/>
      <c r="Q67" s="60"/>
      <c r="R67" s="60"/>
      <c r="S67" s="60"/>
      <c r="T67" s="60"/>
      <c r="U67" s="60"/>
      <c r="V67" s="60"/>
      <c r="W67" s="60">
        <v>425372</v>
      </c>
      <c r="X67" s="60"/>
      <c r="Y67" s="60">
        <v>425372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442794</v>
      </c>
      <c r="H68" s="60">
        <v>3515346</v>
      </c>
      <c r="I68" s="60">
        <v>2437955</v>
      </c>
      <c r="J68" s="60">
        <v>6396095</v>
      </c>
      <c r="K68" s="60">
        <v>3746281</v>
      </c>
      <c r="L68" s="60">
        <v>907846</v>
      </c>
      <c r="M68" s="60"/>
      <c r="N68" s="60">
        <v>4654127</v>
      </c>
      <c r="O68" s="60"/>
      <c r="P68" s="60"/>
      <c r="Q68" s="60"/>
      <c r="R68" s="60"/>
      <c r="S68" s="60"/>
      <c r="T68" s="60"/>
      <c r="U68" s="60"/>
      <c r="V68" s="60"/>
      <c r="W68" s="60">
        <v>11050222</v>
      </c>
      <c r="X68" s="60"/>
      <c r="Y68" s="60">
        <v>11050222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20299140</v>
      </c>
      <c r="F69" s="220">
        <f t="shared" si="12"/>
        <v>0</v>
      </c>
      <c r="G69" s="220">
        <f t="shared" si="12"/>
        <v>442794</v>
      </c>
      <c r="H69" s="220">
        <f t="shared" si="12"/>
        <v>3515346</v>
      </c>
      <c r="I69" s="220">
        <f t="shared" si="12"/>
        <v>2437955</v>
      </c>
      <c r="J69" s="220">
        <f t="shared" si="12"/>
        <v>6396095</v>
      </c>
      <c r="K69" s="220">
        <f t="shared" si="12"/>
        <v>3746281</v>
      </c>
      <c r="L69" s="220">
        <f t="shared" si="12"/>
        <v>907846</v>
      </c>
      <c r="M69" s="220">
        <f t="shared" si="12"/>
        <v>425372</v>
      </c>
      <c r="N69" s="220">
        <f t="shared" si="12"/>
        <v>5079499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11475594</v>
      </c>
      <c r="X69" s="220">
        <f t="shared" si="12"/>
        <v>0</v>
      </c>
      <c r="Y69" s="220">
        <f t="shared" si="12"/>
        <v>11475594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31103512</v>
      </c>
      <c r="D5" s="357">
        <f t="shared" si="0"/>
        <v>0</v>
      </c>
      <c r="E5" s="356">
        <f t="shared" si="0"/>
        <v>153580322</v>
      </c>
      <c r="F5" s="358">
        <f t="shared" si="0"/>
        <v>153580322</v>
      </c>
      <c r="G5" s="358">
        <f t="shared" si="0"/>
        <v>2853281</v>
      </c>
      <c r="H5" s="356">
        <f t="shared" si="0"/>
        <v>5691533</v>
      </c>
      <c r="I5" s="356">
        <f t="shared" si="0"/>
        <v>3319348</v>
      </c>
      <c r="J5" s="358">
        <f t="shared" si="0"/>
        <v>11864162</v>
      </c>
      <c r="K5" s="358">
        <f t="shared" si="0"/>
        <v>4965756</v>
      </c>
      <c r="L5" s="356">
        <f t="shared" si="0"/>
        <v>4721375</v>
      </c>
      <c r="M5" s="356">
        <f t="shared" si="0"/>
        <v>3993692</v>
      </c>
      <c r="N5" s="358">
        <f t="shared" si="0"/>
        <v>13680823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25544985</v>
      </c>
      <c r="X5" s="356">
        <f t="shared" si="0"/>
        <v>76790161</v>
      </c>
      <c r="Y5" s="358">
        <f t="shared" si="0"/>
        <v>-51245176</v>
      </c>
      <c r="Z5" s="359">
        <f>+IF(X5&lt;&gt;0,+(Y5/X5)*100,0)</f>
        <v>-66.7340390131491</v>
      </c>
      <c r="AA5" s="360">
        <f>+AA6+AA8+AA11+AA13+AA15</f>
        <v>153580322</v>
      </c>
    </row>
    <row r="6" spans="1:27" ht="13.5">
      <c r="A6" s="361" t="s">
        <v>204</v>
      </c>
      <c r="B6" s="142"/>
      <c r="C6" s="60">
        <f>+C7</f>
        <v>20411736</v>
      </c>
      <c r="D6" s="340">
        <f aca="true" t="shared" si="1" ref="D6:AA6">+D7</f>
        <v>0</v>
      </c>
      <c r="E6" s="60">
        <f t="shared" si="1"/>
        <v>42742400</v>
      </c>
      <c r="F6" s="59">
        <f t="shared" si="1"/>
        <v>42742400</v>
      </c>
      <c r="G6" s="59">
        <f t="shared" si="1"/>
        <v>2317328</v>
      </c>
      <c r="H6" s="60">
        <f t="shared" si="1"/>
        <v>3503489</v>
      </c>
      <c r="I6" s="60">
        <f t="shared" si="1"/>
        <v>3095156</v>
      </c>
      <c r="J6" s="59">
        <f t="shared" si="1"/>
        <v>8915973</v>
      </c>
      <c r="K6" s="59">
        <f t="shared" si="1"/>
        <v>3177620</v>
      </c>
      <c r="L6" s="60">
        <f t="shared" si="1"/>
        <v>2451626</v>
      </c>
      <c r="M6" s="60">
        <f t="shared" si="1"/>
        <v>2340134</v>
      </c>
      <c r="N6" s="59">
        <f t="shared" si="1"/>
        <v>7969380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16885353</v>
      </c>
      <c r="X6" s="60">
        <f t="shared" si="1"/>
        <v>21371200</v>
      </c>
      <c r="Y6" s="59">
        <f t="shared" si="1"/>
        <v>-4485847</v>
      </c>
      <c r="Z6" s="61">
        <f>+IF(X6&lt;&gt;0,+(Y6/X6)*100,0)</f>
        <v>-20.990150295725087</v>
      </c>
      <c r="AA6" s="62">
        <f t="shared" si="1"/>
        <v>42742400</v>
      </c>
    </row>
    <row r="7" spans="1:27" ht="13.5">
      <c r="A7" s="291" t="s">
        <v>228</v>
      </c>
      <c r="B7" s="142"/>
      <c r="C7" s="60">
        <v>20411736</v>
      </c>
      <c r="D7" s="340"/>
      <c r="E7" s="60">
        <v>42742400</v>
      </c>
      <c r="F7" s="59">
        <v>42742400</v>
      </c>
      <c r="G7" s="59">
        <v>2317328</v>
      </c>
      <c r="H7" s="60">
        <v>3503489</v>
      </c>
      <c r="I7" s="60">
        <v>3095156</v>
      </c>
      <c r="J7" s="59">
        <v>8915973</v>
      </c>
      <c r="K7" s="59">
        <v>3177620</v>
      </c>
      <c r="L7" s="60">
        <v>2451626</v>
      </c>
      <c r="M7" s="60">
        <v>2340134</v>
      </c>
      <c r="N7" s="59">
        <v>7969380</v>
      </c>
      <c r="O7" s="59"/>
      <c r="P7" s="60"/>
      <c r="Q7" s="60"/>
      <c r="R7" s="59"/>
      <c r="S7" s="59"/>
      <c r="T7" s="60"/>
      <c r="U7" s="60"/>
      <c r="V7" s="59"/>
      <c r="W7" s="59">
        <v>16885353</v>
      </c>
      <c r="X7" s="60">
        <v>21371200</v>
      </c>
      <c r="Y7" s="59">
        <v>-4485847</v>
      </c>
      <c r="Z7" s="61">
        <v>-20.99</v>
      </c>
      <c r="AA7" s="62">
        <v>42742400</v>
      </c>
    </row>
    <row r="8" spans="1:27" ht="13.5">
      <c r="A8" s="361" t="s">
        <v>205</v>
      </c>
      <c r="B8" s="142"/>
      <c r="C8" s="60">
        <f aca="true" t="shared" si="2" ref="C8:Y8">SUM(C9:C10)</f>
        <v>10464333</v>
      </c>
      <c r="D8" s="340">
        <f t="shared" si="2"/>
        <v>0</v>
      </c>
      <c r="E8" s="60">
        <f t="shared" si="2"/>
        <v>85413024</v>
      </c>
      <c r="F8" s="59">
        <f t="shared" si="2"/>
        <v>85413024</v>
      </c>
      <c r="G8" s="59">
        <f t="shared" si="2"/>
        <v>535953</v>
      </c>
      <c r="H8" s="60">
        <f t="shared" si="2"/>
        <v>2188044</v>
      </c>
      <c r="I8" s="60">
        <f t="shared" si="2"/>
        <v>100799</v>
      </c>
      <c r="J8" s="59">
        <f t="shared" si="2"/>
        <v>2824796</v>
      </c>
      <c r="K8" s="59">
        <f t="shared" si="2"/>
        <v>1312066</v>
      </c>
      <c r="L8" s="60">
        <f t="shared" si="2"/>
        <v>1775889</v>
      </c>
      <c r="M8" s="60">
        <f t="shared" si="2"/>
        <v>616246</v>
      </c>
      <c r="N8" s="59">
        <f t="shared" si="2"/>
        <v>3704201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6528997</v>
      </c>
      <c r="X8" s="60">
        <f t="shared" si="2"/>
        <v>42706512</v>
      </c>
      <c r="Y8" s="59">
        <f t="shared" si="2"/>
        <v>-36177515</v>
      </c>
      <c r="Z8" s="61">
        <f>+IF(X8&lt;&gt;0,+(Y8/X8)*100,0)</f>
        <v>-84.71194041789224</v>
      </c>
      <c r="AA8" s="62">
        <f>SUM(AA9:AA10)</f>
        <v>85413024</v>
      </c>
    </row>
    <row r="9" spans="1:27" ht="13.5">
      <c r="A9" s="291" t="s">
        <v>229</v>
      </c>
      <c r="B9" s="142"/>
      <c r="C9" s="60">
        <v>10464333</v>
      </c>
      <c r="D9" s="340"/>
      <c r="E9" s="60">
        <v>84300000</v>
      </c>
      <c r="F9" s="59">
        <v>84300000</v>
      </c>
      <c r="G9" s="59">
        <v>535953</v>
      </c>
      <c r="H9" s="60">
        <v>2188044</v>
      </c>
      <c r="I9" s="60">
        <v>100799</v>
      </c>
      <c r="J9" s="59">
        <v>2824796</v>
      </c>
      <c r="K9" s="59">
        <v>1312066</v>
      </c>
      <c r="L9" s="60">
        <v>1775889</v>
      </c>
      <c r="M9" s="60">
        <v>616246</v>
      </c>
      <c r="N9" s="59">
        <v>3704201</v>
      </c>
      <c r="O9" s="59"/>
      <c r="P9" s="60"/>
      <c r="Q9" s="60"/>
      <c r="R9" s="59"/>
      <c r="S9" s="59"/>
      <c r="T9" s="60"/>
      <c r="U9" s="60"/>
      <c r="V9" s="59"/>
      <c r="W9" s="59">
        <v>6528997</v>
      </c>
      <c r="X9" s="60">
        <v>42150000</v>
      </c>
      <c r="Y9" s="59">
        <v>-35621003</v>
      </c>
      <c r="Z9" s="61">
        <v>-84.51</v>
      </c>
      <c r="AA9" s="62">
        <v>84300000</v>
      </c>
    </row>
    <row r="10" spans="1:27" ht="13.5">
      <c r="A10" s="291" t="s">
        <v>230</v>
      </c>
      <c r="B10" s="142"/>
      <c r="C10" s="60"/>
      <c r="D10" s="340"/>
      <c r="E10" s="60">
        <v>1113024</v>
      </c>
      <c r="F10" s="59">
        <v>1113024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556512</v>
      </c>
      <c r="Y10" s="59">
        <v>-556512</v>
      </c>
      <c r="Z10" s="61">
        <v>-100</v>
      </c>
      <c r="AA10" s="62">
        <v>1113024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227443</v>
      </c>
      <c r="D15" s="340">
        <f t="shared" si="5"/>
        <v>0</v>
      </c>
      <c r="E15" s="60">
        <f t="shared" si="5"/>
        <v>25424898</v>
      </c>
      <c r="F15" s="59">
        <f t="shared" si="5"/>
        <v>25424898</v>
      </c>
      <c r="G15" s="59">
        <f t="shared" si="5"/>
        <v>0</v>
      </c>
      <c r="H15" s="60">
        <f t="shared" si="5"/>
        <v>0</v>
      </c>
      <c r="I15" s="60">
        <f t="shared" si="5"/>
        <v>123393</v>
      </c>
      <c r="J15" s="59">
        <f t="shared" si="5"/>
        <v>123393</v>
      </c>
      <c r="K15" s="59">
        <f t="shared" si="5"/>
        <v>476070</v>
      </c>
      <c r="L15" s="60">
        <f t="shared" si="5"/>
        <v>493860</v>
      </c>
      <c r="M15" s="60">
        <f t="shared" si="5"/>
        <v>1037312</v>
      </c>
      <c r="N15" s="59">
        <f t="shared" si="5"/>
        <v>2007242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2130635</v>
      </c>
      <c r="X15" s="60">
        <f t="shared" si="5"/>
        <v>12712449</v>
      </c>
      <c r="Y15" s="59">
        <f t="shared" si="5"/>
        <v>-10581814</v>
      </c>
      <c r="Z15" s="61">
        <f>+IF(X15&lt;&gt;0,+(Y15/X15)*100,0)</f>
        <v>-83.23977543587392</v>
      </c>
      <c r="AA15" s="62">
        <f>SUM(AA16:AA20)</f>
        <v>25424898</v>
      </c>
    </row>
    <row r="16" spans="1:27" ht="13.5">
      <c r="A16" s="291" t="s">
        <v>233</v>
      </c>
      <c r="B16" s="300"/>
      <c r="C16" s="60">
        <v>227443</v>
      </c>
      <c r="D16" s="340"/>
      <c r="E16" s="60"/>
      <c r="F16" s="59"/>
      <c r="G16" s="59"/>
      <c r="H16" s="60"/>
      <c r="I16" s="60">
        <v>123393</v>
      </c>
      <c r="J16" s="59">
        <v>123393</v>
      </c>
      <c r="K16" s="59">
        <v>476070</v>
      </c>
      <c r="L16" s="60">
        <v>493860</v>
      </c>
      <c r="M16" s="60">
        <v>1037312</v>
      </c>
      <c r="N16" s="59">
        <v>2007242</v>
      </c>
      <c r="O16" s="59"/>
      <c r="P16" s="60"/>
      <c r="Q16" s="60"/>
      <c r="R16" s="59"/>
      <c r="S16" s="59"/>
      <c r="T16" s="60"/>
      <c r="U16" s="60"/>
      <c r="V16" s="59"/>
      <c r="W16" s="59">
        <v>2130635</v>
      </c>
      <c r="X16" s="60"/>
      <c r="Y16" s="59">
        <v>2130635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25424898</v>
      </c>
      <c r="F20" s="59">
        <v>25424898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12712449</v>
      </c>
      <c r="Y20" s="59">
        <v>-12712449</v>
      </c>
      <c r="Z20" s="61">
        <v>-100</v>
      </c>
      <c r="AA20" s="62">
        <v>25424898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2438517</v>
      </c>
      <c r="F22" s="345">
        <f t="shared" si="6"/>
        <v>2438517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1219259</v>
      </c>
      <c r="Y22" s="345">
        <f t="shared" si="6"/>
        <v>-1219259</v>
      </c>
      <c r="Z22" s="336">
        <f>+IF(X22&lt;&gt;0,+(Y22/X22)*100,0)</f>
        <v>-100</v>
      </c>
      <c r="AA22" s="350">
        <f>SUM(AA23:AA32)</f>
        <v>2438517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779117</v>
      </c>
      <c r="F25" s="59">
        <v>779117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389559</v>
      </c>
      <c r="Y25" s="59">
        <v>-389559</v>
      </c>
      <c r="Z25" s="61">
        <v>-100</v>
      </c>
      <c r="AA25" s="62">
        <v>779117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1659400</v>
      </c>
      <c r="F32" s="59">
        <v>1659400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829700</v>
      </c>
      <c r="Y32" s="59">
        <v>-829700</v>
      </c>
      <c r="Z32" s="61">
        <v>-100</v>
      </c>
      <c r="AA32" s="62">
        <v>1659400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3546059</v>
      </c>
      <c r="D40" s="344">
        <f t="shared" si="9"/>
        <v>0</v>
      </c>
      <c r="E40" s="343">
        <f t="shared" si="9"/>
        <v>15402446</v>
      </c>
      <c r="F40" s="345">
        <f t="shared" si="9"/>
        <v>15402446</v>
      </c>
      <c r="G40" s="345">
        <f t="shared" si="9"/>
        <v>197400</v>
      </c>
      <c r="H40" s="343">
        <f t="shared" si="9"/>
        <v>23904</v>
      </c>
      <c r="I40" s="343">
        <f t="shared" si="9"/>
        <v>383682</v>
      </c>
      <c r="J40" s="345">
        <f t="shared" si="9"/>
        <v>604986</v>
      </c>
      <c r="K40" s="345">
        <f t="shared" si="9"/>
        <v>206900</v>
      </c>
      <c r="L40" s="343">
        <f t="shared" si="9"/>
        <v>-14000</v>
      </c>
      <c r="M40" s="343">
        <f t="shared" si="9"/>
        <v>113033</v>
      </c>
      <c r="N40" s="345">
        <f t="shared" si="9"/>
        <v>305933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910919</v>
      </c>
      <c r="X40" s="343">
        <f t="shared" si="9"/>
        <v>7701224</v>
      </c>
      <c r="Y40" s="345">
        <f t="shared" si="9"/>
        <v>-6790305</v>
      </c>
      <c r="Z40" s="336">
        <f>+IF(X40&lt;&gt;0,+(Y40/X40)*100,0)</f>
        <v>-88.17176334567077</v>
      </c>
      <c r="AA40" s="350">
        <f>SUM(AA41:AA49)</f>
        <v>15402446</v>
      </c>
    </row>
    <row r="41" spans="1:27" ht="13.5">
      <c r="A41" s="361" t="s">
        <v>247</v>
      </c>
      <c r="B41" s="142"/>
      <c r="C41" s="362">
        <v>1027187</v>
      </c>
      <c r="D41" s="363"/>
      <c r="E41" s="362">
        <v>3400000</v>
      </c>
      <c r="F41" s="364">
        <v>3400000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1700000</v>
      </c>
      <c r="Y41" s="364">
        <v>-1700000</v>
      </c>
      <c r="Z41" s="365">
        <v>-100</v>
      </c>
      <c r="AA41" s="366">
        <v>3400000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350713</v>
      </c>
      <c r="F43" s="370">
        <v>350713</v>
      </c>
      <c r="G43" s="370">
        <v>24400</v>
      </c>
      <c r="H43" s="305"/>
      <c r="I43" s="305"/>
      <c r="J43" s="370">
        <v>24400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24400</v>
      </c>
      <c r="X43" s="305">
        <v>175357</v>
      </c>
      <c r="Y43" s="370">
        <v>-150957</v>
      </c>
      <c r="Z43" s="371">
        <v>-86.09</v>
      </c>
      <c r="AA43" s="303">
        <v>350713</v>
      </c>
    </row>
    <row r="44" spans="1:27" ht="13.5">
      <c r="A44" s="361" t="s">
        <v>250</v>
      </c>
      <c r="B44" s="136"/>
      <c r="C44" s="60">
        <v>1790092</v>
      </c>
      <c r="D44" s="368"/>
      <c r="E44" s="54">
        <v>3000000</v>
      </c>
      <c r="F44" s="53">
        <v>3000000</v>
      </c>
      <c r="G44" s="53">
        <v>13801</v>
      </c>
      <c r="H44" s="54">
        <v>23904</v>
      </c>
      <c r="I44" s="54">
        <v>67500</v>
      </c>
      <c r="J44" s="53">
        <v>105205</v>
      </c>
      <c r="K44" s="53">
        <v>57100</v>
      </c>
      <c r="L44" s="54">
        <v>-14000</v>
      </c>
      <c r="M44" s="54">
        <v>30000</v>
      </c>
      <c r="N44" s="53">
        <v>73100</v>
      </c>
      <c r="O44" s="53"/>
      <c r="P44" s="54"/>
      <c r="Q44" s="54"/>
      <c r="R44" s="53"/>
      <c r="S44" s="53"/>
      <c r="T44" s="54"/>
      <c r="U44" s="54"/>
      <c r="V44" s="53"/>
      <c r="W44" s="53">
        <v>178305</v>
      </c>
      <c r="X44" s="54">
        <v>1500000</v>
      </c>
      <c r="Y44" s="53">
        <v>-1321695</v>
      </c>
      <c r="Z44" s="94">
        <v>-88.11</v>
      </c>
      <c r="AA44" s="95">
        <v>3000000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332167</v>
      </c>
      <c r="D47" s="368"/>
      <c r="E47" s="54"/>
      <c r="F47" s="53"/>
      <c r="G47" s="53"/>
      <c r="H47" s="54"/>
      <c r="I47" s="54">
        <v>63000</v>
      </c>
      <c r="J47" s="53">
        <v>63000</v>
      </c>
      <c r="K47" s="53"/>
      <c r="L47" s="54"/>
      <c r="M47" s="54">
        <v>83033</v>
      </c>
      <c r="N47" s="53">
        <v>83033</v>
      </c>
      <c r="O47" s="53"/>
      <c r="P47" s="54"/>
      <c r="Q47" s="54"/>
      <c r="R47" s="53"/>
      <c r="S47" s="53"/>
      <c r="T47" s="54"/>
      <c r="U47" s="54"/>
      <c r="V47" s="53"/>
      <c r="W47" s="53">
        <v>146033</v>
      </c>
      <c r="X47" s="54"/>
      <c r="Y47" s="53">
        <v>146033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396613</v>
      </c>
      <c r="D49" s="368"/>
      <c r="E49" s="54">
        <v>8651733</v>
      </c>
      <c r="F49" s="53">
        <v>8651733</v>
      </c>
      <c r="G49" s="53">
        <v>159199</v>
      </c>
      <c r="H49" s="54"/>
      <c r="I49" s="54">
        <v>253182</v>
      </c>
      <c r="J49" s="53">
        <v>412381</v>
      </c>
      <c r="K49" s="53">
        <v>149800</v>
      </c>
      <c r="L49" s="54"/>
      <c r="M49" s="54"/>
      <c r="N49" s="53">
        <v>149800</v>
      </c>
      <c r="O49" s="53"/>
      <c r="P49" s="54"/>
      <c r="Q49" s="54"/>
      <c r="R49" s="53"/>
      <c r="S49" s="53"/>
      <c r="T49" s="54"/>
      <c r="U49" s="54"/>
      <c r="V49" s="53"/>
      <c r="W49" s="53">
        <v>562181</v>
      </c>
      <c r="X49" s="54">
        <v>4325867</v>
      </c>
      <c r="Y49" s="53">
        <v>-3763686</v>
      </c>
      <c r="Z49" s="94">
        <v>-87</v>
      </c>
      <c r="AA49" s="95">
        <v>8651733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34649571</v>
      </c>
      <c r="D60" s="346">
        <f t="shared" si="14"/>
        <v>0</v>
      </c>
      <c r="E60" s="219">
        <f t="shared" si="14"/>
        <v>171421285</v>
      </c>
      <c r="F60" s="264">
        <f t="shared" si="14"/>
        <v>171421285</v>
      </c>
      <c r="G60" s="264">
        <f t="shared" si="14"/>
        <v>3050681</v>
      </c>
      <c r="H60" s="219">
        <f t="shared" si="14"/>
        <v>5715437</v>
      </c>
      <c r="I60" s="219">
        <f t="shared" si="14"/>
        <v>3703030</v>
      </c>
      <c r="J60" s="264">
        <f t="shared" si="14"/>
        <v>12469148</v>
      </c>
      <c r="K60" s="264">
        <f t="shared" si="14"/>
        <v>5172656</v>
      </c>
      <c r="L60" s="219">
        <f t="shared" si="14"/>
        <v>4707375</v>
      </c>
      <c r="M60" s="219">
        <f t="shared" si="14"/>
        <v>4106725</v>
      </c>
      <c r="N60" s="264">
        <f t="shared" si="14"/>
        <v>13986756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26455904</v>
      </c>
      <c r="X60" s="219">
        <f t="shared" si="14"/>
        <v>85710644</v>
      </c>
      <c r="Y60" s="264">
        <f t="shared" si="14"/>
        <v>-59254740</v>
      </c>
      <c r="Z60" s="337">
        <f>+IF(X60&lt;&gt;0,+(Y60/X60)*100,0)</f>
        <v>-69.13346725057859</v>
      </c>
      <c r="AA60" s="232">
        <f>+AA57+AA54+AA51+AA40+AA37+AA34+AA22+AA5</f>
        <v>171421285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2015-02-02T09:57:44Z</dcterms:created>
  <dcterms:modified xsi:type="dcterms:W3CDTF">2015-02-02T09:57:48Z</dcterms:modified>
  <cp:category/>
  <cp:version/>
  <cp:contentType/>
  <cp:contentStatus/>
</cp:coreProperties>
</file>