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<sst xmlns="http://schemas.openxmlformats.org/spreadsheetml/2006/main" count="855" uniqueCount="302">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</sst>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9320648</v>
      </c>
      <c r="C5" s="19">
        <v>0</v>
      </c>
      <c r="D5" s="59">
        <v>7156818</v>
      </c>
      <c r="E5" s="60">
        <v>7156818</v>
      </c>
      <c r="F5" s="60">
        <v>1059088</v>
      </c>
      <c r="G5" s="60">
        <v>1073246</v>
      </c>
      <c r="H5" s="60">
        <v>1050337</v>
      </c>
      <c r="I5" s="60">
        <v>3182671</v>
      </c>
      <c r="J5" s="60">
        <v>1029512</v>
      </c>
      <c r="K5" s="60">
        <v>1034649</v>
      </c>
      <c r="L5" s="60">
        <v>1625178</v>
      </c>
      <c r="M5" s="60">
        <v>3689339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6872010</v>
      </c>
      <c r="W5" s="60">
        <v>3369498</v>
      </c>
      <c r="X5" s="60">
        <v>3502512</v>
      </c>
      <c r="Y5" s="61">
        <v>103.95</v>
      </c>
      <c r="Z5" s="62">
        <v>7156818</v>
      </c>
    </row>
    <row r="6" spans="1:26" ht="13.5">
      <c r="A6" s="58" t="s">
        <v>32</v>
      </c>
      <c r="B6" s="19">
        <v>37544476</v>
      </c>
      <c r="C6" s="19">
        <v>0</v>
      </c>
      <c r="D6" s="59">
        <v>46421300</v>
      </c>
      <c r="E6" s="60">
        <v>46421300</v>
      </c>
      <c r="F6" s="60">
        <v>2669054</v>
      </c>
      <c r="G6" s="60">
        <v>2584887</v>
      </c>
      <c r="H6" s="60">
        <v>2641309</v>
      </c>
      <c r="I6" s="60">
        <v>7895250</v>
      </c>
      <c r="J6" s="60">
        <v>2579592</v>
      </c>
      <c r="K6" s="60">
        <v>2491288</v>
      </c>
      <c r="L6" s="60">
        <v>2528071</v>
      </c>
      <c r="M6" s="60">
        <v>7598951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15494201</v>
      </c>
      <c r="W6" s="60">
        <v>22709940</v>
      </c>
      <c r="X6" s="60">
        <v>-7215739</v>
      </c>
      <c r="Y6" s="61">
        <v>-31.77</v>
      </c>
      <c r="Z6" s="62">
        <v>46421300</v>
      </c>
    </row>
    <row r="7" spans="1:26" ht="13.5">
      <c r="A7" s="58" t="s">
        <v>33</v>
      </c>
      <c r="B7" s="19">
        <v>3717802</v>
      </c>
      <c r="C7" s="19">
        <v>0</v>
      </c>
      <c r="D7" s="59">
        <v>3500000</v>
      </c>
      <c r="E7" s="60">
        <v>3500000</v>
      </c>
      <c r="F7" s="60">
        <v>290120</v>
      </c>
      <c r="G7" s="60">
        <v>318609</v>
      </c>
      <c r="H7" s="60">
        <v>330172</v>
      </c>
      <c r="I7" s="60">
        <v>938901</v>
      </c>
      <c r="J7" s="60">
        <v>0</v>
      </c>
      <c r="K7" s="60">
        <v>363447</v>
      </c>
      <c r="L7" s="60">
        <v>0</v>
      </c>
      <c r="M7" s="60">
        <v>363447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1302348</v>
      </c>
      <c r="W7" s="60">
        <v>2416998</v>
      </c>
      <c r="X7" s="60">
        <v>-1114650</v>
      </c>
      <c r="Y7" s="61">
        <v>-46.12</v>
      </c>
      <c r="Z7" s="62">
        <v>3500000</v>
      </c>
    </row>
    <row r="8" spans="1:26" ht="13.5">
      <c r="A8" s="58" t="s">
        <v>34</v>
      </c>
      <c r="B8" s="19">
        <v>55796381</v>
      </c>
      <c r="C8" s="19">
        <v>0</v>
      </c>
      <c r="D8" s="59">
        <v>53929000</v>
      </c>
      <c r="E8" s="60">
        <v>53929000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15992000</v>
      </c>
      <c r="M8" s="60">
        <v>15992000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15992000</v>
      </c>
      <c r="W8" s="60">
        <v>26964498</v>
      </c>
      <c r="X8" s="60">
        <v>-10972498</v>
      </c>
      <c r="Y8" s="61">
        <v>-40.69</v>
      </c>
      <c r="Z8" s="62">
        <v>53929000</v>
      </c>
    </row>
    <row r="9" spans="1:26" ht="13.5">
      <c r="A9" s="58" t="s">
        <v>35</v>
      </c>
      <c r="B9" s="19">
        <v>1047893</v>
      </c>
      <c r="C9" s="19">
        <v>0</v>
      </c>
      <c r="D9" s="59">
        <v>1518233</v>
      </c>
      <c r="E9" s="60">
        <v>1518233</v>
      </c>
      <c r="F9" s="60">
        <v>20675</v>
      </c>
      <c r="G9" s="60">
        <v>72535</v>
      </c>
      <c r="H9" s="60">
        <v>20675</v>
      </c>
      <c r="I9" s="60">
        <v>113885</v>
      </c>
      <c r="J9" s="60">
        <v>20228</v>
      </c>
      <c r="K9" s="60">
        <v>20453</v>
      </c>
      <c r="L9" s="60">
        <v>20453</v>
      </c>
      <c r="M9" s="60">
        <v>61134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175019</v>
      </c>
      <c r="W9" s="60">
        <v>682278</v>
      </c>
      <c r="X9" s="60">
        <v>-507259</v>
      </c>
      <c r="Y9" s="61">
        <v>-74.35</v>
      </c>
      <c r="Z9" s="62">
        <v>1518233</v>
      </c>
    </row>
    <row r="10" spans="1:26" ht="25.5">
      <c r="A10" s="63" t="s">
        <v>277</v>
      </c>
      <c r="B10" s="64">
        <f>SUM(B5:B9)</f>
        <v>107427200</v>
      </c>
      <c r="C10" s="64">
        <f>SUM(C5:C9)</f>
        <v>0</v>
      </c>
      <c r="D10" s="65">
        <f aca="true" t="shared" si="0" ref="D10:Z10">SUM(D5:D9)</f>
        <v>112525351</v>
      </c>
      <c r="E10" s="66">
        <f t="shared" si="0"/>
        <v>112525351</v>
      </c>
      <c r="F10" s="66">
        <f t="shared" si="0"/>
        <v>4038937</v>
      </c>
      <c r="G10" s="66">
        <f t="shared" si="0"/>
        <v>4049277</v>
      </c>
      <c r="H10" s="66">
        <f t="shared" si="0"/>
        <v>4042493</v>
      </c>
      <c r="I10" s="66">
        <f t="shared" si="0"/>
        <v>12130707</v>
      </c>
      <c r="J10" s="66">
        <f t="shared" si="0"/>
        <v>3629332</v>
      </c>
      <c r="K10" s="66">
        <f t="shared" si="0"/>
        <v>3909837</v>
      </c>
      <c r="L10" s="66">
        <f t="shared" si="0"/>
        <v>20165702</v>
      </c>
      <c r="M10" s="66">
        <f t="shared" si="0"/>
        <v>27704871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39835578</v>
      </c>
      <c r="W10" s="66">
        <f t="shared" si="0"/>
        <v>56143212</v>
      </c>
      <c r="X10" s="66">
        <f t="shared" si="0"/>
        <v>-16307634</v>
      </c>
      <c r="Y10" s="67">
        <f>+IF(W10&lt;&gt;0,(X10/W10)*100,0)</f>
        <v>-29.046492744305404</v>
      </c>
      <c r="Z10" s="68">
        <f t="shared" si="0"/>
        <v>112525351</v>
      </c>
    </row>
    <row r="11" spans="1:26" ht="13.5">
      <c r="A11" s="58" t="s">
        <v>37</v>
      </c>
      <c r="B11" s="19">
        <v>26989224</v>
      </c>
      <c r="C11" s="19">
        <v>0</v>
      </c>
      <c r="D11" s="59">
        <v>37975000</v>
      </c>
      <c r="E11" s="60">
        <v>37975000</v>
      </c>
      <c r="F11" s="60">
        <v>2969227</v>
      </c>
      <c r="G11" s="60">
        <v>2887522</v>
      </c>
      <c r="H11" s="60">
        <v>3293625</v>
      </c>
      <c r="I11" s="60">
        <v>9150374</v>
      </c>
      <c r="J11" s="60">
        <v>2916976</v>
      </c>
      <c r="K11" s="60">
        <v>2969181</v>
      </c>
      <c r="L11" s="60">
        <v>2984936</v>
      </c>
      <c r="M11" s="60">
        <v>8871093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18021467</v>
      </c>
      <c r="W11" s="60">
        <v>16830330</v>
      </c>
      <c r="X11" s="60">
        <v>1191137</v>
      </c>
      <c r="Y11" s="61">
        <v>7.08</v>
      </c>
      <c r="Z11" s="62">
        <v>37975000</v>
      </c>
    </row>
    <row r="12" spans="1:26" ht="13.5">
      <c r="A12" s="58" t="s">
        <v>38</v>
      </c>
      <c r="B12" s="19">
        <v>3096157</v>
      </c>
      <c r="C12" s="19">
        <v>0</v>
      </c>
      <c r="D12" s="59">
        <v>3700000</v>
      </c>
      <c r="E12" s="60">
        <v>3700000</v>
      </c>
      <c r="F12" s="60">
        <v>258407</v>
      </c>
      <c r="G12" s="60">
        <v>258407</v>
      </c>
      <c r="H12" s="60">
        <v>258441</v>
      </c>
      <c r="I12" s="60">
        <v>775255</v>
      </c>
      <c r="J12" s="60">
        <v>258441</v>
      </c>
      <c r="K12" s="60">
        <v>236118</v>
      </c>
      <c r="L12" s="60">
        <v>256471</v>
      </c>
      <c r="M12" s="60">
        <v>751030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1526285</v>
      </c>
      <c r="W12" s="60">
        <v>1850082</v>
      </c>
      <c r="X12" s="60">
        <v>-323797</v>
      </c>
      <c r="Y12" s="61">
        <v>-17.5</v>
      </c>
      <c r="Z12" s="62">
        <v>3700000</v>
      </c>
    </row>
    <row r="13" spans="1:26" ht="13.5">
      <c r="A13" s="58" t="s">
        <v>278</v>
      </c>
      <c r="B13" s="19">
        <v>19166678</v>
      </c>
      <c r="C13" s="19">
        <v>0</v>
      </c>
      <c r="D13" s="59">
        <v>11700000</v>
      </c>
      <c r="E13" s="60">
        <v>11700000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3376494</v>
      </c>
      <c r="X13" s="60">
        <v>-3376494</v>
      </c>
      <c r="Y13" s="61">
        <v>-100</v>
      </c>
      <c r="Z13" s="62">
        <v>11700000</v>
      </c>
    </row>
    <row r="14" spans="1:26" ht="13.5">
      <c r="A14" s="58" t="s">
        <v>40</v>
      </c>
      <c r="B14" s="19">
        <v>575250</v>
      </c>
      <c r="C14" s="19">
        <v>0</v>
      </c>
      <c r="D14" s="59">
        <v>125000</v>
      </c>
      <c r="E14" s="60">
        <v>125000</v>
      </c>
      <c r="F14" s="60">
        <v>0</v>
      </c>
      <c r="G14" s="60">
        <v>0</v>
      </c>
      <c r="H14" s="60">
        <v>90</v>
      </c>
      <c r="I14" s="60">
        <v>90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90</v>
      </c>
      <c r="W14" s="60">
        <v>62736</v>
      </c>
      <c r="X14" s="60">
        <v>-62646</v>
      </c>
      <c r="Y14" s="61">
        <v>-99.86</v>
      </c>
      <c r="Z14" s="62">
        <v>125000</v>
      </c>
    </row>
    <row r="15" spans="1:26" ht="13.5">
      <c r="A15" s="58" t="s">
        <v>41</v>
      </c>
      <c r="B15" s="19">
        <v>22791967</v>
      </c>
      <c r="C15" s="19">
        <v>0</v>
      </c>
      <c r="D15" s="59">
        <v>24109000</v>
      </c>
      <c r="E15" s="60">
        <v>24109000</v>
      </c>
      <c r="F15" s="60">
        <v>112353</v>
      </c>
      <c r="G15" s="60">
        <v>3923499</v>
      </c>
      <c r="H15" s="60">
        <v>2576636</v>
      </c>
      <c r="I15" s="60">
        <v>6612488</v>
      </c>
      <c r="J15" s="60">
        <v>1662004</v>
      </c>
      <c r="K15" s="60">
        <v>1228993</v>
      </c>
      <c r="L15" s="60">
        <v>352267</v>
      </c>
      <c r="M15" s="60">
        <v>3243264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9855752</v>
      </c>
      <c r="W15" s="60">
        <v>1205448</v>
      </c>
      <c r="X15" s="60">
        <v>8650304</v>
      </c>
      <c r="Y15" s="61">
        <v>717.6</v>
      </c>
      <c r="Z15" s="62">
        <v>24109000</v>
      </c>
    </row>
    <row r="16" spans="1:26" ht="13.5">
      <c r="A16" s="69" t="s">
        <v>42</v>
      </c>
      <c r="B16" s="19">
        <v>6221283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33508882</v>
      </c>
      <c r="C17" s="19">
        <v>0</v>
      </c>
      <c r="D17" s="59">
        <v>43090000</v>
      </c>
      <c r="E17" s="60">
        <v>43090000</v>
      </c>
      <c r="F17" s="60">
        <v>1168060</v>
      </c>
      <c r="G17" s="60">
        <v>2117544</v>
      </c>
      <c r="H17" s="60">
        <v>1727060</v>
      </c>
      <c r="I17" s="60">
        <v>5012664</v>
      </c>
      <c r="J17" s="60">
        <v>1956580</v>
      </c>
      <c r="K17" s="60">
        <v>1073756</v>
      </c>
      <c r="L17" s="60">
        <v>2680060</v>
      </c>
      <c r="M17" s="60">
        <v>5710396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10723060</v>
      </c>
      <c r="W17" s="60">
        <v>1457484</v>
      </c>
      <c r="X17" s="60">
        <v>9265576</v>
      </c>
      <c r="Y17" s="61">
        <v>635.72</v>
      </c>
      <c r="Z17" s="62">
        <v>43090000</v>
      </c>
    </row>
    <row r="18" spans="1:26" ht="13.5">
      <c r="A18" s="70" t="s">
        <v>44</v>
      </c>
      <c r="B18" s="71">
        <f>SUM(B11:B17)</f>
        <v>112349441</v>
      </c>
      <c r="C18" s="71">
        <f>SUM(C11:C17)</f>
        <v>0</v>
      </c>
      <c r="D18" s="72">
        <f aca="true" t="shared" si="1" ref="D18:Z18">SUM(D11:D17)</f>
        <v>120699000</v>
      </c>
      <c r="E18" s="73">
        <f t="shared" si="1"/>
        <v>120699000</v>
      </c>
      <c r="F18" s="73">
        <f t="shared" si="1"/>
        <v>4508047</v>
      </c>
      <c r="G18" s="73">
        <f t="shared" si="1"/>
        <v>9186972</v>
      </c>
      <c r="H18" s="73">
        <f t="shared" si="1"/>
        <v>7855852</v>
      </c>
      <c r="I18" s="73">
        <f t="shared" si="1"/>
        <v>21550871</v>
      </c>
      <c r="J18" s="73">
        <f t="shared" si="1"/>
        <v>6794001</v>
      </c>
      <c r="K18" s="73">
        <f t="shared" si="1"/>
        <v>5508048</v>
      </c>
      <c r="L18" s="73">
        <f t="shared" si="1"/>
        <v>6273734</v>
      </c>
      <c r="M18" s="73">
        <f t="shared" si="1"/>
        <v>18575783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40126654</v>
      </c>
      <c r="W18" s="73">
        <f t="shared" si="1"/>
        <v>24782574</v>
      </c>
      <c r="X18" s="73">
        <f t="shared" si="1"/>
        <v>15344080</v>
      </c>
      <c r="Y18" s="67">
        <f>+IF(W18&lt;&gt;0,(X18/W18)*100,0)</f>
        <v>61.91479545264345</v>
      </c>
      <c r="Z18" s="74">
        <f t="shared" si="1"/>
        <v>120699000</v>
      </c>
    </row>
    <row r="19" spans="1:26" ht="13.5">
      <c r="A19" s="70" t="s">
        <v>45</v>
      </c>
      <c r="B19" s="75">
        <f>+B10-B18</f>
        <v>-4922241</v>
      </c>
      <c r="C19" s="75">
        <f>+C10-C18</f>
        <v>0</v>
      </c>
      <c r="D19" s="76">
        <f aca="true" t="shared" si="2" ref="D19:Z19">+D10-D18</f>
        <v>-8173649</v>
      </c>
      <c r="E19" s="77">
        <f t="shared" si="2"/>
        <v>-8173649</v>
      </c>
      <c r="F19" s="77">
        <f t="shared" si="2"/>
        <v>-469110</v>
      </c>
      <c r="G19" s="77">
        <f t="shared" si="2"/>
        <v>-5137695</v>
      </c>
      <c r="H19" s="77">
        <f t="shared" si="2"/>
        <v>-3813359</v>
      </c>
      <c r="I19" s="77">
        <f t="shared" si="2"/>
        <v>-9420164</v>
      </c>
      <c r="J19" s="77">
        <f t="shared" si="2"/>
        <v>-3164669</v>
      </c>
      <c r="K19" s="77">
        <f t="shared" si="2"/>
        <v>-1598211</v>
      </c>
      <c r="L19" s="77">
        <f t="shared" si="2"/>
        <v>13891968</v>
      </c>
      <c r="M19" s="77">
        <f t="shared" si="2"/>
        <v>9129088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-291076</v>
      </c>
      <c r="W19" s="77">
        <f>IF(E10=E18,0,W10-W18)</f>
        <v>31360638</v>
      </c>
      <c r="X19" s="77">
        <f t="shared" si="2"/>
        <v>-31651714</v>
      </c>
      <c r="Y19" s="78">
        <f>+IF(W19&lt;&gt;0,(X19/W19)*100,0)</f>
        <v>-100.92815713761946</v>
      </c>
      <c r="Z19" s="79">
        <f t="shared" si="2"/>
        <v>-8173649</v>
      </c>
    </row>
    <row r="20" spans="1:26" ht="13.5">
      <c r="A20" s="58" t="s">
        <v>46</v>
      </c>
      <c r="B20" s="19">
        <v>22528553</v>
      </c>
      <c r="C20" s="19">
        <v>0</v>
      </c>
      <c r="D20" s="59">
        <v>35889000</v>
      </c>
      <c r="E20" s="60">
        <v>35889000</v>
      </c>
      <c r="F20" s="60">
        <v>3877000</v>
      </c>
      <c r="G20" s="60">
        <v>0</v>
      </c>
      <c r="H20" s="60">
        <v>0</v>
      </c>
      <c r="I20" s="60">
        <v>3877000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3877000</v>
      </c>
      <c r="W20" s="60">
        <v>17944500</v>
      </c>
      <c r="X20" s="60">
        <v>-14067500</v>
      </c>
      <c r="Y20" s="61">
        <v>-78.39</v>
      </c>
      <c r="Z20" s="62">
        <v>35889000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17606312</v>
      </c>
      <c r="C22" s="86">
        <f>SUM(C19:C21)</f>
        <v>0</v>
      </c>
      <c r="D22" s="87">
        <f aca="true" t="shared" si="3" ref="D22:Z22">SUM(D19:D21)</f>
        <v>27715351</v>
      </c>
      <c r="E22" s="88">
        <f t="shared" si="3"/>
        <v>27715351</v>
      </c>
      <c r="F22" s="88">
        <f t="shared" si="3"/>
        <v>3407890</v>
      </c>
      <c r="G22" s="88">
        <f t="shared" si="3"/>
        <v>-5137695</v>
      </c>
      <c r="H22" s="88">
        <f t="shared" si="3"/>
        <v>-3813359</v>
      </c>
      <c r="I22" s="88">
        <f t="shared" si="3"/>
        <v>-5543164</v>
      </c>
      <c r="J22" s="88">
        <f t="shared" si="3"/>
        <v>-3164669</v>
      </c>
      <c r="K22" s="88">
        <f t="shared" si="3"/>
        <v>-1598211</v>
      </c>
      <c r="L22" s="88">
        <f t="shared" si="3"/>
        <v>13891968</v>
      </c>
      <c r="M22" s="88">
        <f t="shared" si="3"/>
        <v>9129088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3585924</v>
      </c>
      <c r="W22" s="88">
        <f t="shared" si="3"/>
        <v>49305138</v>
      </c>
      <c r="X22" s="88">
        <f t="shared" si="3"/>
        <v>-45719214</v>
      </c>
      <c r="Y22" s="89">
        <f>+IF(W22&lt;&gt;0,(X22/W22)*100,0)</f>
        <v>-92.72707846391182</v>
      </c>
      <c r="Z22" s="90">
        <f t="shared" si="3"/>
        <v>27715351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17606312</v>
      </c>
      <c r="C24" s="75">
        <f>SUM(C22:C23)</f>
        <v>0</v>
      </c>
      <c r="D24" s="76">
        <f aca="true" t="shared" si="4" ref="D24:Z24">SUM(D22:D23)</f>
        <v>27715351</v>
      </c>
      <c r="E24" s="77">
        <f t="shared" si="4"/>
        <v>27715351</v>
      </c>
      <c r="F24" s="77">
        <f t="shared" si="4"/>
        <v>3407890</v>
      </c>
      <c r="G24" s="77">
        <f t="shared" si="4"/>
        <v>-5137695</v>
      </c>
      <c r="H24" s="77">
        <f t="shared" si="4"/>
        <v>-3813359</v>
      </c>
      <c r="I24" s="77">
        <f t="shared" si="4"/>
        <v>-5543164</v>
      </c>
      <c r="J24" s="77">
        <f t="shared" si="4"/>
        <v>-3164669</v>
      </c>
      <c r="K24" s="77">
        <f t="shared" si="4"/>
        <v>-1598211</v>
      </c>
      <c r="L24" s="77">
        <f t="shared" si="4"/>
        <v>13891968</v>
      </c>
      <c r="M24" s="77">
        <f t="shared" si="4"/>
        <v>9129088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3585924</v>
      </c>
      <c r="W24" s="77">
        <f t="shared" si="4"/>
        <v>49305138</v>
      </c>
      <c r="X24" s="77">
        <f t="shared" si="4"/>
        <v>-45719214</v>
      </c>
      <c r="Y24" s="78">
        <f>+IF(W24&lt;&gt;0,(X24/W24)*100,0)</f>
        <v>-92.72707846391182</v>
      </c>
      <c r="Z24" s="79">
        <f t="shared" si="4"/>
        <v>27715351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613181108</v>
      </c>
      <c r="C27" s="22">
        <v>0</v>
      </c>
      <c r="D27" s="99">
        <v>43035079</v>
      </c>
      <c r="E27" s="100">
        <v>43035079</v>
      </c>
      <c r="F27" s="100">
        <v>203251</v>
      </c>
      <c r="G27" s="100">
        <v>730993</v>
      </c>
      <c r="H27" s="100">
        <v>661880</v>
      </c>
      <c r="I27" s="100">
        <v>1596124</v>
      </c>
      <c r="J27" s="100">
        <v>1120647</v>
      </c>
      <c r="K27" s="100">
        <v>157467</v>
      </c>
      <c r="L27" s="100">
        <v>424769</v>
      </c>
      <c r="M27" s="100">
        <v>1702883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3299007</v>
      </c>
      <c r="W27" s="100">
        <v>21517540</v>
      </c>
      <c r="X27" s="100">
        <v>-18218533</v>
      </c>
      <c r="Y27" s="101">
        <v>-84.67</v>
      </c>
      <c r="Z27" s="102">
        <v>43035079</v>
      </c>
    </row>
    <row r="28" spans="1:26" ht="13.5">
      <c r="A28" s="103" t="s">
        <v>46</v>
      </c>
      <c r="B28" s="19">
        <v>318680007</v>
      </c>
      <c r="C28" s="19">
        <v>0</v>
      </c>
      <c r="D28" s="59">
        <v>35890501</v>
      </c>
      <c r="E28" s="60">
        <v>35890501</v>
      </c>
      <c r="F28" s="60">
        <v>32589</v>
      </c>
      <c r="G28" s="60">
        <v>197148</v>
      </c>
      <c r="H28" s="60">
        <v>603876</v>
      </c>
      <c r="I28" s="60">
        <v>833613</v>
      </c>
      <c r="J28" s="60">
        <v>689486</v>
      </c>
      <c r="K28" s="60">
        <v>123556</v>
      </c>
      <c r="L28" s="60">
        <v>424769</v>
      </c>
      <c r="M28" s="60">
        <v>1237811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2071424</v>
      </c>
      <c r="W28" s="60">
        <v>17945251</v>
      </c>
      <c r="X28" s="60">
        <v>-15873827</v>
      </c>
      <c r="Y28" s="61">
        <v>-88.46</v>
      </c>
      <c r="Z28" s="62">
        <v>35890501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294501101</v>
      </c>
      <c r="C31" s="19">
        <v>0</v>
      </c>
      <c r="D31" s="59">
        <v>7144578</v>
      </c>
      <c r="E31" s="60">
        <v>7144578</v>
      </c>
      <c r="F31" s="60">
        <v>170662</v>
      </c>
      <c r="G31" s="60">
        <v>533845</v>
      </c>
      <c r="H31" s="60">
        <v>58004</v>
      </c>
      <c r="I31" s="60">
        <v>762511</v>
      </c>
      <c r="J31" s="60">
        <v>431161</v>
      </c>
      <c r="K31" s="60">
        <v>33911</v>
      </c>
      <c r="L31" s="60">
        <v>0</v>
      </c>
      <c r="M31" s="60">
        <v>465072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1227583</v>
      </c>
      <c r="W31" s="60">
        <v>3572289</v>
      </c>
      <c r="X31" s="60">
        <v>-2344706</v>
      </c>
      <c r="Y31" s="61">
        <v>-65.64</v>
      </c>
      <c r="Z31" s="62">
        <v>7144578</v>
      </c>
    </row>
    <row r="32" spans="1:26" ht="13.5">
      <c r="A32" s="70" t="s">
        <v>54</v>
      </c>
      <c r="B32" s="22">
        <f>SUM(B28:B31)</f>
        <v>613181108</v>
      </c>
      <c r="C32" s="22">
        <f>SUM(C28:C31)</f>
        <v>0</v>
      </c>
      <c r="D32" s="99">
        <f aca="true" t="shared" si="5" ref="D32:Z32">SUM(D28:D31)</f>
        <v>43035079</v>
      </c>
      <c r="E32" s="100">
        <f t="shared" si="5"/>
        <v>43035079</v>
      </c>
      <c r="F32" s="100">
        <f t="shared" si="5"/>
        <v>203251</v>
      </c>
      <c r="G32" s="100">
        <f t="shared" si="5"/>
        <v>730993</v>
      </c>
      <c r="H32" s="100">
        <f t="shared" si="5"/>
        <v>661880</v>
      </c>
      <c r="I32" s="100">
        <f t="shared" si="5"/>
        <v>1596124</v>
      </c>
      <c r="J32" s="100">
        <f t="shared" si="5"/>
        <v>1120647</v>
      </c>
      <c r="K32" s="100">
        <f t="shared" si="5"/>
        <v>157467</v>
      </c>
      <c r="L32" s="100">
        <f t="shared" si="5"/>
        <v>424769</v>
      </c>
      <c r="M32" s="100">
        <f t="shared" si="5"/>
        <v>1702883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3299007</v>
      </c>
      <c r="W32" s="100">
        <f t="shared" si="5"/>
        <v>21517540</v>
      </c>
      <c r="X32" s="100">
        <f t="shared" si="5"/>
        <v>-18218533</v>
      </c>
      <c r="Y32" s="101">
        <f>+IF(W32&lt;&gt;0,(X32/W32)*100,0)</f>
        <v>-84.66828921893487</v>
      </c>
      <c r="Z32" s="102">
        <f t="shared" si="5"/>
        <v>43035079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29515419</v>
      </c>
      <c r="C35" s="19">
        <v>0</v>
      </c>
      <c r="D35" s="59">
        <v>44665107</v>
      </c>
      <c r="E35" s="60">
        <v>44665107</v>
      </c>
      <c r="F35" s="60">
        <v>0</v>
      </c>
      <c r="G35" s="60">
        <v>0</v>
      </c>
      <c r="H35" s="60">
        <v>40424820</v>
      </c>
      <c r="I35" s="60">
        <v>40424820</v>
      </c>
      <c r="J35" s="60">
        <v>40424820</v>
      </c>
      <c r="K35" s="60">
        <v>40424820</v>
      </c>
      <c r="L35" s="60">
        <v>40424820</v>
      </c>
      <c r="M35" s="60">
        <v>40424820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40424820</v>
      </c>
      <c r="W35" s="60">
        <v>22332554</v>
      </c>
      <c r="X35" s="60">
        <v>18092266</v>
      </c>
      <c r="Y35" s="61">
        <v>81.01</v>
      </c>
      <c r="Z35" s="62">
        <v>44665107</v>
      </c>
    </row>
    <row r="36" spans="1:26" ht="13.5">
      <c r="A36" s="58" t="s">
        <v>57</v>
      </c>
      <c r="B36" s="19">
        <v>631781150</v>
      </c>
      <c r="C36" s="19">
        <v>0</v>
      </c>
      <c r="D36" s="59">
        <v>597216011</v>
      </c>
      <c r="E36" s="60">
        <v>597216011</v>
      </c>
      <c r="F36" s="60">
        <v>0</v>
      </c>
      <c r="G36" s="60">
        <v>0</v>
      </c>
      <c r="H36" s="60">
        <v>196586</v>
      </c>
      <c r="I36" s="60">
        <v>196586</v>
      </c>
      <c r="J36" s="60">
        <v>196586</v>
      </c>
      <c r="K36" s="60">
        <v>196586</v>
      </c>
      <c r="L36" s="60">
        <v>196586</v>
      </c>
      <c r="M36" s="60">
        <v>196586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196586</v>
      </c>
      <c r="W36" s="60">
        <v>298608006</v>
      </c>
      <c r="X36" s="60">
        <v>-298411420</v>
      </c>
      <c r="Y36" s="61">
        <v>-99.93</v>
      </c>
      <c r="Z36" s="62">
        <v>597216011</v>
      </c>
    </row>
    <row r="37" spans="1:26" ht="13.5">
      <c r="A37" s="58" t="s">
        <v>58</v>
      </c>
      <c r="B37" s="19">
        <v>24682093</v>
      </c>
      <c r="C37" s="19">
        <v>0</v>
      </c>
      <c r="D37" s="59">
        <v>18105492</v>
      </c>
      <c r="E37" s="60">
        <v>18105492</v>
      </c>
      <c r="F37" s="60">
        <v>0</v>
      </c>
      <c r="G37" s="60">
        <v>0</v>
      </c>
      <c r="H37" s="60">
        <v>35273076</v>
      </c>
      <c r="I37" s="60">
        <v>35273076</v>
      </c>
      <c r="J37" s="60">
        <v>35273076</v>
      </c>
      <c r="K37" s="60">
        <v>35273076</v>
      </c>
      <c r="L37" s="60">
        <v>35273076</v>
      </c>
      <c r="M37" s="60">
        <v>35273076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35273076</v>
      </c>
      <c r="W37" s="60">
        <v>9052746</v>
      </c>
      <c r="X37" s="60">
        <v>26220330</v>
      </c>
      <c r="Y37" s="61">
        <v>289.64</v>
      </c>
      <c r="Z37" s="62">
        <v>18105492</v>
      </c>
    </row>
    <row r="38" spans="1:26" ht="13.5">
      <c r="A38" s="58" t="s">
        <v>59</v>
      </c>
      <c r="B38" s="19">
        <v>13053538</v>
      </c>
      <c r="C38" s="19">
        <v>0</v>
      </c>
      <c r="D38" s="59">
        <v>13775626</v>
      </c>
      <c r="E38" s="60">
        <v>13775626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6887813</v>
      </c>
      <c r="X38" s="60">
        <v>-6887813</v>
      </c>
      <c r="Y38" s="61">
        <v>-100</v>
      </c>
      <c r="Z38" s="62">
        <v>13775626</v>
      </c>
    </row>
    <row r="39" spans="1:26" ht="13.5">
      <c r="A39" s="58" t="s">
        <v>60</v>
      </c>
      <c r="B39" s="19">
        <v>623560938</v>
      </c>
      <c r="C39" s="19">
        <v>0</v>
      </c>
      <c r="D39" s="59">
        <v>610000000</v>
      </c>
      <c r="E39" s="60">
        <v>610000000</v>
      </c>
      <c r="F39" s="60">
        <v>0</v>
      </c>
      <c r="G39" s="60">
        <v>0</v>
      </c>
      <c r="H39" s="60">
        <v>5348330</v>
      </c>
      <c r="I39" s="60">
        <v>5348330</v>
      </c>
      <c r="J39" s="60">
        <v>5348330</v>
      </c>
      <c r="K39" s="60">
        <v>5348330</v>
      </c>
      <c r="L39" s="60">
        <v>5348330</v>
      </c>
      <c r="M39" s="60">
        <v>5348330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5348330</v>
      </c>
      <c r="W39" s="60">
        <v>305000000</v>
      </c>
      <c r="X39" s="60">
        <v>-299651670</v>
      </c>
      <c r="Y39" s="61">
        <v>-98.25</v>
      </c>
      <c r="Z39" s="62">
        <v>610000000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30397687</v>
      </c>
      <c r="C42" s="19">
        <v>0</v>
      </c>
      <c r="D42" s="59">
        <v>-13949924</v>
      </c>
      <c r="E42" s="60">
        <v>-13949924</v>
      </c>
      <c r="F42" s="60">
        <v>23427519</v>
      </c>
      <c r="G42" s="60">
        <v>-5371810</v>
      </c>
      <c r="H42" s="60">
        <v>-5095832</v>
      </c>
      <c r="I42" s="60">
        <v>12959877</v>
      </c>
      <c r="J42" s="60">
        <v>-3990923</v>
      </c>
      <c r="K42" s="60">
        <v>-2665993</v>
      </c>
      <c r="L42" s="60">
        <v>12635371</v>
      </c>
      <c r="M42" s="60">
        <v>5978455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18938332</v>
      </c>
      <c r="W42" s="60">
        <v>-6974964</v>
      </c>
      <c r="X42" s="60">
        <v>25913296</v>
      </c>
      <c r="Y42" s="61">
        <v>-371.52</v>
      </c>
      <c r="Z42" s="62">
        <v>-13949924</v>
      </c>
    </row>
    <row r="43" spans="1:26" ht="13.5">
      <c r="A43" s="58" t="s">
        <v>63</v>
      </c>
      <c r="B43" s="19">
        <v>0</v>
      </c>
      <c r="C43" s="19">
        <v>0</v>
      </c>
      <c r="D43" s="59">
        <v>-33027708</v>
      </c>
      <c r="E43" s="60">
        <v>-33027708</v>
      </c>
      <c r="F43" s="60">
        <v>-203251</v>
      </c>
      <c r="G43" s="60">
        <v>-730993</v>
      </c>
      <c r="H43" s="60">
        <v>-661880</v>
      </c>
      <c r="I43" s="60">
        <v>-1596124</v>
      </c>
      <c r="J43" s="60">
        <v>-1120647</v>
      </c>
      <c r="K43" s="60">
        <v>-157467</v>
      </c>
      <c r="L43" s="60">
        <v>-424769</v>
      </c>
      <c r="M43" s="60">
        <v>-1702883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-3299007</v>
      </c>
      <c r="W43" s="60">
        <v>-16513854</v>
      </c>
      <c r="X43" s="60">
        <v>13214847</v>
      </c>
      <c r="Y43" s="61">
        <v>-80.02</v>
      </c>
      <c r="Z43" s="62">
        <v>-33027708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48025159</v>
      </c>
      <c r="C45" s="22">
        <v>0</v>
      </c>
      <c r="D45" s="99">
        <v>-46977632</v>
      </c>
      <c r="E45" s="100">
        <v>-46977632</v>
      </c>
      <c r="F45" s="100">
        <v>40851740</v>
      </c>
      <c r="G45" s="100">
        <v>34748937</v>
      </c>
      <c r="H45" s="100">
        <v>28991225</v>
      </c>
      <c r="I45" s="100">
        <v>28991225</v>
      </c>
      <c r="J45" s="100">
        <v>23879655</v>
      </c>
      <c r="K45" s="100">
        <v>21056195</v>
      </c>
      <c r="L45" s="100">
        <v>33266797</v>
      </c>
      <c r="M45" s="100">
        <v>33266797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33266797</v>
      </c>
      <c r="W45" s="100">
        <v>-23488818</v>
      </c>
      <c r="X45" s="100">
        <v>56755615</v>
      </c>
      <c r="Y45" s="101">
        <v>-241.63</v>
      </c>
      <c r="Z45" s="102">
        <v>-46977632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76.8119337526985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62.39620164682569</v>
      </c>
      <c r="G58" s="7">
        <f t="shared" si="6"/>
        <v>65.36897373605606</v>
      </c>
      <c r="H58" s="7">
        <f t="shared" si="6"/>
        <v>64.69084522188747</v>
      </c>
      <c r="I58" s="7">
        <f t="shared" si="6"/>
        <v>64.14254082512414</v>
      </c>
      <c r="J58" s="7">
        <f t="shared" si="6"/>
        <v>75.54811388089675</v>
      </c>
      <c r="K58" s="7">
        <f t="shared" si="6"/>
        <v>77.75232512662592</v>
      </c>
      <c r="L58" s="7">
        <f t="shared" si="6"/>
        <v>69.30107007790768</v>
      </c>
      <c r="M58" s="7">
        <f t="shared" si="6"/>
        <v>73.93816069572982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69.08641790064486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61.169051765499574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31.364626924297127</v>
      </c>
      <c r="G59" s="10">
        <f t="shared" si="7"/>
        <v>42.75105614183514</v>
      </c>
      <c r="H59" s="10">
        <f t="shared" si="7"/>
        <v>38.95911502689137</v>
      </c>
      <c r="I59" s="10">
        <f t="shared" si="7"/>
        <v>37.710621047541515</v>
      </c>
      <c r="J59" s="10">
        <f t="shared" si="7"/>
        <v>90.48452082151543</v>
      </c>
      <c r="K59" s="10">
        <f t="shared" si="7"/>
        <v>62.72262380768744</v>
      </c>
      <c r="L59" s="10">
        <f t="shared" si="7"/>
        <v>89.9592536940569</v>
      </c>
      <c r="M59" s="10">
        <f t="shared" si="7"/>
        <v>82.4675097625889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61.73901085708549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73.74081875586704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74.70961621608255</v>
      </c>
      <c r="G60" s="13">
        <f t="shared" si="7"/>
        <v>74.7599411502321</v>
      </c>
      <c r="H60" s="13">
        <f t="shared" si="7"/>
        <v>74.92326721334005</v>
      </c>
      <c r="I60" s="13">
        <f t="shared" si="7"/>
        <v>74.79756815806972</v>
      </c>
      <c r="J60" s="13">
        <f t="shared" si="7"/>
        <v>69.58701220968277</v>
      </c>
      <c r="K60" s="13">
        <f t="shared" si="7"/>
        <v>83.99426320842873</v>
      </c>
      <c r="L60" s="13">
        <f t="shared" si="7"/>
        <v>56.0208949827754</v>
      </c>
      <c r="M60" s="13">
        <f t="shared" si="7"/>
        <v>69.79710752181452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72.34515029203507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32.800208520408916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223.44786767285308</v>
      </c>
      <c r="G61" s="13">
        <f t="shared" si="7"/>
        <v>230.14058144237902</v>
      </c>
      <c r="H61" s="13">
        <f t="shared" si="7"/>
        <v>261.1176468258212</v>
      </c>
      <c r="I61" s="13">
        <f t="shared" si="7"/>
        <v>237.14727793696272</v>
      </c>
      <c r="J61" s="13">
        <f t="shared" si="7"/>
        <v>251.06611182997236</v>
      </c>
      <c r="K61" s="13">
        <f t="shared" si="7"/>
        <v>247.14746876016517</v>
      </c>
      <c r="L61" s="13">
        <f t="shared" si="7"/>
        <v>190.49306157658233</v>
      </c>
      <c r="M61" s="13">
        <f t="shared" si="7"/>
        <v>230.59648156617146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234.09606301293317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36.39770843650941</v>
      </c>
      <c r="G62" s="13">
        <f t="shared" si="7"/>
        <v>39.229130222108</v>
      </c>
      <c r="H62" s="13">
        <f t="shared" si="7"/>
        <v>40.80319151941866</v>
      </c>
      <c r="I62" s="13">
        <f t="shared" si="7"/>
        <v>38.87131428852596</v>
      </c>
      <c r="J62" s="13">
        <f t="shared" si="7"/>
        <v>36.113742687917764</v>
      </c>
      <c r="K62" s="13">
        <f t="shared" si="7"/>
        <v>60.23861430937967</v>
      </c>
      <c r="L62" s="13">
        <f t="shared" si="7"/>
        <v>30.006403023719162</v>
      </c>
      <c r="M62" s="13">
        <f t="shared" si="7"/>
        <v>40.93483391887833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39.87876536778413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29.365660042867596</v>
      </c>
      <c r="G63" s="13">
        <f t="shared" si="7"/>
        <v>34.08853292018332</v>
      </c>
      <c r="H63" s="13">
        <f t="shared" si="7"/>
        <v>26.07831089155378</v>
      </c>
      <c r="I63" s="13">
        <f t="shared" si="7"/>
        <v>29.846495986114125</v>
      </c>
      <c r="J63" s="13">
        <f t="shared" si="7"/>
        <v>28.110093829352937</v>
      </c>
      <c r="K63" s="13">
        <f t="shared" si="7"/>
        <v>34.90307447704638</v>
      </c>
      <c r="L63" s="13">
        <f t="shared" si="7"/>
        <v>28.539978567548125</v>
      </c>
      <c r="M63" s="13">
        <f t="shared" si="7"/>
        <v>30.51753626897748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30.18224369037883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29.058730372422737</v>
      </c>
      <c r="G64" s="13">
        <f t="shared" si="7"/>
        <v>25.32753804961152</v>
      </c>
      <c r="H64" s="13">
        <f t="shared" si="7"/>
        <v>25.956277829051867</v>
      </c>
      <c r="I64" s="13">
        <f t="shared" si="7"/>
        <v>26.779780650411833</v>
      </c>
      <c r="J64" s="13">
        <f t="shared" si="7"/>
        <v>24.932249713766772</v>
      </c>
      <c r="K64" s="13">
        <f t="shared" si="7"/>
        <v>30.82268251783401</v>
      </c>
      <c r="L64" s="13">
        <f t="shared" si="7"/>
        <v>21.220519430227753</v>
      </c>
      <c r="M64" s="13">
        <f t="shared" si="7"/>
        <v>25.659014751762122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26.21900513878972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46865124</v>
      </c>
      <c r="C67" s="24"/>
      <c r="D67" s="25">
        <v>53578118</v>
      </c>
      <c r="E67" s="26">
        <v>53578118</v>
      </c>
      <c r="F67" s="26">
        <v>3728142</v>
      </c>
      <c r="G67" s="26">
        <v>3658133</v>
      </c>
      <c r="H67" s="26">
        <v>3691646</v>
      </c>
      <c r="I67" s="26">
        <v>11077921</v>
      </c>
      <c r="J67" s="26">
        <v>3609104</v>
      </c>
      <c r="K67" s="26">
        <v>3525937</v>
      </c>
      <c r="L67" s="26">
        <v>4153249</v>
      </c>
      <c r="M67" s="26">
        <v>11288290</v>
      </c>
      <c r="N67" s="26"/>
      <c r="O67" s="26"/>
      <c r="P67" s="26"/>
      <c r="Q67" s="26"/>
      <c r="R67" s="26"/>
      <c r="S67" s="26"/>
      <c r="T67" s="26"/>
      <c r="U67" s="26"/>
      <c r="V67" s="26">
        <v>22366211</v>
      </c>
      <c r="W67" s="26">
        <v>26079438</v>
      </c>
      <c r="X67" s="26"/>
      <c r="Y67" s="25"/>
      <c r="Z67" s="27">
        <v>53578118</v>
      </c>
    </row>
    <row r="68" spans="1:26" ht="13.5" hidden="1">
      <c r="A68" s="37" t="s">
        <v>31</v>
      </c>
      <c r="B68" s="19">
        <v>9320648</v>
      </c>
      <c r="C68" s="19"/>
      <c r="D68" s="20">
        <v>7156818</v>
      </c>
      <c r="E68" s="21">
        <v>7156818</v>
      </c>
      <c r="F68" s="21">
        <v>1059088</v>
      </c>
      <c r="G68" s="21">
        <v>1073246</v>
      </c>
      <c r="H68" s="21">
        <v>1050337</v>
      </c>
      <c r="I68" s="21">
        <v>3182671</v>
      </c>
      <c r="J68" s="21">
        <v>1029512</v>
      </c>
      <c r="K68" s="21">
        <v>1034649</v>
      </c>
      <c r="L68" s="21">
        <v>1625178</v>
      </c>
      <c r="M68" s="21">
        <v>3689339</v>
      </c>
      <c r="N68" s="21"/>
      <c r="O68" s="21"/>
      <c r="P68" s="21"/>
      <c r="Q68" s="21"/>
      <c r="R68" s="21"/>
      <c r="S68" s="21"/>
      <c r="T68" s="21"/>
      <c r="U68" s="21"/>
      <c r="V68" s="21">
        <v>6872010</v>
      </c>
      <c r="W68" s="21">
        <v>3369498</v>
      </c>
      <c r="X68" s="21"/>
      <c r="Y68" s="20"/>
      <c r="Z68" s="23">
        <v>7156818</v>
      </c>
    </row>
    <row r="69" spans="1:26" ht="13.5" hidden="1">
      <c r="A69" s="38" t="s">
        <v>32</v>
      </c>
      <c r="B69" s="19">
        <v>37544476</v>
      </c>
      <c r="C69" s="19"/>
      <c r="D69" s="20">
        <v>46421300</v>
      </c>
      <c r="E69" s="21">
        <v>46421300</v>
      </c>
      <c r="F69" s="21">
        <v>2669054</v>
      </c>
      <c r="G69" s="21">
        <v>2584887</v>
      </c>
      <c r="H69" s="21">
        <v>2641309</v>
      </c>
      <c r="I69" s="21">
        <v>7895250</v>
      </c>
      <c r="J69" s="21">
        <v>2579592</v>
      </c>
      <c r="K69" s="21">
        <v>2491288</v>
      </c>
      <c r="L69" s="21">
        <v>2528071</v>
      </c>
      <c r="M69" s="21">
        <v>7598951</v>
      </c>
      <c r="N69" s="21"/>
      <c r="O69" s="21"/>
      <c r="P69" s="21"/>
      <c r="Q69" s="21"/>
      <c r="R69" s="21"/>
      <c r="S69" s="21"/>
      <c r="T69" s="21"/>
      <c r="U69" s="21"/>
      <c r="V69" s="21">
        <v>15494201</v>
      </c>
      <c r="W69" s="21">
        <v>22709940</v>
      </c>
      <c r="X69" s="21"/>
      <c r="Y69" s="20"/>
      <c r="Z69" s="23">
        <v>46421300</v>
      </c>
    </row>
    <row r="70" spans="1:26" ht="13.5" hidden="1">
      <c r="A70" s="39" t="s">
        <v>103</v>
      </c>
      <c r="B70" s="19">
        <v>14670986</v>
      </c>
      <c r="C70" s="19"/>
      <c r="D70" s="20">
        <v>23503000</v>
      </c>
      <c r="E70" s="21">
        <v>23503000</v>
      </c>
      <c r="F70" s="21">
        <v>601479</v>
      </c>
      <c r="G70" s="21">
        <v>551353</v>
      </c>
      <c r="H70" s="21">
        <v>504918</v>
      </c>
      <c r="I70" s="21">
        <v>1657750</v>
      </c>
      <c r="J70" s="21">
        <v>465242</v>
      </c>
      <c r="K70" s="21">
        <v>525691</v>
      </c>
      <c r="L70" s="21">
        <v>454426</v>
      </c>
      <c r="M70" s="21">
        <v>1445359</v>
      </c>
      <c r="N70" s="21"/>
      <c r="O70" s="21"/>
      <c r="P70" s="21"/>
      <c r="Q70" s="21"/>
      <c r="R70" s="21"/>
      <c r="S70" s="21"/>
      <c r="T70" s="21"/>
      <c r="U70" s="21"/>
      <c r="V70" s="21">
        <v>3103109</v>
      </c>
      <c r="W70" s="21">
        <v>11750796</v>
      </c>
      <c r="X70" s="21"/>
      <c r="Y70" s="20"/>
      <c r="Z70" s="23">
        <v>23503000</v>
      </c>
    </row>
    <row r="71" spans="1:26" ht="13.5" hidden="1">
      <c r="A71" s="39" t="s">
        <v>104</v>
      </c>
      <c r="B71" s="19">
        <v>7395630</v>
      </c>
      <c r="C71" s="19"/>
      <c r="D71" s="20">
        <v>8172621</v>
      </c>
      <c r="E71" s="21">
        <v>8172621</v>
      </c>
      <c r="F71" s="21">
        <v>640087</v>
      </c>
      <c r="G71" s="21">
        <v>603085</v>
      </c>
      <c r="H71" s="21">
        <v>707876</v>
      </c>
      <c r="I71" s="21">
        <v>1951048</v>
      </c>
      <c r="J71" s="21">
        <v>682945</v>
      </c>
      <c r="K71" s="21">
        <v>534838</v>
      </c>
      <c r="L71" s="21">
        <v>643446</v>
      </c>
      <c r="M71" s="21">
        <v>1861229</v>
      </c>
      <c r="N71" s="21"/>
      <c r="O71" s="21"/>
      <c r="P71" s="21"/>
      <c r="Q71" s="21"/>
      <c r="R71" s="21"/>
      <c r="S71" s="21"/>
      <c r="T71" s="21"/>
      <c r="U71" s="21"/>
      <c r="V71" s="21">
        <v>3812277</v>
      </c>
      <c r="W71" s="21">
        <v>3586308</v>
      </c>
      <c r="X71" s="21"/>
      <c r="Y71" s="20"/>
      <c r="Z71" s="23">
        <v>8172621</v>
      </c>
    </row>
    <row r="72" spans="1:26" ht="13.5" hidden="1">
      <c r="A72" s="39" t="s">
        <v>105</v>
      </c>
      <c r="B72" s="19">
        <v>7722008</v>
      </c>
      <c r="C72" s="19"/>
      <c r="D72" s="20">
        <v>7369228</v>
      </c>
      <c r="E72" s="21">
        <v>7369228</v>
      </c>
      <c r="F72" s="21">
        <v>736687</v>
      </c>
      <c r="G72" s="21">
        <v>738392</v>
      </c>
      <c r="H72" s="21">
        <v>737241</v>
      </c>
      <c r="I72" s="21">
        <v>2212320</v>
      </c>
      <c r="J72" s="21">
        <v>738788</v>
      </c>
      <c r="K72" s="21">
        <v>738402</v>
      </c>
      <c r="L72" s="21">
        <v>738133</v>
      </c>
      <c r="M72" s="21">
        <v>2215323</v>
      </c>
      <c r="N72" s="21"/>
      <c r="O72" s="21"/>
      <c r="P72" s="21"/>
      <c r="Q72" s="21"/>
      <c r="R72" s="21"/>
      <c r="S72" s="21"/>
      <c r="T72" s="21"/>
      <c r="U72" s="21"/>
      <c r="V72" s="21">
        <v>4427643</v>
      </c>
      <c r="W72" s="21">
        <v>3684612</v>
      </c>
      <c r="X72" s="21"/>
      <c r="Y72" s="20"/>
      <c r="Z72" s="23">
        <v>7369228</v>
      </c>
    </row>
    <row r="73" spans="1:26" ht="13.5" hidden="1">
      <c r="A73" s="39" t="s">
        <v>106</v>
      </c>
      <c r="B73" s="19">
        <v>7755852</v>
      </c>
      <c r="C73" s="19"/>
      <c r="D73" s="20">
        <v>7376451</v>
      </c>
      <c r="E73" s="21">
        <v>7376451</v>
      </c>
      <c r="F73" s="21">
        <v>690801</v>
      </c>
      <c r="G73" s="21">
        <v>692057</v>
      </c>
      <c r="H73" s="21">
        <v>691274</v>
      </c>
      <c r="I73" s="21">
        <v>2074132</v>
      </c>
      <c r="J73" s="21">
        <v>692617</v>
      </c>
      <c r="K73" s="21">
        <v>692357</v>
      </c>
      <c r="L73" s="21">
        <v>692066</v>
      </c>
      <c r="M73" s="21">
        <v>2077040</v>
      </c>
      <c r="N73" s="21"/>
      <c r="O73" s="21"/>
      <c r="P73" s="21"/>
      <c r="Q73" s="21"/>
      <c r="R73" s="21"/>
      <c r="S73" s="21"/>
      <c r="T73" s="21"/>
      <c r="U73" s="21"/>
      <c r="V73" s="21">
        <v>4151172</v>
      </c>
      <c r="W73" s="21">
        <v>3688224</v>
      </c>
      <c r="X73" s="21"/>
      <c r="Y73" s="20"/>
      <c r="Z73" s="23">
        <v>7376451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35998008</v>
      </c>
      <c r="C76" s="32"/>
      <c r="D76" s="33"/>
      <c r="E76" s="34"/>
      <c r="F76" s="34">
        <v>2326219</v>
      </c>
      <c r="G76" s="34">
        <v>2391284</v>
      </c>
      <c r="H76" s="34">
        <v>2388157</v>
      </c>
      <c r="I76" s="34">
        <v>7105660</v>
      </c>
      <c r="J76" s="34">
        <v>2726610</v>
      </c>
      <c r="K76" s="34">
        <v>2741498</v>
      </c>
      <c r="L76" s="34">
        <v>2878246</v>
      </c>
      <c r="M76" s="34">
        <v>8346354</v>
      </c>
      <c r="N76" s="34"/>
      <c r="O76" s="34"/>
      <c r="P76" s="34"/>
      <c r="Q76" s="34"/>
      <c r="R76" s="34"/>
      <c r="S76" s="34"/>
      <c r="T76" s="34"/>
      <c r="U76" s="34"/>
      <c r="V76" s="34">
        <v>15452014</v>
      </c>
      <c r="W76" s="34"/>
      <c r="X76" s="34"/>
      <c r="Y76" s="33"/>
      <c r="Z76" s="35"/>
    </row>
    <row r="77" spans="1:26" ht="13.5" hidden="1">
      <c r="A77" s="37" t="s">
        <v>31</v>
      </c>
      <c r="B77" s="19">
        <v>5701352</v>
      </c>
      <c r="C77" s="19"/>
      <c r="D77" s="20"/>
      <c r="E77" s="21"/>
      <c r="F77" s="21">
        <v>332179</v>
      </c>
      <c r="G77" s="21">
        <v>458824</v>
      </c>
      <c r="H77" s="21">
        <v>409202</v>
      </c>
      <c r="I77" s="21">
        <v>1200205</v>
      </c>
      <c r="J77" s="21">
        <v>931549</v>
      </c>
      <c r="K77" s="21">
        <v>648959</v>
      </c>
      <c r="L77" s="21">
        <v>1461998</v>
      </c>
      <c r="M77" s="21">
        <v>3042506</v>
      </c>
      <c r="N77" s="21"/>
      <c r="O77" s="21"/>
      <c r="P77" s="21"/>
      <c r="Q77" s="21"/>
      <c r="R77" s="21"/>
      <c r="S77" s="21"/>
      <c r="T77" s="21"/>
      <c r="U77" s="21"/>
      <c r="V77" s="21">
        <v>4242711</v>
      </c>
      <c r="W77" s="21"/>
      <c r="X77" s="21"/>
      <c r="Y77" s="20"/>
      <c r="Z77" s="23"/>
    </row>
    <row r="78" spans="1:26" ht="13.5" hidden="1">
      <c r="A78" s="38" t="s">
        <v>32</v>
      </c>
      <c r="B78" s="19">
        <v>27685604</v>
      </c>
      <c r="C78" s="19"/>
      <c r="D78" s="20"/>
      <c r="E78" s="21"/>
      <c r="F78" s="21">
        <v>1994040</v>
      </c>
      <c r="G78" s="21">
        <v>1932460</v>
      </c>
      <c r="H78" s="21">
        <v>1978955</v>
      </c>
      <c r="I78" s="21">
        <v>5905455</v>
      </c>
      <c r="J78" s="21">
        <v>1795061</v>
      </c>
      <c r="K78" s="21">
        <v>2092539</v>
      </c>
      <c r="L78" s="21">
        <v>1416248</v>
      </c>
      <c r="M78" s="21">
        <v>5303848</v>
      </c>
      <c r="N78" s="21"/>
      <c r="O78" s="21"/>
      <c r="P78" s="21"/>
      <c r="Q78" s="21"/>
      <c r="R78" s="21"/>
      <c r="S78" s="21"/>
      <c r="T78" s="21"/>
      <c r="U78" s="21"/>
      <c r="V78" s="21">
        <v>11209303</v>
      </c>
      <c r="W78" s="21"/>
      <c r="X78" s="21"/>
      <c r="Y78" s="20"/>
      <c r="Z78" s="23"/>
    </row>
    <row r="79" spans="1:26" ht="13.5" hidden="1">
      <c r="A79" s="39" t="s">
        <v>103</v>
      </c>
      <c r="B79" s="19">
        <v>4812114</v>
      </c>
      <c r="C79" s="19"/>
      <c r="D79" s="20"/>
      <c r="E79" s="21"/>
      <c r="F79" s="21">
        <v>1343992</v>
      </c>
      <c r="G79" s="21">
        <v>1268887</v>
      </c>
      <c r="H79" s="21">
        <v>1318430</v>
      </c>
      <c r="I79" s="21">
        <v>3931309</v>
      </c>
      <c r="J79" s="21">
        <v>1168065</v>
      </c>
      <c r="K79" s="21">
        <v>1299232</v>
      </c>
      <c r="L79" s="21">
        <v>865650</v>
      </c>
      <c r="M79" s="21">
        <v>3332947</v>
      </c>
      <c r="N79" s="21"/>
      <c r="O79" s="21"/>
      <c r="P79" s="21"/>
      <c r="Q79" s="21"/>
      <c r="R79" s="21"/>
      <c r="S79" s="21"/>
      <c r="T79" s="21"/>
      <c r="U79" s="21"/>
      <c r="V79" s="21">
        <v>7264256</v>
      </c>
      <c r="W79" s="21"/>
      <c r="X79" s="21"/>
      <c r="Y79" s="20"/>
      <c r="Z79" s="23"/>
    </row>
    <row r="80" spans="1:26" ht="13.5" hidden="1">
      <c r="A80" s="39" t="s">
        <v>104</v>
      </c>
      <c r="B80" s="19">
        <v>7395630</v>
      </c>
      <c r="C80" s="19"/>
      <c r="D80" s="20"/>
      <c r="E80" s="21"/>
      <c r="F80" s="21">
        <v>232977</v>
      </c>
      <c r="G80" s="21">
        <v>236585</v>
      </c>
      <c r="H80" s="21">
        <v>288836</v>
      </c>
      <c r="I80" s="21">
        <v>758398</v>
      </c>
      <c r="J80" s="21">
        <v>246637</v>
      </c>
      <c r="K80" s="21">
        <v>322179</v>
      </c>
      <c r="L80" s="21">
        <v>193075</v>
      </c>
      <c r="M80" s="21">
        <v>761891</v>
      </c>
      <c r="N80" s="21"/>
      <c r="O80" s="21"/>
      <c r="P80" s="21"/>
      <c r="Q80" s="21"/>
      <c r="R80" s="21"/>
      <c r="S80" s="21"/>
      <c r="T80" s="21"/>
      <c r="U80" s="21"/>
      <c r="V80" s="21">
        <v>1520289</v>
      </c>
      <c r="W80" s="21"/>
      <c r="X80" s="21"/>
      <c r="Y80" s="20"/>
      <c r="Z80" s="23"/>
    </row>
    <row r="81" spans="1:26" ht="13.5" hidden="1">
      <c r="A81" s="39" t="s">
        <v>105</v>
      </c>
      <c r="B81" s="19">
        <v>7722008</v>
      </c>
      <c r="C81" s="19"/>
      <c r="D81" s="20"/>
      <c r="E81" s="21"/>
      <c r="F81" s="21">
        <v>216333</v>
      </c>
      <c r="G81" s="21">
        <v>251707</v>
      </c>
      <c r="H81" s="21">
        <v>192260</v>
      </c>
      <c r="I81" s="21">
        <v>660300</v>
      </c>
      <c r="J81" s="21">
        <v>207674</v>
      </c>
      <c r="K81" s="21">
        <v>257725</v>
      </c>
      <c r="L81" s="21">
        <v>210663</v>
      </c>
      <c r="M81" s="21">
        <v>676062</v>
      </c>
      <c r="N81" s="21"/>
      <c r="O81" s="21"/>
      <c r="P81" s="21"/>
      <c r="Q81" s="21"/>
      <c r="R81" s="21"/>
      <c r="S81" s="21"/>
      <c r="T81" s="21"/>
      <c r="U81" s="21"/>
      <c r="V81" s="21">
        <v>1336362</v>
      </c>
      <c r="W81" s="21"/>
      <c r="X81" s="21"/>
      <c r="Y81" s="20"/>
      <c r="Z81" s="23"/>
    </row>
    <row r="82" spans="1:26" ht="13.5" hidden="1">
      <c r="A82" s="39" t="s">
        <v>106</v>
      </c>
      <c r="B82" s="19">
        <v>7755852</v>
      </c>
      <c r="C82" s="19"/>
      <c r="D82" s="20"/>
      <c r="E82" s="21"/>
      <c r="F82" s="21">
        <v>200738</v>
      </c>
      <c r="G82" s="21">
        <v>175281</v>
      </c>
      <c r="H82" s="21">
        <v>179429</v>
      </c>
      <c r="I82" s="21">
        <v>555448</v>
      </c>
      <c r="J82" s="21">
        <v>172685</v>
      </c>
      <c r="K82" s="21">
        <v>213403</v>
      </c>
      <c r="L82" s="21">
        <v>146860</v>
      </c>
      <c r="M82" s="21">
        <v>532948</v>
      </c>
      <c r="N82" s="21"/>
      <c r="O82" s="21"/>
      <c r="P82" s="21"/>
      <c r="Q82" s="21"/>
      <c r="R82" s="21"/>
      <c r="S82" s="21"/>
      <c r="T82" s="21"/>
      <c r="U82" s="21"/>
      <c r="V82" s="21">
        <v>1088396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2611052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58279823</v>
      </c>
      <c r="D5" s="153">
        <f>SUM(D6:D8)</f>
        <v>0</v>
      </c>
      <c r="E5" s="154">
        <f t="shared" si="0"/>
        <v>19426843</v>
      </c>
      <c r="F5" s="100">
        <f t="shared" si="0"/>
        <v>19426843</v>
      </c>
      <c r="G5" s="100">
        <f t="shared" si="0"/>
        <v>1361083</v>
      </c>
      <c r="H5" s="100">
        <f t="shared" si="0"/>
        <v>1455590</v>
      </c>
      <c r="I5" s="100">
        <f t="shared" si="0"/>
        <v>1392384</v>
      </c>
      <c r="J5" s="100">
        <f t="shared" si="0"/>
        <v>4209057</v>
      </c>
      <c r="K5" s="100">
        <f t="shared" si="0"/>
        <v>1041165</v>
      </c>
      <c r="L5" s="100">
        <f t="shared" si="0"/>
        <v>1409749</v>
      </c>
      <c r="M5" s="100">
        <f t="shared" si="0"/>
        <v>17628831</v>
      </c>
      <c r="N5" s="100">
        <f t="shared" si="0"/>
        <v>20079745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24288802</v>
      </c>
      <c r="X5" s="100">
        <f t="shared" si="0"/>
        <v>15271488</v>
      </c>
      <c r="Y5" s="100">
        <f t="shared" si="0"/>
        <v>9017314</v>
      </c>
      <c r="Z5" s="137">
        <f>+IF(X5&lt;&gt;0,+(Y5/X5)*100,0)</f>
        <v>59.0467281249869</v>
      </c>
      <c r="AA5" s="153">
        <f>SUM(AA6:AA8)</f>
        <v>19426843</v>
      </c>
    </row>
    <row r="6" spans="1:27" ht="13.5">
      <c r="A6" s="138" t="s">
        <v>75</v>
      </c>
      <c r="B6" s="136"/>
      <c r="C6" s="155">
        <v>1972746</v>
      </c>
      <c r="D6" s="155"/>
      <c r="E6" s="156">
        <v>1828446</v>
      </c>
      <c r="F6" s="60">
        <v>1828446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906228</v>
      </c>
      <c r="Y6" s="60">
        <v>-906228</v>
      </c>
      <c r="Z6" s="140">
        <v>-100</v>
      </c>
      <c r="AA6" s="155">
        <v>1828446</v>
      </c>
    </row>
    <row r="7" spans="1:27" ht="13.5">
      <c r="A7" s="138" t="s">
        <v>76</v>
      </c>
      <c r="B7" s="136"/>
      <c r="C7" s="157">
        <v>34789470</v>
      </c>
      <c r="D7" s="157"/>
      <c r="E7" s="158">
        <v>15554381</v>
      </c>
      <c r="F7" s="159">
        <v>15554381</v>
      </c>
      <c r="G7" s="159">
        <v>1349208</v>
      </c>
      <c r="H7" s="159">
        <v>1443715</v>
      </c>
      <c r="I7" s="159">
        <v>1380509</v>
      </c>
      <c r="J7" s="159">
        <v>4173432</v>
      </c>
      <c r="K7" s="159">
        <v>1029512</v>
      </c>
      <c r="L7" s="159">
        <v>1398096</v>
      </c>
      <c r="M7" s="159">
        <v>17617178</v>
      </c>
      <c r="N7" s="159">
        <v>20044786</v>
      </c>
      <c r="O7" s="159"/>
      <c r="P7" s="159"/>
      <c r="Q7" s="159"/>
      <c r="R7" s="159"/>
      <c r="S7" s="159"/>
      <c r="T7" s="159"/>
      <c r="U7" s="159"/>
      <c r="V7" s="159"/>
      <c r="W7" s="159">
        <v>24218218</v>
      </c>
      <c r="X7" s="159">
        <v>8300610</v>
      </c>
      <c r="Y7" s="159">
        <v>15917608</v>
      </c>
      <c r="Z7" s="141">
        <v>191.76</v>
      </c>
      <c r="AA7" s="157">
        <v>15554381</v>
      </c>
    </row>
    <row r="8" spans="1:27" ht="13.5">
      <c r="A8" s="138" t="s">
        <v>77</v>
      </c>
      <c r="B8" s="136"/>
      <c r="C8" s="155">
        <v>21517607</v>
      </c>
      <c r="D8" s="155"/>
      <c r="E8" s="156">
        <v>2044016</v>
      </c>
      <c r="F8" s="60">
        <v>2044016</v>
      </c>
      <c r="G8" s="60">
        <v>11875</v>
      </c>
      <c r="H8" s="60">
        <v>11875</v>
      </c>
      <c r="I8" s="60">
        <v>11875</v>
      </c>
      <c r="J8" s="60">
        <v>35625</v>
      </c>
      <c r="K8" s="60">
        <v>11653</v>
      </c>
      <c r="L8" s="60">
        <v>11653</v>
      </c>
      <c r="M8" s="60">
        <v>11653</v>
      </c>
      <c r="N8" s="60">
        <v>34959</v>
      </c>
      <c r="O8" s="60"/>
      <c r="P8" s="60"/>
      <c r="Q8" s="60"/>
      <c r="R8" s="60"/>
      <c r="S8" s="60"/>
      <c r="T8" s="60"/>
      <c r="U8" s="60"/>
      <c r="V8" s="60"/>
      <c r="W8" s="60">
        <v>70584</v>
      </c>
      <c r="X8" s="60">
        <v>6064650</v>
      </c>
      <c r="Y8" s="60">
        <v>-5994066</v>
      </c>
      <c r="Z8" s="140">
        <v>-98.84</v>
      </c>
      <c r="AA8" s="155">
        <v>2044016</v>
      </c>
    </row>
    <row r="9" spans="1:27" ht="13.5">
      <c r="A9" s="135" t="s">
        <v>78</v>
      </c>
      <c r="B9" s="136"/>
      <c r="C9" s="153">
        <f aca="true" t="shared" si="1" ref="C9:Y9">SUM(C10:C14)</f>
        <v>3825905</v>
      </c>
      <c r="D9" s="153">
        <f>SUM(D10:D14)</f>
        <v>0</v>
      </c>
      <c r="E9" s="154">
        <f t="shared" si="1"/>
        <v>6143914</v>
      </c>
      <c r="F9" s="100">
        <f t="shared" si="1"/>
        <v>6143914</v>
      </c>
      <c r="G9" s="100">
        <f t="shared" si="1"/>
        <v>8800</v>
      </c>
      <c r="H9" s="100">
        <f t="shared" si="1"/>
        <v>8800</v>
      </c>
      <c r="I9" s="100">
        <f t="shared" si="1"/>
        <v>8800</v>
      </c>
      <c r="J9" s="100">
        <f t="shared" si="1"/>
        <v>26400</v>
      </c>
      <c r="K9" s="100">
        <f t="shared" si="1"/>
        <v>8575</v>
      </c>
      <c r="L9" s="100">
        <f t="shared" si="1"/>
        <v>8800</v>
      </c>
      <c r="M9" s="100">
        <f t="shared" si="1"/>
        <v>8800</v>
      </c>
      <c r="N9" s="100">
        <f t="shared" si="1"/>
        <v>26175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52575</v>
      </c>
      <c r="X9" s="100">
        <f t="shared" si="1"/>
        <v>1934502</v>
      </c>
      <c r="Y9" s="100">
        <f t="shared" si="1"/>
        <v>-1881927</v>
      </c>
      <c r="Z9" s="137">
        <f>+IF(X9&lt;&gt;0,+(Y9/X9)*100,0)</f>
        <v>-97.28224628353964</v>
      </c>
      <c r="AA9" s="153">
        <f>SUM(AA10:AA14)</f>
        <v>6143914</v>
      </c>
    </row>
    <row r="10" spans="1:27" ht="13.5">
      <c r="A10" s="138" t="s">
        <v>79</v>
      </c>
      <c r="B10" s="136"/>
      <c r="C10" s="155">
        <v>1339800</v>
      </c>
      <c r="D10" s="155"/>
      <c r="E10" s="156">
        <v>1718315</v>
      </c>
      <c r="F10" s="60">
        <v>1718315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1066200</v>
      </c>
      <c r="Y10" s="60">
        <v>-1066200</v>
      </c>
      <c r="Z10" s="140">
        <v>-100</v>
      </c>
      <c r="AA10" s="155">
        <v>1718315</v>
      </c>
    </row>
    <row r="11" spans="1:27" ht="13.5">
      <c r="A11" s="138" t="s">
        <v>80</v>
      </c>
      <c r="B11" s="136"/>
      <c r="C11" s="155">
        <v>1208586</v>
      </c>
      <c r="D11" s="155"/>
      <c r="E11" s="156">
        <v>3460087</v>
      </c>
      <c r="F11" s="60">
        <v>3460087</v>
      </c>
      <c r="G11" s="60">
        <v>2550</v>
      </c>
      <c r="H11" s="60">
        <v>2550</v>
      </c>
      <c r="I11" s="60">
        <v>2550</v>
      </c>
      <c r="J11" s="60">
        <v>7650</v>
      </c>
      <c r="K11" s="60">
        <v>2550</v>
      </c>
      <c r="L11" s="60">
        <v>2550</v>
      </c>
      <c r="M11" s="60">
        <v>2550</v>
      </c>
      <c r="N11" s="60">
        <v>7650</v>
      </c>
      <c r="O11" s="60"/>
      <c r="P11" s="60"/>
      <c r="Q11" s="60"/>
      <c r="R11" s="60"/>
      <c r="S11" s="60"/>
      <c r="T11" s="60"/>
      <c r="U11" s="60"/>
      <c r="V11" s="60"/>
      <c r="W11" s="60">
        <v>15300</v>
      </c>
      <c r="X11" s="60">
        <v>396546</v>
      </c>
      <c r="Y11" s="60">
        <v>-381246</v>
      </c>
      <c r="Z11" s="140">
        <v>-96.14</v>
      </c>
      <c r="AA11" s="155">
        <v>3460087</v>
      </c>
    </row>
    <row r="12" spans="1:27" ht="13.5">
      <c r="A12" s="138" t="s">
        <v>81</v>
      </c>
      <c r="B12" s="136"/>
      <c r="C12" s="155">
        <v>1182765</v>
      </c>
      <c r="D12" s="155"/>
      <c r="E12" s="156">
        <v>780806</v>
      </c>
      <c r="F12" s="60">
        <v>780806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379404</v>
      </c>
      <c r="Y12" s="60">
        <v>-379404</v>
      </c>
      <c r="Z12" s="140">
        <v>-100</v>
      </c>
      <c r="AA12" s="155">
        <v>780806</v>
      </c>
    </row>
    <row r="13" spans="1:27" ht="13.5">
      <c r="A13" s="138" t="s">
        <v>82</v>
      </c>
      <c r="B13" s="136"/>
      <c r="C13" s="155">
        <v>94754</v>
      </c>
      <c r="D13" s="155"/>
      <c r="E13" s="156">
        <v>184706</v>
      </c>
      <c r="F13" s="60">
        <v>184706</v>
      </c>
      <c r="G13" s="60">
        <v>6250</v>
      </c>
      <c r="H13" s="60">
        <v>6250</v>
      </c>
      <c r="I13" s="60">
        <v>6250</v>
      </c>
      <c r="J13" s="60">
        <v>18750</v>
      </c>
      <c r="K13" s="60">
        <v>6025</v>
      </c>
      <c r="L13" s="60">
        <v>6250</v>
      </c>
      <c r="M13" s="60">
        <v>6250</v>
      </c>
      <c r="N13" s="60">
        <v>18525</v>
      </c>
      <c r="O13" s="60"/>
      <c r="P13" s="60"/>
      <c r="Q13" s="60"/>
      <c r="R13" s="60"/>
      <c r="S13" s="60"/>
      <c r="T13" s="60"/>
      <c r="U13" s="60"/>
      <c r="V13" s="60"/>
      <c r="W13" s="60">
        <v>37275</v>
      </c>
      <c r="X13" s="60">
        <v>92352</v>
      </c>
      <c r="Y13" s="60">
        <v>-55077</v>
      </c>
      <c r="Z13" s="140">
        <v>-59.64</v>
      </c>
      <c r="AA13" s="155">
        <v>184706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331876</v>
      </c>
      <c r="D15" s="153">
        <f>SUM(D16:D18)</f>
        <v>0</v>
      </c>
      <c r="E15" s="154">
        <f t="shared" si="2"/>
        <v>6530614</v>
      </c>
      <c r="F15" s="100">
        <f t="shared" si="2"/>
        <v>6530614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593214</v>
      </c>
      <c r="Y15" s="100">
        <f t="shared" si="2"/>
        <v>-593214</v>
      </c>
      <c r="Z15" s="137">
        <f>+IF(X15&lt;&gt;0,+(Y15/X15)*100,0)</f>
        <v>-100</v>
      </c>
      <c r="AA15" s="153">
        <f>SUM(AA16:AA18)</f>
        <v>6530614</v>
      </c>
    </row>
    <row r="16" spans="1:27" ht="13.5">
      <c r="A16" s="138" t="s">
        <v>85</v>
      </c>
      <c r="B16" s="136"/>
      <c r="C16" s="155">
        <v>175872</v>
      </c>
      <c r="D16" s="155"/>
      <c r="E16" s="156">
        <v>371110</v>
      </c>
      <c r="F16" s="60">
        <v>371110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477054</v>
      </c>
      <c r="Y16" s="60">
        <v>-477054</v>
      </c>
      <c r="Z16" s="140">
        <v>-100</v>
      </c>
      <c r="AA16" s="155">
        <v>371110</v>
      </c>
    </row>
    <row r="17" spans="1:27" ht="13.5">
      <c r="A17" s="138" t="s">
        <v>86</v>
      </c>
      <c r="B17" s="136"/>
      <c r="C17" s="155">
        <v>156004</v>
      </c>
      <c r="D17" s="155"/>
      <c r="E17" s="156">
        <v>6159504</v>
      </c>
      <c r="F17" s="60">
        <v>6159504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65574</v>
      </c>
      <c r="Y17" s="60">
        <v>-65574</v>
      </c>
      <c r="Z17" s="140">
        <v>-100</v>
      </c>
      <c r="AA17" s="155">
        <v>6159504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50586</v>
      </c>
      <c r="Y18" s="60">
        <v>-50586</v>
      </c>
      <c r="Z18" s="140">
        <v>-100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67518149</v>
      </c>
      <c r="D19" s="153">
        <f>SUM(D20:D23)</f>
        <v>0</v>
      </c>
      <c r="E19" s="154">
        <f t="shared" si="3"/>
        <v>116312980</v>
      </c>
      <c r="F19" s="100">
        <f t="shared" si="3"/>
        <v>116312980</v>
      </c>
      <c r="G19" s="100">
        <f t="shared" si="3"/>
        <v>6546054</v>
      </c>
      <c r="H19" s="100">
        <f t="shared" si="3"/>
        <v>2584887</v>
      </c>
      <c r="I19" s="100">
        <f t="shared" si="3"/>
        <v>2641309</v>
      </c>
      <c r="J19" s="100">
        <f t="shared" si="3"/>
        <v>11772250</v>
      </c>
      <c r="K19" s="100">
        <f t="shared" si="3"/>
        <v>2579592</v>
      </c>
      <c r="L19" s="100">
        <f t="shared" si="3"/>
        <v>2491288</v>
      </c>
      <c r="M19" s="100">
        <f t="shared" si="3"/>
        <v>2528071</v>
      </c>
      <c r="N19" s="100">
        <f t="shared" si="3"/>
        <v>7598951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19371201</v>
      </c>
      <c r="X19" s="100">
        <f t="shared" si="3"/>
        <v>44576286</v>
      </c>
      <c r="Y19" s="100">
        <f t="shared" si="3"/>
        <v>-25205085</v>
      </c>
      <c r="Z19" s="137">
        <f>+IF(X19&lt;&gt;0,+(Y19/X19)*100,0)</f>
        <v>-56.543708015513005</v>
      </c>
      <c r="AA19" s="153">
        <f>SUM(AA20:AA23)</f>
        <v>116312980</v>
      </c>
    </row>
    <row r="20" spans="1:27" ht="13.5">
      <c r="A20" s="138" t="s">
        <v>89</v>
      </c>
      <c r="B20" s="136"/>
      <c r="C20" s="155">
        <v>23217911</v>
      </c>
      <c r="D20" s="155"/>
      <c r="E20" s="156">
        <v>43244876</v>
      </c>
      <c r="F20" s="60">
        <v>43244876</v>
      </c>
      <c r="G20" s="60">
        <v>4478479</v>
      </c>
      <c r="H20" s="60">
        <v>551353</v>
      </c>
      <c r="I20" s="60">
        <v>504918</v>
      </c>
      <c r="J20" s="60">
        <v>5534750</v>
      </c>
      <c r="K20" s="60">
        <v>465242</v>
      </c>
      <c r="L20" s="60">
        <v>525691</v>
      </c>
      <c r="M20" s="60">
        <v>454426</v>
      </c>
      <c r="N20" s="60">
        <v>1445359</v>
      </c>
      <c r="O20" s="60"/>
      <c r="P20" s="60"/>
      <c r="Q20" s="60"/>
      <c r="R20" s="60"/>
      <c r="S20" s="60"/>
      <c r="T20" s="60"/>
      <c r="U20" s="60"/>
      <c r="V20" s="60"/>
      <c r="W20" s="60">
        <v>6980109</v>
      </c>
      <c r="X20" s="60">
        <v>19844730</v>
      </c>
      <c r="Y20" s="60">
        <v>-12864621</v>
      </c>
      <c r="Z20" s="140">
        <v>-64.83</v>
      </c>
      <c r="AA20" s="155">
        <v>43244876</v>
      </c>
    </row>
    <row r="21" spans="1:27" ht="13.5">
      <c r="A21" s="138" t="s">
        <v>90</v>
      </c>
      <c r="B21" s="136"/>
      <c r="C21" s="155">
        <v>16106313</v>
      </c>
      <c r="D21" s="155"/>
      <c r="E21" s="156">
        <v>32153821</v>
      </c>
      <c r="F21" s="60">
        <v>32153821</v>
      </c>
      <c r="G21" s="60">
        <v>640087</v>
      </c>
      <c r="H21" s="60">
        <v>603085</v>
      </c>
      <c r="I21" s="60">
        <v>707876</v>
      </c>
      <c r="J21" s="60">
        <v>1951048</v>
      </c>
      <c r="K21" s="60">
        <v>682945</v>
      </c>
      <c r="L21" s="60">
        <v>534838</v>
      </c>
      <c r="M21" s="60">
        <v>643446</v>
      </c>
      <c r="N21" s="60">
        <v>1861229</v>
      </c>
      <c r="O21" s="60"/>
      <c r="P21" s="60"/>
      <c r="Q21" s="60"/>
      <c r="R21" s="60"/>
      <c r="S21" s="60"/>
      <c r="T21" s="60"/>
      <c r="U21" s="60"/>
      <c r="V21" s="60"/>
      <c r="W21" s="60">
        <v>3812277</v>
      </c>
      <c r="X21" s="60">
        <v>8757912</v>
      </c>
      <c r="Y21" s="60">
        <v>-4945635</v>
      </c>
      <c r="Z21" s="140">
        <v>-56.47</v>
      </c>
      <c r="AA21" s="155">
        <v>32153821</v>
      </c>
    </row>
    <row r="22" spans="1:27" ht="13.5">
      <c r="A22" s="138" t="s">
        <v>91</v>
      </c>
      <c r="B22" s="136"/>
      <c r="C22" s="157">
        <v>14247988</v>
      </c>
      <c r="D22" s="157"/>
      <c r="E22" s="158">
        <v>23438903</v>
      </c>
      <c r="F22" s="159">
        <v>23438903</v>
      </c>
      <c r="G22" s="159">
        <v>736687</v>
      </c>
      <c r="H22" s="159">
        <v>738392</v>
      </c>
      <c r="I22" s="159">
        <v>737241</v>
      </c>
      <c r="J22" s="159">
        <v>2212320</v>
      </c>
      <c r="K22" s="159">
        <v>738788</v>
      </c>
      <c r="L22" s="159">
        <v>738402</v>
      </c>
      <c r="M22" s="159">
        <v>738133</v>
      </c>
      <c r="N22" s="159">
        <v>2215323</v>
      </c>
      <c r="O22" s="159"/>
      <c r="P22" s="159"/>
      <c r="Q22" s="159"/>
      <c r="R22" s="159"/>
      <c r="S22" s="159"/>
      <c r="T22" s="159"/>
      <c r="U22" s="159"/>
      <c r="V22" s="159"/>
      <c r="W22" s="159">
        <v>4427643</v>
      </c>
      <c r="X22" s="159">
        <v>8237454</v>
      </c>
      <c r="Y22" s="159">
        <v>-3809811</v>
      </c>
      <c r="Z22" s="141">
        <v>-46.25</v>
      </c>
      <c r="AA22" s="157">
        <v>23438903</v>
      </c>
    </row>
    <row r="23" spans="1:27" ht="13.5">
      <c r="A23" s="138" t="s">
        <v>92</v>
      </c>
      <c r="B23" s="136"/>
      <c r="C23" s="155">
        <v>13945937</v>
      </c>
      <c r="D23" s="155"/>
      <c r="E23" s="156">
        <v>17475380</v>
      </c>
      <c r="F23" s="60">
        <v>17475380</v>
      </c>
      <c r="G23" s="60">
        <v>690801</v>
      </c>
      <c r="H23" s="60">
        <v>692057</v>
      </c>
      <c r="I23" s="60">
        <v>691274</v>
      </c>
      <c r="J23" s="60">
        <v>2074132</v>
      </c>
      <c r="K23" s="60">
        <v>692617</v>
      </c>
      <c r="L23" s="60">
        <v>692357</v>
      </c>
      <c r="M23" s="60">
        <v>692066</v>
      </c>
      <c r="N23" s="60">
        <v>2077040</v>
      </c>
      <c r="O23" s="60"/>
      <c r="P23" s="60"/>
      <c r="Q23" s="60"/>
      <c r="R23" s="60"/>
      <c r="S23" s="60"/>
      <c r="T23" s="60"/>
      <c r="U23" s="60"/>
      <c r="V23" s="60"/>
      <c r="W23" s="60">
        <v>4151172</v>
      </c>
      <c r="X23" s="60">
        <v>7736190</v>
      </c>
      <c r="Y23" s="60">
        <v>-3585018</v>
      </c>
      <c r="Z23" s="140">
        <v>-46.34</v>
      </c>
      <c r="AA23" s="155">
        <v>17475380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129955753</v>
      </c>
      <c r="D25" s="168">
        <f>+D5+D9+D15+D19+D24</f>
        <v>0</v>
      </c>
      <c r="E25" s="169">
        <f t="shared" si="4"/>
        <v>148414351</v>
      </c>
      <c r="F25" s="73">
        <f t="shared" si="4"/>
        <v>148414351</v>
      </c>
      <c r="G25" s="73">
        <f t="shared" si="4"/>
        <v>7915937</v>
      </c>
      <c r="H25" s="73">
        <f t="shared" si="4"/>
        <v>4049277</v>
      </c>
      <c r="I25" s="73">
        <f t="shared" si="4"/>
        <v>4042493</v>
      </c>
      <c r="J25" s="73">
        <f t="shared" si="4"/>
        <v>16007707</v>
      </c>
      <c r="K25" s="73">
        <f t="shared" si="4"/>
        <v>3629332</v>
      </c>
      <c r="L25" s="73">
        <f t="shared" si="4"/>
        <v>3909837</v>
      </c>
      <c r="M25" s="73">
        <f t="shared" si="4"/>
        <v>20165702</v>
      </c>
      <c r="N25" s="73">
        <f t="shared" si="4"/>
        <v>27704871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43712578</v>
      </c>
      <c r="X25" s="73">
        <f t="shared" si="4"/>
        <v>62375490</v>
      </c>
      <c r="Y25" s="73">
        <f t="shared" si="4"/>
        <v>-18662912</v>
      </c>
      <c r="Z25" s="170">
        <f>+IF(X25&lt;&gt;0,+(Y25/X25)*100,0)</f>
        <v>-29.92026515543205</v>
      </c>
      <c r="AA25" s="168">
        <f>+AA5+AA9+AA15+AA19+AA24</f>
        <v>148414351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52806677</v>
      </c>
      <c r="D28" s="153">
        <f>SUM(D29:D31)</f>
        <v>0</v>
      </c>
      <c r="E28" s="154">
        <f t="shared" si="5"/>
        <v>52441478</v>
      </c>
      <c r="F28" s="100">
        <f t="shared" si="5"/>
        <v>52441478</v>
      </c>
      <c r="G28" s="100">
        <f t="shared" si="5"/>
        <v>2165855</v>
      </c>
      <c r="H28" s="100">
        <f t="shared" si="5"/>
        <v>2624231</v>
      </c>
      <c r="I28" s="100">
        <f t="shared" si="5"/>
        <v>2553590</v>
      </c>
      <c r="J28" s="100">
        <f t="shared" si="5"/>
        <v>7343676</v>
      </c>
      <c r="K28" s="100">
        <f t="shared" si="5"/>
        <v>2522610</v>
      </c>
      <c r="L28" s="100">
        <f t="shared" si="5"/>
        <v>1815685</v>
      </c>
      <c r="M28" s="100">
        <f t="shared" si="5"/>
        <v>3085889</v>
      </c>
      <c r="N28" s="100">
        <f t="shared" si="5"/>
        <v>7424184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14767860</v>
      </c>
      <c r="X28" s="100">
        <f t="shared" si="5"/>
        <v>23452578</v>
      </c>
      <c r="Y28" s="100">
        <f t="shared" si="5"/>
        <v>-8684718</v>
      </c>
      <c r="Z28" s="137">
        <f>+IF(X28&lt;&gt;0,+(Y28/X28)*100,0)</f>
        <v>-37.03097373772726</v>
      </c>
      <c r="AA28" s="153">
        <f>SUM(AA29:AA31)</f>
        <v>52441478</v>
      </c>
    </row>
    <row r="29" spans="1:27" ht="13.5">
      <c r="A29" s="138" t="s">
        <v>75</v>
      </c>
      <c r="B29" s="136"/>
      <c r="C29" s="155">
        <v>12465091</v>
      </c>
      <c r="D29" s="155"/>
      <c r="E29" s="156">
        <v>14561065</v>
      </c>
      <c r="F29" s="60">
        <v>14561065</v>
      </c>
      <c r="G29" s="60">
        <v>965757</v>
      </c>
      <c r="H29" s="60">
        <v>1121791</v>
      </c>
      <c r="I29" s="60">
        <v>1247074</v>
      </c>
      <c r="J29" s="60">
        <v>3334622</v>
      </c>
      <c r="K29" s="60">
        <v>1214619</v>
      </c>
      <c r="L29" s="60">
        <v>588276</v>
      </c>
      <c r="M29" s="60">
        <v>1283206</v>
      </c>
      <c r="N29" s="60">
        <v>3086101</v>
      </c>
      <c r="O29" s="60"/>
      <c r="P29" s="60"/>
      <c r="Q29" s="60"/>
      <c r="R29" s="60"/>
      <c r="S29" s="60"/>
      <c r="T29" s="60"/>
      <c r="U29" s="60"/>
      <c r="V29" s="60"/>
      <c r="W29" s="60">
        <v>6420723</v>
      </c>
      <c r="X29" s="60">
        <v>8418708</v>
      </c>
      <c r="Y29" s="60">
        <v>-1997985</v>
      </c>
      <c r="Z29" s="140">
        <v>-23.73</v>
      </c>
      <c r="AA29" s="155">
        <v>14561065</v>
      </c>
    </row>
    <row r="30" spans="1:27" ht="13.5">
      <c r="A30" s="138" t="s">
        <v>76</v>
      </c>
      <c r="B30" s="136"/>
      <c r="C30" s="157">
        <v>35932166</v>
      </c>
      <c r="D30" s="157"/>
      <c r="E30" s="158">
        <v>31673076</v>
      </c>
      <c r="F30" s="159">
        <v>31673076</v>
      </c>
      <c r="G30" s="159">
        <v>668698</v>
      </c>
      <c r="H30" s="159">
        <v>808154</v>
      </c>
      <c r="I30" s="159">
        <v>851217</v>
      </c>
      <c r="J30" s="159">
        <v>2328069</v>
      </c>
      <c r="K30" s="159">
        <v>920376</v>
      </c>
      <c r="L30" s="159">
        <v>595510</v>
      </c>
      <c r="M30" s="159">
        <v>1297321</v>
      </c>
      <c r="N30" s="159">
        <v>2813207</v>
      </c>
      <c r="O30" s="159"/>
      <c r="P30" s="159"/>
      <c r="Q30" s="159"/>
      <c r="R30" s="159"/>
      <c r="S30" s="159"/>
      <c r="T30" s="159"/>
      <c r="U30" s="159"/>
      <c r="V30" s="159"/>
      <c r="W30" s="159">
        <v>5141276</v>
      </c>
      <c r="X30" s="159">
        <v>11926026</v>
      </c>
      <c r="Y30" s="159">
        <v>-6784750</v>
      </c>
      <c r="Z30" s="141">
        <v>-56.89</v>
      </c>
      <c r="AA30" s="157">
        <v>31673076</v>
      </c>
    </row>
    <row r="31" spans="1:27" ht="13.5">
      <c r="A31" s="138" t="s">
        <v>77</v>
      </c>
      <c r="B31" s="136"/>
      <c r="C31" s="155">
        <v>4409420</v>
      </c>
      <c r="D31" s="155"/>
      <c r="E31" s="156">
        <v>6207337</v>
      </c>
      <c r="F31" s="60">
        <v>6207337</v>
      </c>
      <c r="G31" s="60">
        <v>531400</v>
      </c>
      <c r="H31" s="60">
        <v>694286</v>
      </c>
      <c r="I31" s="60">
        <v>455299</v>
      </c>
      <c r="J31" s="60">
        <v>1680985</v>
      </c>
      <c r="K31" s="60">
        <v>387615</v>
      </c>
      <c r="L31" s="60">
        <v>631899</v>
      </c>
      <c r="M31" s="60">
        <v>505362</v>
      </c>
      <c r="N31" s="60">
        <v>1524876</v>
      </c>
      <c r="O31" s="60"/>
      <c r="P31" s="60"/>
      <c r="Q31" s="60"/>
      <c r="R31" s="60"/>
      <c r="S31" s="60"/>
      <c r="T31" s="60"/>
      <c r="U31" s="60"/>
      <c r="V31" s="60"/>
      <c r="W31" s="60">
        <v>3205861</v>
      </c>
      <c r="X31" s="60">
        <v>3107844</v>
      </c>
      <c r="Y31" s="60">
        <v>98017</v>
      </c>
      <c r="Z31" s="140">
        <v>3.15</v>
      </c>
      <c r="AA31" s="155">
        <v>6207337</v>
      </c>
    </row>
    <row r="32" spans="1:27" ht="13.5">
      <c r="A32" s="135" t="s">
        <v>78</v>
      </c>
      <c r="B32" s="136"/>
      <c r="C32" s="153">
        <f aca="true" t="shared" si="6" ref="C32:Y32">SUM(C33:C37)</f>
        <v>3613053</v>
      </c>
      <c r="D32" s="153">
        <f>SUM(D33:D37)</f>
        <v>0</v>
      </c>
      <c r="E32" s="154">
        <f t="shared" si="6"/>
        <v>7622786</v>
      </c>
      <c r="F32" s="100">
        <f t="shared" si="6"/>
        <v>7622786</v>
      </c>
      <c r="G32" s="100">
        <f t="shared" si="6"/>
        <v>338475</v>
      </c>
      <c r="H32" s="100">
        <f t="shared" si="6"/>
        <v>219875</v>
      </c>
      <c r="I32" s="100">
        <f t="shared" si="6"/>
        <v>420343</v>
      </c>
      <c r="J32" s="100">
        <f t="shared" si="6"/>
        <v>978693</v>
      </c>
      <c r="K32" s="100">
        <f t="shared" si="6"/>
        <v>232510</v>
      </c>
      <c r="L32" s="100">
        <f t="shared" si="6"/>
        <v>289914</v>
      </c>
      <c r="M32" s="100">
        <f t="shared" si="6"/>
        <v>291285</v>
      </c>
      <c r="N32" s="100">
        <f t="shared" si="6"/>
        <v>813709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1792402</v>
      </c>
      <c r="X32" s="100">
        <f t="shared" si="6"/>
        <v>3610668</v>
      </c>
      <c r="Y32" s="100">
        <f t="shared" si="6"/>
        <v>-1818266</v>
      </c>
      <c r="Z32" s="137">
        <f>+IF(X32&lt;&gt;0,+(Y32/X32)*100,0)</f>
        <v>-50.35816087217102</v>
      </c>
      <c r="AA32" s="153">
        <f>SUM(AA33:AA37)</f>
        <v>7622786</v>
      </c>
    </row>
    <row r="33" spans="1:27" ht="13.5">
      <c r="A33" s="138" t="s">
        <v>79</v>
      </c>
      <c r="B33" s="136"/>
      <c r="C33" s="155">
        <v>3447100</v>
      </c>
      <c r="D33" s="155"/>
      <c r="E33" s="156">
        <v>6606371</v>
      </c>
      <c r="F33" s="60">
        <v>6606371</v>
      </c>
      <c r="G33" s="60">
        <v>336846</v>
      </c>
      <c r="H33" s="60">
        <v>219875</v>
      </c>
      <c r="I33" s="60">
        <v>419488</v>
      </c>
      <c r="J33" s="60">
        <v>976209</v>
      </c>
      <c r="K33" s="60">
        <v>230593</v>
      </c>
      <c r="L33" s="60">
        <v>289085</v>
      </c>
      <c r="M33" s="60">
        <v>282684</v>
      </c>
      <c r="N33" s="60">
        <v>802362</v>
      </c>
      <c r="O33" s="60"/>
      <c r="P33" s="60"/>
      <c r="Q33" s="60"/>
      <c r="R33" s="60"/>
      <c r="S33" s="60"/>
      <c r="T33" s="60"/>
      <c r="U33" s="60"/>
      <c r="V33" s="60"/>
      <c r="W33" s="60">
        <v>1778571</v>
      </c>
      <c r="X33" s="60">
        <v>3040080</v>
      </c>
      <c r="Y33" s="60">
        <v>-1261509</v>
      </c>
      <c r="Z33" s="140">
        <v>-41.5</v>
      </c>
      <c r="AA33" s="155">
        <v>6606371</v>
      </c>
    </row>
    <row r="34" spans="1:27" ht="13.5">
      <c r="A34" s="138" t="s">
        <v>80</v>
      </c>
      <c r="B34" s="136"/>
      <c r="C34" s="155">
        <v>37751</v>
      </c>
      <c r="D34" s="155"/>
      <c r="E34" s="156">
        <v>386196</v>
      </c>
      <c r="F34" s="60">
        <v>386196</v>
      </c>
      <c r="G34" s="60">
        <v>1629</v>
      </c>
      <c r="H34" s="60"/>
      <c r="I34" s="60">
        <v>855</v>
      </c>
      <c r="J34" s="60">
        <v>2484</v>
      </c>
      <c r="K34" s="60">
        <v>1917</v>
      </c>
      <c r="L34" s="60">
        <v>829</v>
      </c>
      <c r="M34" s="60">
        <v>8601</v>
      </c>
      <c r="N34" s="60">
        <v>11347</v>
      </c>
      <c r="O34" s="60"/>
      <c r="P34" s="60"/>
      <c r="Q34" s="60"/>
      <c r="R34" s="60"/>
      <c r="S34" s="60"/>
      <c r="T34" s="60"/>
      <c r="U34" s="60"/>
      <c r="V34" s="60"/>
      <c r="W34" s="60">
        <v>13831</v>
      </c>
      <c r="X34" s="60">
        <v>236994</v>
      </c>
      <c r="Y34" s="60">
        <v>-223163</v>
      </c>
      <c r="Z34" s="140">
        <v>-94.16</v>
      </c>
      <c r="AA34" s="155">
        <v>386196</v>
      </c>
    </row>
    <row r="35" spans="1:27" ht="13.5">
      <c r="A35" s="138" t="s">
        <v>81</v>
      </c>
      <c r="B35" s="136"/>
      <c r="C35" s="155">
        <v>119324</v>
      </c>
      <c r="D35" s="155"/>
      <c r="E35" s="156">
        <v>616825</v>
      </c>
      <c r="F35" s="60">
        <v>616825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333594</v>
      </c>
      <c r="Y35" s="60">
        <v>-333594</v>
      </c>
      <c r="Z35" s="140">
        <v>-100</v>
      </c>
      <c r="AA35" s="155">
        <v>616825</v>
      </c>
    </row>
    <row r="36" spans="1:27" ht="13.5">
      <c r="A36" s="138" t="s">
        <v>82</v>
      </c>
      <c r="B36" s="136"/>
      <c r="C36" s="155">
        <v>8878</v>
      </c>
      <c r="D36" s="155"/>
      <c r="E36" s="156">
        <v>13394</v>
      </c>
      <c r="F36" s="60">
        <v>13394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13394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12156352</v>
      </c>
      <c r="D38" s="153">
        <f>SUM(D39:D41)</f>
        <v>0</v>
      </c>
      <c r="E38" s="154">
        <f t="shared" si="7"/>
        <v>9287031</v>
      </c>
      <c r="F38" s="100">
        <f t="shared" si="7"/>
        <v>9287031</v>
      </c>
      <c r="G38" s="100">
        <f t="shared" si="7"/>
        <v>644142</v>
      </c>
      <c r="H38" s="100">
        <f t="shared" si="7"/>
        <v>1132434</v>
      </c>
      <c r="I38" s="100">
        <f t="shared" si="7"/>
        <v>991410</v>
      </c>
      <c r="J38" s="100">
        <f t="shared" si="7"/>
        <v>2767986</v>
      </c>
      <c r="K38" s="100">
        <f t="shared" si="7"/>
        <v>966935</v>
      </c>
      <c r="L38" s="100">
        <f t="shared" si="7"/>
        <v>1002058</v>
      </c>
      <c r="M38" s="100">
        <f t="shared" si="7"/>
        <v>870547</v>
      </c>
      <c r="N38" s="100">
        <f t="shared" si="7"/>
        <v>2839540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5607526</v>
      </c>
      <c r="X38" s="100">
        <f t="shared" si="7"/>
        <v>7440966</v>
      </c>
      <c r="Y38" s="100">
        <f t="shared" si="7"/>
        <v>-1833440</v>
      </c>
      <c r="Z38" s="137">
        <f>+IF(X38&lt;&gt;0,+(Y38/X38)*100,0)</f>
        <v>-24.63981155134965</v>
      </c>
      <c r="AA38" s="153">
        <f>SUM(AA39:AA41)</f>
        <v>9287031</v>
      </c>
    </row>
    <row r="39" spans="1:27" ht="13.5">
      <c r="A39" s="138" t="s">
        <v>85</v>
      </c>
      <c r="B39" s="136"/>
      <c r="C39" s="155">
        <v>4962531</v>
      </c>
      <c r="D39" s="155"/>
      <c r="E39" s="156">
        <v>1714130</v>
      </c>
      <c r="F39" s="60">
        <v>1714130</v>
      </c>
      <c r="G39" s="60">
        <v>84167</v>
      </c>
      <c r="H39" s="60">
        <v>169665</v>
      </c>
      <c r="I39" s="60">
        <v>252952</v>
      </c>
      <c r="J39" s="60">
        <v>506784</v>
      </c>
      <c r="K39" s="60">
        <v>399577</v>
      </c>
      <c r="L39" s="60">
        <v>259950</v>
      </c>
      <c r="M39" s="60">
        <v>302180</v>
      </c>
      <c r="N39" s="60">
        <v>961707</v>
      </c>
      <c r="O39" s="60"/>
      <c r="P39" s="60"/>
      <c r="Q39" s="60"/>
      <c r="R39" s="60"/>
      <c r="S39" s="60"/>
      <c r="T39" s="60"/>
      <c r="U39" s="60"/>
      <c r="V39" s="60"/>
      <c r="W39" s="60">
        <v>1468491</v>
      </c>
      <c r="X39" s="60">
        <v>2412528</v>
      </c>
      <c r="Y39" s="60">
        <v>-944037</v>
      </c>
      <c r="Z39" s="140">
        <v>-39.13</v>
      </c>
      <c r="AA39" s="155">
        <v>1714130</v>
      </c>
    </row>
    <row r="40" spans="1:27" ht="13.5">
      <c r="A40" s="138" t="s">
        <v>86</v>
      </c>
      <c r="B40" s="136"/>
      <c r="C40" s="155">
        <v>7170943</v>
      </c>
      <c r="D40" s="155"/>
      <c r="E40" s="156">
        <v>7467892</v>
      </c>
      <c r="F40" s="60">
        <v>7467892</v>
      </c>
      <c r="G40" s="60">
        <v>559975</v>
      </c>
      <c r="H40" s="60">
        <v>962769</v>
      </c>
      <c r="I40" s="60">
        <v>738458</v>
      </c>
      <c r="J40" s="60">
        <v>2261202</v>
      </c>
      <c r="K40" s="60">
        <v>567358</v>
      </c>
      <c r="L40" s="60">
        <v>742108</v>
      </c>
      <c r="M40" s="60">
        <v>568367</v>
      </c>
      <c r="N40" s="60">
        <v>1877833</v>
      </c>
      <c r="O40" s="60"/>
      <c r="P40" s="60"/>
      <c r="Q40" s="60"/>
      <c r="R40" s="60"/>
      <c r="S40" s="60"/>
      <c r="T40" s="60"/>
      <c r="U40" s="60"/>
      <c r="V40" s="60"/>
      <c r="W40" s="60">
        <v>4139035</v>
      </c>
      <c r="X40" s="60">
        <v>4975932</v>
      </c>
      <c r="Y40" s="60">
        <v>-836897</v>
      </c>
      <c r="Z40" s="140">
        <v>-16.82</v>
      </c>
      <c r="AA40" s="155">
        <v>7467892</v>
      </c>
    </row>
    <row r="41" spans="1:27" ht="13.5">
      <c r="A41" s="138" t="s">
        <v>87</v>
      </c>
      <c r="B41" s="136"/>
      <c r="C41" s="155">
        <v>22878</v>
      </c>
      <c r="D41" s="155"/>
      <c r="E41" s="156">
        <v>105009</v>
      </c>
      <c r="F41" s="60">
        <v>105009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52506</v>
      </c>
      <c r="Y41" s="60">
        <v>-52506</v>
      </c>
      <c r="Z41" s="140">
        <v>-100</v>
      </c>
      <c r="AA41" s="155">
        <v>105009</v>
      </c>
    </row>
    <row r="42" spans="1:27" ht="13.5">
      <c r="A42" s="135" t="s">
        <v>88</v>
      </c>
      <c r="B42" s="142"/>
      <c r="C42" s="153">
        <f aca="true" t="shared" si="8" ref="C42:Y42">SUM(C43:C46)</f>
        <v>43773359</v>
      </c>
      <c r="D42" s="153">
        <f>SUM(D43:D46)</f>
        <v>0</v>
      </c>
      <c r="E42" s="154">
        <f t="shared" si="8"/>
        <v>51347705</v>
      </c>
      <c r="F42" s="100">
        <f t="shared" si="8"/>
        <v>51347705</v>
      </c>
      <c r="G42" s="100">
        <f t="shared" si="8"/>
        <v>1359575</v>
      </c>
      <c r="H42" s="100">
        <f t="shared" si="8"/>
        <v>5210432</v>
      </c>
      <c r="I42" s="100">
        <f t="shared" si="8"/>
        <v>3890509</v>
      </c>
      <c r="J42" s="100">
        <f t="shared" si="8"/>
        <v>10460516</v>
      </c>
      <c r="K42" s="100">
        <f t="shared" si="8"/>
        <v>3071946</v>
      </c>
      <c r="L42" s="100">
        <f t="shared" si="8"/>
        <v>2400391</v>
      </c>
      <c r="M42" s="100">
        <f t="shared" si="8"/>
        <v>2026013</v>
      </c>
      <c r="N42" s="100">
        <f t="shared" si="8"/>
        <v>7498350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17958866</v>
      </c>
      <c r="X42" s="100">
        <f t="shared" si="8"/>
        <v>128135796</v>
      </c>
      <c r="Y42" s="100">
        <f t="shared" si="8"/>
        <v>-110176930</v>
      </c>
      <c r="Z42" s="137">
        <f>+IF(X42&lt;&gt;0,+(Y42/X42)*100,0)</f>
        <v>-85.98450506367479</v>
      </c>
      <c r="AA42" s="153">
        <f>SUM(AA43:AA46)</f>
        <v>51347705</v>
      </c>
    </row>
    <row r="43" spans="1:27" ht="13.5">
      <c r="A43" s="138" t="s">
        <v>89</v>
      </c>
      <c r="B43" s="136"/>
      <c r="C43" s="155">
        <v>22330900</v>
      </c>
      <c r="D43" s="155"/>
      <c r="E43" s="156">
        <v>24024086</v>
      </c>
      <c r="F43" s="60">
        <v>24024086</v>
      </c>
      <c r="G43" s="60">
        <v>409410</v>
      </c>
      <c r="H43" s="60">
        <v>2770255</v>
      </c>
      <c r="I43" s="60">
        <v>2922622</v>
      </c>
      <c r="J43" s="60">
        <v>6102287</v>
      </c>
      <c r="K43" s="60">
        <v>1917891</v>
      </c>
      <c r="L43" s="60">
        <v>1528474</v>
      </c>
      <c r="M43" s="60">
        <v>325431</v>
      </c>
      <c r="N43" s="60">
        <v>3771796</v>
      </c>
      <c r="O43" s="60"/>
      <c r="P43" s="60"/>
      <c r="Q43" s="60"/>
      <c r="R43" s="60"/>
      <c r="S43" s="60"/>
      <c r="T43" s="60"/>
      <c r="U43" s="60"/>
      <c r="V43" s="60"/>
      <c r="W43" s="60">
        <v>9874083</v>
      </c>
      <c r="X43" s="60">
        <v>11789502</v>
      </c>
      <c r="Y43" s="60">
        <v>-1915419</v>
      </c>
      <c r="Z43" s="140">
        <v>-16.25</v>
      </c>
      <c r="AA43" s="155">
        <v>24024086</v>
      </c>
    </row>
    <row r="44" spans="1:27" ht="13.5">
      <c r="A44" s="138" t="s">
        <v>90</v>
      </c>
      <c r="B44" s="136"/>
      <c r="C44" s="155">
        <v>15259242</v>
      </c>
      <c r="D44" s="155"/>
      <c r="E44" s="156">
        <v>18836994</v>
      </c>
      <c r="F44" s="60">
        <v>18836994</v>
      </c>
      <c r="G44" s="60">
        <v>549072</v>
      </c>
      <c r="H44" s="60">
        <v>1985782</v>
      </c>
      <c r="I44" s="60">
        <v>626658</v>
      </c>
      <c r="J44" s="60">
        <v>3161512</v>
      </c>
      <c r="K44" s="60">
        <v>817747</v>
      </c>
      <c r="L44" s="60">
        <v>573975</v>
      </c>
      <c r="M44" s="60">
        <v>1259799</v>
      </c>
      <c r="N44" s="60">
        <v>2651521</v>
      </c>
      <c r="O44" s="60"/>
      <c r="P44" s="60"/>
      <c r="Q44" s="60"/>
      <c r="R44" s="60"/>
      <c r="S44" s="60"/>
      <c r="T44" s="60"/>
      <c r="U44" s="60"/>
      <c r="V44" s="60"/>
      <c r="W44" s="60">
        <v>5813033</v>
      </c>
      <c r="X44" s="60">
        <v>85885800</v>
      </c>
      <c r="Y44" s="60">
        <v>-80072767</v>
      </c>
      <c r="Z44" s="140">
        <v>-93.23</v>
      </c>
      <c r="AA44" s="155">
        <v>18836994</v>
      </c>
    </row>
    <row r="45" spans="1:27" ht="13.5">
      <c r="A45" s="138" t="s">
        <v>91</v>
      </c>
      <c r="B45" s="136"/>
      <c r="C45" s="157">
        <v>3454816</v>
      </c>
      <c r="D45" s="157"/>
      <c r="E45" s="158">
        <v>4005123</v>
      </c>
      <c r="F45" s="159">
        <v>4005123</v>
      </c>
      <c r="G45" s="159">
        <v>176077</v>
      </c>
      <c r="H45" s="159">
        <v>149797</v>
      </c>
      <c r="I45" s="159">
        <v>172012</v>
      </c>
      <c r="J45" s="159">
        <v>497886</v>
      </c>
      <c r="K45" s="159">
        <v>165477</v>
      </c>
      <c r="L45" s="159">
        <v>144967</v>
      </c>
      <c r="M45" s="159">
        <v>175381</v>
      </c>
      <c r="N45" s="159">
        <v>485825</v>
      </c>
      <c r="O45" s="159"/>
      <c r="P45" s="159"/>
      <c r="Q45" s="159"/>
      <c r="R45" s="159"/>
      <c r="S45" s="159"/>
      <c r="T45" s="159"/>
      <c r="U45" s="159"/>
      <c r="V45" s="159"/>
      <c r="W45" s="159">
        <v>983711</v>
      </c>
      <c r="X45" s="159">
        <v>27924408</v>
      </c>
      <c r="Y45" s="159">
        <v>-26940697</v>
      </c>
      <c r="Z45" s="141">
        <v>-96.48</v>
      </c>
      <c r="AA45" s="157">
        <v>4005123</v>
      </c>
    </row>
    <row r="46" spans="1:27" ht="13.5">
      <c r="A46" s="138" t="s">
        <v>92</v>
      </c>
      <c r="B46" s="136"/>
      <c r="C46" s="155">
        <v>2728401</v>
      </c>
      <c r="D46" s="155"/>
      <c r="E46" s="156">
        <v>4481502</v>
      </c>
      <c r="F46" s="60">
        <v>4481502</v>
      </c>
      <c r="G46" s="60">
        <v>225016</v>
      </c>
      <c r="H46" s="60">
        <v>304598</v>
      </c>
      <c r="I46" s="60">
        <v>169217</v>
      </c>
      <c r="J46" s="60">
        <v>698831</v>
      </c>
      <c r="K46" s="60">
        <v>170831</v>
      </c>
      <c r="L46" s="60">
        <v>152975</v>
      </c>
      <c r="M46" s="60">
        <v>265402</v>
      </c>
      <c r="N46" s="60">
        <v>589208</v>
      </c>
      <c r="O46" s="60"/>
      <c r="P46" s="60"/>
      <c r="Q46" s="60"/>
      <c r="R46" s="60"/>
      <c r="S46" s="60"/>
      <c r="T46" s="60"/>
      <c r="U46" s="60"/>
      <c r="V46" s="60"/>
      <c r="W46" s="60">
        <v>1288039</v>
      </c>
      <c r="X46" s="60">
        <v>2536086</v>
      </c>
      <c r="Y46" s="60">
        <v>-1248047</v>
      </c>
      <c r="Z46" s="140">
        <v>-49.21</v>
      </c>
      <c r="AA46" s="155">
        <v>4481502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112349441</v>
      </c>
      <c r="D48" s="168">
        <f>+D28+D32+D38+D42+D47</f>
        <v>0</v>
      </c>
      <c r="E48" s="169">
        <f t="shared" si="9"/>
        <v>120699000</v>
      </c>
      <c r="F48" s="73">
        <f t="shared" si="9"/>
        <v>120699000</v>
      </c>
      <c r="G48" s="73">
        <f t="shared" si="9"/>
        <v>4508047</v>
      </c>
      <c r="H48" s="73">
        <f t="shared" si="9"/>
        <v>9186972</v>
      </c>
      <c r="I48" s="73">
        <f t="shared" si="9"/>
        <v>7855852</v>
      </c>
      <c r="J48" s="73">
        <f t="shared" si="9"/>
        <v>21550871</v>
      </c>
      <c r="K48" s="73">
        <f t="shared" si="9"/>
        <v>6794001</v>
      </c>
      <c r="L48" s="73">
        <f t="shared" si="9"/>
        <v>5508048</v>
      </c>
      <c r="M48" s="73">
        <f t="shared" si="9"/>
        <v>6273734</v>
      </c>
      <c r="N48" s="73">
        <f t="shared" si="9"/>
        <v>18575783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40126654</v>
      </c>
      <c r="X48" s="73">
        <f t="shared" si="9"/>
        <v>162640008</v>
      </c>
      <c r="Y48" s="73">
        <f t="shared" si="9"/>
        <v>-122513354</v>
      </c>
      <c r="Z48" s="170">
        <f>+IF(X48&lt;&gt;0,+(Y48/X48)*100,0)</f>
        <v>-75.32793161200533</v>
      </c>
      <c r="AA48" s="168">
        <f>+AA28+AA32+AA38+AA42+AA47</f>
        <v>120699000</v>
      </c>
    </row>
    <row r="49" spans="1:27" ht="13.5">
      <c r="A49" s="148" t="s">
        <v>49</v>
      </c>
      <c r="B49" s="149"/>
      <c r="C49" s="171">
        <f aca="true" t="shared" si="10" ref="C49:Y49">+C25-C48</f>
        <v>17606312</v>
      </c>
      <c r="D49" s="171">
        <f>+D25-D48</f>
        <v>0</v>
      </c>
      <c r="E49" s="172">
        <f t="shared" si="10"/>
        <v>27715351</v>
      </c>
      <c r="F49" s="173">
        <f t="shared" si="10"/>
        <v>27715351</v>
      </c>
      <c r="G49" s="173">
        <f t="shared" si="10"/>
        <v>3407890</v>
      </c>
      <c r="H49" s="173">
        <f t="shared" si="10"/>
        <v>-5137695</v>
      </c>
      <c r="I49" s="173">
        <f t="shared" si="10"/>
        <v>-3813359</v>
      </c>
      <c r="J49" s="173">
        <f t="shared" si="10"/>
        <v>-5543164</v>
      </c>
      <c r="K49" s="173">
        <f t="shared" si="10"/>
        <v>-3164669</v>
      </c>
      <c r="L49" s="173">
        <f t="shared" si="10"/>
        <v>-1598211</v>
      </c>
      <c r="M49" s="173">
        <f t="shared" si="10"/>
        <v>13891968</v>
      </c>
      <c r="N49" s="173">
        <f t="shared" si="10"/>
        <v>9129088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3585924</v>
      </c>
      <c r="X49" s="173">
        <f>IF(F25=F48,0,X25-X48)</f>
        <v>-100264518</v>
      </c>
      <c r="Y49" s="173">
        <f t="shared" si="10"/>
        <v>103850442</v>
      </c>
      <c r="Z49" s="174">
        <f>+IF(X49&lt;&gt;0,+(Y49/X49)*100,0)</f>
        <v>-103.57646360998814</v>
      </c>
      <c r="AA49" s="171">
        <f>+AA25-AA48</f>
        <v>27715351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9320648</v>
      </c>
      <c r="D5" s="155">
        <v>0</v>
      </c>
      <c r="E5" s="156">
        <v>7156818</v>
      </c>
      <c r="F5" s="60">
        <v>7156818</v>
      </c>
      <c r="G5" s="60">
        <v>1059088</v>
      </c>
      <c r="H5" s="60">
        <v>1073246</v>
      </c>
      <c r="I5" s="60">
        <v>1050337</v>
      </c>
      <c r="J5" s="60">
        <v>3182671</v>
      </c>
      <c r="K5" s="60">
        <v>1029512</v>
      </c>
      <c r="L5" s="60">
        <v>1034649</v>
      </c>
      <c r="M5" s="60">
        <v>1625178</v>
      </c>
      <c r="N5" s="60">
        <v>3689339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6872010</v>
      </c>
      <c r="X5" s="60">
        <v>3369498</v>
      </c>
      <c r="Y5" s="60">
        <v>3502512</v>
      </c>
      <c r="Z5" s="140">
        <v>103.95</v>
      </c>
      <c r="AA5" s="155">
        <v>7156818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14670986</v>
      </c>
      <c r="D7" s="155">
        <v>0</v>
      </c>
      <c r="E7" s="156">
        <v>23503000</v>
      </c>
      <c r="F7" s="60">
        <v>23503000</v>
      </c>
      <c r="G7" s="60">
        <v>601479</v>
      </c>
      <c r="H7" s="60">
        <v>551353</v>
      </c>
      <c r="I7" s="60">
        <v>504918</v>
      </c>
      <c r="J7" s="60">
        <v>1657750</v>
      </c>
      <c r="K7" s="60">
        <v>465242</v>
      </c>
      <c r="L7" s="60">
        <v>525691</v>
      </c>
      <c r="M7" s="60">
        <v>454426</v>
      </c>
      <c r="N7" s="60">
        <v>1445359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3103109</v>
      </c>
      <c r="X7" s="60">
        <v>11750796</v>
      </c>
      <c r="Y7" s="60">
        <v>-8647687</v>
      </c>
      <c r="Z7" s="140">
        <v>-73.59</v>
      </c>
      <c r="AA7" s="155">
        <v>23503000</v>
      </c>
    </row>
    <row r="8" spans="1:27" ht="13.5">
      <c r="A8" s="183" t="s">
        <v>104</v>
      </c>
      <c r="B8" s="182"/>
      <c r="C8" s="155">
        <v>7395630</v>
      </c>
      <c r="D8" s="155">
        <v>0</v>
      </c>
      <c r="E8" s="156">
        <v>8172621</v>
      </c>
      <c r="F8" s="60">
        <v>8172621</v>
      </c>
      <c r="G8" s="60">
        <v>640087</v>
      </c>
      <c r="H8" s="60">
        <v>603085</v>
      </c>
      <c r="I8" s="60">
        <v>707876</v>
      </c>
      <c r="J8" s="60">
        <v>1951048</v>
      </c>
      <c r="K8" s="60">
        <v>682945</v>
      </c>
      <c r="L8" s="60">
        <v>534838</v>
      </c>
      <c r="M8" s="60">
        <v>643446</v>
      </c>
      <c r="N8" s="60">
        <v>1861229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3812277</v>
      </c>
      <c r="X8" s="60">
        <v>3586308</v>
      </c>
      <c r="Y8" s="60">
        <v>225969</v>
      </c>
      <c r="Z8" s="140">
        <v>6.3</v>
      </c>
      <c r="AA8" s="155">
        <v>8172621</v>
      </c>
    </row>
    <row r="9" spans="1:27" ht="13.5">
      <c r="A9" s="183" t="s">
        <v>105</v>
      </c>
      <c r="B9" s="182"/>
      <c r="C9" s="155">
        <v>7722008</v>
      </c>
      <c r="D9" s="155">
        <v>0</v>
      </c>
      <c r="E9" s="156">
        <v>7369228</v>
      </c>
      <c r="F9" s="60">
        <v>7369228</v>
      </c>
      <c r="G9" s="60">
        <v>736687</v>
      </c>
      <c r="H9" s="60">
        <v>738392</v>
      </c>
      <c r="I9" s="60">
        <v>737241</v>
      </c>
      <c r="J9" s="60">
        <v>2212320</v>
      </c>
      <c r="K9" s="60">
        <v>738788</v>
      </c>
      <c r="L9" s="60">
        <v>738402</v>
      </c>
      <c r="M9" s="60">
        <v>738133</v>
      </c>
      <c r="N9" s="60">
        <v>2215323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4427643</v>
      </c>
      <c r="X9" s="60">
        <v>3684612</v>
      </c>
      <c r="Y9" s="60">
        <v>743031</v>
      </c>
      <c r="Z9" s="140">
        <v>20.17</v>
      </c>
      <c r="AA9" s="155">
        <v>7369228</v>
      </c>
    </row>
    <row r="10" spans="1:27" ht="13.5">
      <c r="A10" s="183" t="s">
        <v>106</v>
      </c>
      <c r="B10" s="182"/>
      <c r="C10" s="155">
        <v>7755852</v>
      </c>
      <c r="D10" s="155">
        <v>0</v>
      </c>
      <c r="E10" s="156">
        <v>7376451</v>
      </c>
      <c r="F10" s="54">
        <v>7376451</v>
      </c>
      <c r="G10" s="54">
        <v>690801</v>
      </c>
      <c r="H10" s="54">
        <v>692057</v>
      </c>
      <c r="I10" s="54">
        <v>691274</v>
      </c>
      <c r="J10" s="54">
        <v>2074132</v>
      </c>
      <c r="K10" s="54">
        <v>692617</v>
      </c>
      <c r="L10" s="54">
        <v>692357</v>
      </c>
      <c r="M10" s="54">
        <v>692066</v>
      </c>
      <c r="N10" s="54">
        <v>2077040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4151172</v>
      </c>
      <c r="X10" s="54">
        <v>3688224</v>
      </c>
      <c r="Y10" s="54">
        <v>462948</v>
      </c>
      <c r="Z10" s="184">
        <v>12.55</v>
      </c>
      <c r="AA10" s="130">
        <v>7376451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268473</v>
      </c>
      <c r="D12" s="155">
        <v>0</v>
      </c>
      <c r="E12" s="156">
        <v>426500</v>
      </c>
      <c r="F12" s="60">
        <v>426500</v>
      </c>
      <c r="G12" s="60">
        <v>20675</v>
      </c>
      <c r="H12" s="60">
        <v>20675</v>
      </c>
      <c r="I12" s="60">
        <v>20675</v>
      </c>
      <c r="J12" s="60">
        <v>62025</v>
      </c>
      <c r="K12" s="60">
        <v>20228</v>
      </c>
      <c r="L12" s="60">
        <v>20453</v>
      </c>
      <c r="M12" s="60">
        <v>20453</v>
      </c>
      <c r="N12" s="60">
        <v>61134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123159</v>
      </c>
      <c r="X12" s="60">
        <v>213252</v>
      </c>
      <c r="Y12" s="60">
        <v>-90093</v>
      </c>
      <c r="Z12" s="140">
        <v>-42.25</v>
      </c>
      <c r="AA12" s="155">
        <v>426500</v>
      </c>
    </row>
    <row r="13" spans="1:27" ht="13.5">
      <c r="A13" s="181" t="s">
        <v>109</v>
      </c>
      <c r="B13" s="185"/>
      <c r="C13" s="155">
        <v>3717802</v>
      </c>
      <c r="D13" s="155">
        <v>0</v>
      </c>
      <c r="E13" s="156">
        <v>3500000</v>
      </c>
      <c r="F13" s="60">
        <v>3500000</v>
      </c>
      <c r="G13" s="60">
        <v>290120</v>
      </c>
      <c r="H13" s="60">
        <v>318609</v>
      </c>
      <c r="I13" s="60">
        <v>330172</v>
      </c>
      <c r="J13" s="60">
        <v>938901</v>
      </c>
      <c r="K13" s="60">
        <v>0</v>
      </c>
      <c r="L13" s="60">
        <v>363447</v>
      </c>
      <c r="M13" s="60">
        <v>0</v>
      </c>
      <c r="N13" s="60">
        <v>363447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1302348</v>
      </c>
      <c r="X13" s="60">
        <v>2416998</v>
      </c>
      <c r="Y13" s="60">
        <v>-1114650</v>
      </c>
      <c r="Z13" s="140">
        <v>-46.12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3059</v>
      </c>
      <c r="D15" s="155">
        <v>0</v>
      </c>
      <c r="E15" s="156">
        <v>26550</v>
      </c>
      <c r="F15" s="60">
        <v>26550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13278</v>
      </c>
      <c r="Y15" s="60">
        <v>-13278</v>
      </c>
      <c r="Z15" s="140">
        <v>-100</v>
      </c>
      <c r="AA15" s="155">
        <v>26550</v>
      </c>
    </row>
    <row r="16" spans="1:27" ht="13.5">
      <c r="A16" s="181" t="s">
        <v>112</v>
      </c>
      <c r="B16" s="185"/>
      <c r="C16" s="155">
        <v>48520</v>
      </c>
      <c r="D16" s="155">
        <v>0</v>
      </c>
      <c r="E16" s="156">
        <v>95286</v>
      </c>
      <c r="F16" s="60">
        <v>95286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47646</v>
      </c>
      <c r="Y16" s="60">
        <v>-47646</v>
      </c>
      <c r="Z16" s="140">
        <v>-100</v>
      </c>
      <c r="AA16" s="155">
        <v>95286</v>
      </c>
    </row>
    <row r="17" spans="1:27" ht="13.5">
      <c r="A17" s="181" t="s">
        <v>113</v>
      </c>
      <c r="B17" s="185"/>
      <c r="C17" s="155">
        <v>923</v>
      </c>
      <c r="D17" s="155">
        <v>0</v>
      </c>
      <c r="E17" s="156">
        <v>5897</v>
      </c>
      <c r="F17" s="60">
        <v>5897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2946</v>
      </c>
      <c r="Y17" s="60">
        <v>-2946</v>
      </c>
      <c r="Z17" s="140">
        <v>-100</v>
      </c>
      <c r="AA17" s="155">
        <v>5897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55796381</v>
      </c>
      <c r="D19" s="155">
        <v>0</v>
      </c>
      <c r="E19" s="156">
        <v>53929000</v>
      </c>
      <c r="F19" s="60">
        <v>53929000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15992000</v>
      </c>
      <c r="N19" s="60">
        <v>15992000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15992000</v>
      </c>
      <c r="X19" s="60">
        <v>26964498</v>
      </c>
      <c r="Y19" s="60">
        <v>-10972498</v>
      </c>
      <c r="Z19" s="140">
        <v>-40.69</v>
      </c>
      <c r="AA19" s="155">
        <v>53929000</v>
      </c>
    </row>
    <row r="20" spans="1:27" ht="13.5">
      <c r="A20" s="181" t="s">
        <v>35</v>
      </c>
      <c r="B20" s="185"/>
      <c r="C20" s="155">
        <v>726918</v>
      </c>
      <c r="D20" s="155">
        <v>0</v>
      </c>
      <c r="E20" s="156">
        <v>964000</v>
      </c>
      <c r="F20" s="54">
        <v>964000</v>
      </c>
      <c r="G20" s="54">
        <v>0</v>
      </c>
      <c r="H20" s="54">
        <v>51860</v>
      </c>
      <c r="I20" s="54">
        <v>0</v>
      </c>
      <c r="J20" s="54">
        <v>51860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51860</v>
      </c>
      <c r="X20" s="54">
        <v>405156</v>
      </c>
      <c r="Y20" s="54">
        <v>-353296</v>
      </c>
      <c r="Z20" s="184">
        <v>-87.2</v>
      </c>
      <c r="AA20" s="130">
        <v>964000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107427200</v>
      </c>
      <c r="D22" s="188">
        <f>SUM(D5:D21)</f>
        <v>0</v>
      </c>
      <c r="E22" s="189">
        <f t="shared" si="0"/>
        <v>112525351</v>
      </c>
      <c r="F22" s="190">
        <f t="shared" si="0"/>
        <v>112525351</v>
      </c>
      <c r="G22" s="190">
        <f t="shared" si="0"/>
        <v>4038937</v>
      </c>
      <c r="H22" s="190">
        <f t="shared" si="0"/>
        <v>4049277</v>
      </c>
      <c r="I22" s="190">
        <f t="shared" si="0"/>
        <v>4042493</v>
      </c>
      <c r="J22" s="190">
        <f t="shared" si="0"/>
        <v>12130707</v>
      </c>
      <c r="K22" s="190">
        <f t="shared" si="0"/>
        <v>3629332</v>
      </c>
      <c r="L22" s="190">
        <f t="shared" si="0"/>
        <v>3909837</v>
      </c>
      <c r="M22" s="190">
        <f t="shared" si="0"/>
        <v>20165702</v>
      </c>
      <c r="N22" s="190">
        <f t="shared" si="0"/>
        <v>27704871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39835578</v>
      </c>
      <c r="X22" s="190">
        <f t="shared" si="0"/>
        <v>56143212</v>
      </c>
      <c r="Y22" s="190">
        <f t="shared" si="0"/>
        <v>-16307634</v>
      </c>
      <c r="Z22" s="191">
        <f>+IF(X22&lt;&gt;0,+(Y22/X22)*100,0)</f>
        <v>-29.046492744305404</v>
      </c>
      <c r="AA22" s="188">
        <f>SUM(AA5:AA21)</f>
        <v>112525351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26989224</v>
      </c>
      <c r="D25" s="155">
        <v>0</v>
      </c>
      <c r="E25" s="156">
        <v>37975000</v>
      </c>
      <c r="F25" s="60">
        <v>37975000</v>
      </c>
      <c r="G25" s="60">
        <v>2969227</v>
      </c>
      <c r="H25" s="60">
        <v>2887522</v>
      </c>
      <c r="I25" s="60">
        <v>3293625</v>
      </c>
      <c r="J25" s="60">
        <v>9150374</v>
      </c>
      <c r="K25" s="60">
        <v>2916976</v>
      </c>
      <c r="L25" s="60">
        <v>2969181</v>
      </c>
      <c r="M25" s="60">
        <v>2984936</v>
      </c>
      <c r="N25" s="60">
        <v>8871093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18021467</v>
      </c>
      <c r="X25" s="60">
        <v>16830330</v>
      </c>
      <c r="Y25" s="60">
        <v>1191137</v>
      </c>
      <c r="Z25" s="140">
        <v>7.08</v>
      </c>
      <c r="AA25" s="155">
        <v>37975000</v>
      </c>
    </row>
    <row r="26" spans="1:27" ht="13.5">
      <c r="A26" s="183" t="s">
        <v>38</v>
      </c>
      <c r="B26" s="182"/>
      <c r="C26" s="155">
        <v>3096157</v>
      </c>
      <c r="D26" s="155">
        <v>0</v>
      </c>
      <c r="E26" s="156">
        <v>3700000</v>
      </c>
      <c r="F26" s="60">
        <v>3700000</v>
      </c>
      <c r="G26" s="60">
        <v>258407</v>
      </c>
      <c r="H26" s="60">
        <v>258407</v>
      </c>
      <c r="I26" s="60">
        <v>258441</v>
      </c>
      <c r="J26" s="60">
        <v>775255</v>
      </c>
      <c r="K26" s="60">
        <v>258441</v>
      </c>
      <c r="L26" s="60">
        <v>236118</v>
      </c>
      <c r="M26" s="60">
        <v>256471</v>
      </c>
      <c r="N26" s="60">
        <v>751030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1526285</v>
      </c>
      <c r="X26" s="60">
        <v>1850082</v>
      </c>
      <c r="Y26" s="60">
        <v>-323797</v>
      </c>
      <c r="Z26" s="140">
        <v>-17.5</v>
      </c>
      <c r="AA26" s="155">
        <v>3700000</v>
      </c>
    </row>
    <row r="27" spans="1:27" ht="13.5">
      <c r="A27" s="183" t="s">
        <v>118</v>
      </c>
      <c r="B27" s="182"/>
      <c r="C27" s="155">
        <v>5433125</v>
      </c>
      <c r="D27" s="155">
        <v>0</v>
      </c>
      <c r="E27" s="156">
        <v>2915000</v>
      </c>
      <c r="F27" s="60">
        <v>2915000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1457484</v>
      </c>
      <c r="Y27" s="60">
        <v>-1457484</v>
      </c>
      <c r="Z27" s="140">
        <v>-100</v>
      </c>
      <c r="AA27" s="155">
        <v>2915000</v>
      </c>
    </row>
    <row r="28" spans="1:27" ht="13.5">
      <c r="A28" s="183" t="s">
        <v>39</v>
      </c>
      <c r="B28" s="182"/>
      <c r="C28" s="155">
        <v>19166678</v>
      </c>
      <c r="D28" s="155">
        <v>0</v>
      </c>
      <c r="E28" s="156">
        <v>11700000</v>
      </c>
      <c r="F28" s="60">
        <v>11700000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3376494</v>
      </c>
      <c r="Y28" s="60">
        <v>-3376494</v>
      </c>
      <c r="Z28" s="140">
        <v>-100</v>
      </c>
      <c r="AA28" s="155">
        <v>11700000</v>
      </c>
    </row>
    <row r="29" spans="1:27" ht="13.5">
      <c r="A29" s="183" t="s">
        <v>40</v>
      </c>
      <c r="B29" s="182"/>
      <c r="C29" s="155">
        <v>575250</v>
      </c>
      <c r="D29" s="155">
        <v>0</v>
      </c>
      <c r="E29" s="156">
        <v>125000</v>
      </c>
      <c r="F29" s="60">
        <v>125000</v>
      </c>
      <c r="G29" s="60">
        <v>0</v>
      </c>
      <c r="H29" s="60">
        <v>0</v>
      </c>
      <c r="I29" s="60">
        <v>90</v>
      </c>
      <c r="J29" s="60">
        <v>90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90</v>
      </c>
      <c r="X29" s="60">
        <v>62736</v>
      </c>
      <c r="Y29" s="60">
        <v>-62646</v>
      </c>
      <c r="Z29" s="140">
        <v>-99.86</v>
      </c>
      <c r="AA29" s="155">
        <v>125000</v>
      </c>
    </row>
    <row r="30" spans="1:27" ht="13.5">
      <c r="A30" s="183" t="s">
        <v>119</v>
      </c>
      <c r="B30" s="182"/>
      <c r="C30" s="155">
        <v>22791967</v>
      </c>
      <c r="D30" s="155">
        <v>0</v>
      </c>
      <c r="E30" s="156">
        <v>24109000</v>
      </c>
      <c r="F30" s="60">
        <v>24109000</v>
      </c>
      <c r="G30" s="60">
        <v>112353</v>
      </c>
      <c r="H30" s="60">
        <v>3923499</v>
      </c>
      <c r="I30" s="60">
        <v>2576636</v>
      </c>
      <c r="J30" s="60">
        <v>6612488</v>
      </c>
      <c r="K30" s="60">
        <v>1662004</v>
      </c>
      <c r="L30" s="60">
        <v>1228993</v>
      </c>
      <c r="M30" s="60">
        <v>352267</v>
      </c>
      <c r="N30" s="60">
        <v>3243264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9855752</v>
      </c>
      <c r="X30" s="60">
        <v>1205448</v>
      </c>
      <c r="Y30" s="60">
        <v>8650304</v>
      </c>
      <c r="Z30" s="140">
        <v>717.6</v>
      </c>
      <c r="AA30" s="155">
        <v>24109000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4636840</v>
      </c>
      <c r="D32" s="155">
        <v>0</v>
      </c>
      <c r="E32" s="156">
        <v>4949000</v>
      </c>
      <c r="F32" s="60">
        <v>4949000</v>
      </c>
      <c r="G32" s="60">
        <v>566571</v>
      </c>
      <c r="H32" s="60">
        <v>1022486</v>
      </c>
      <c r="I32" s="60">
        <v>150289</v>
      </c>
      <c r="J32" s="60">
        <v>1739346</v>
      </c>
      <c r="K32" s="60">
        <v>411609</v>
      </c>
      <c r="L32" s="60">
        <v>315272</v>
      </c>
      <c r="M32" s="60">
        <v>393332</v>
      </c>
      <c r="N32" s="60">
        <v>1120213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2859559</v>
      </c>
      <c r="X32" s="60"/>
      <c r="Y32" s="60">
        <v>2859559</v>
      </c>
      <c r="Z32" s="140">
        <v>0</v>
      </c>
      <c r="AA32" s="155">
        <v>4949000</v>
      </c>
    </row>
    <row r="33" spans="1:27" ht="13.5">
      <c r="A33" s="183" t="s">
        <v>42</v>
      </c>
      <c r="B33" s="182"/>
      <c r="C33" s="155">
        <v>6221283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23438917</v>
      </c>
      <c r="D34" s="155">
        <v>0</v>
      </c>
      <c r="E34" s="156">
        <v>35226000</v>
      </c>
      <c r="F34" s="60">
        <v>35226000</v>
      </c>
      <c r="G34" s="60">
        <v>601489</v>
      </c>
      <c r="H34" s="60">
        <v>1095058</v>
      </c>
      <c r="I34" s="60">
        <v>1576771</v>
      </c>
      <c r="J34" s="60">
        <v>3273318</v>
      </c>
      <c r="K34" s="60">
        <v>1544971</v>
      </c>
      <c r="L34" s="60">
        <v>758484</v>
      </c>
      <c r="M34" s="60">
        <v>2286728</v>
      </c>
      <c r="N34" s="60">
        <v>4590183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7863501</v>
      </c>
      <c r="X34" s="60"/>
      <c r="Y34" s="60">
        <v>7863501</v>
      </c>
      <c r="Z34" s="140">
        <v>0</v>
      </c>
      <c r="AA34" s="155">
        <v>35226000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112349441</v>
      </c>
      <c r="D36" s="188">
        <f>SUM(D25:D35)</f>
        <v>0</v>
      </c>
      <c r="E36" s="189">
        <f t="shared" si="1"/>
        <v>120699000</v>
      </c>
      <c r="F36" s="190">
        <f t="shared" si="1"/>
        <v>120699000</v>
      </c>
      <c r="G36" s="190">
        <f t="shared" si="1"/>
        <v>4508047</v>
      </c>
      <c r="H36" s="190">
        <f t="shared" si="1"/>
        <v>9186972</v>
      </c>
      <c r="I36" s="190">
        <f t="shared" si="1"/>
        <v>7855852</v>
      </c>
      <c r="J36" s="190">
        <f t="shared" si="1"/>
        <v>21550871</v>
      </c>
      <c r="K36" s="190">
        <f t="shared" si="1"/>
        <v>6794001</v>
      </c>
      <c r="L36" s="190">
        <f t="shared" si="1"/>
        <v>5508048</v>
      </c>
      <c r="M36" s="190">
        <f t="shared" si="1"/>
        <v>6273734</v>
      </c>
      <c r="N36" s="190">
        <f t="shared" si="1"/>
        <v>18575783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40126654</v>
      </c>
      <c r="X36" s="190">
        <f t="shared" si="1"/>
        <v>24782574</v>
      </c>
      <c r="Y36" s="190">
        <f t="shared" si="1"/>
        <v>15344080</v>
      </c>
      <c r="Z36" s="191">
        <f>+IF(X36&lt;&gt;0,+(Y36/X36)*100,0)</f>
        <v>61.91479545264345</v>
      </c>
      <c r="AA36" s="188">
        <f>SUM(AA25:AA35)</f>
        <v>120699000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-4922241</v>
      </c>
      <c r="D38" s="199">
        <f>+D22-D36</f>
        <v>0</v>
      </c>
      <c r="E38" s="200">
        <f t="shared" si="2"/>
        <v>-8173649</v>
      </c>
      <c r="F38" s="106">
        <f t="shared" si="2"/>
        <v>-8173649</v>
      </c>
      <c r="G38" s="106">
        <f t="shared" si="2"/>
        <v>-469110</v>
      </c>
      <c r="H38" s="106">
        <f t="shared" si="2"/>
        <v>-5137695</v>
      </c>
      <c r="I38" s="106">
        <f t="shared" si="2"/>
        <v>-3813359</v>
      </c>
      <c r="J38" s="106">
        <f t="shared" si="2"/>
        <v>-9420164</v>
      </c>
      <c r="K38" s="106">
        <f t="shared" si="2"/>
        <v>-3164669</v>
      </c>
      <c r="L38" s="106">
        <f t="shared" si="2"/>
        <v>-1598211</v>
      </c>
      <c r="M38" s="106">
        <f t="shared" si="2"/>
        <v>13891968</v>
      </c>
      <c r="N38" s="106">
        <f t="shared" si="2"/>
        <v>9129088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-291076</v>
      </c>
      <c r="X38" s="106">
        <f>IF(F22=F36,0,X22-X36)</f>
        <v>31360638</v>
      </c>
      <c r="Y38" s="106">
        <f t="shared" si="2"/>
        <v>-31651714</v>
      </c>
      <c r="Z38" s="201">
        <f>+IF(X38&lt;&gt;0,+(Y38/X38)*100,0)</f>
        <v>-100.92815713761946</v>
      </c>
      <c r="AA38" s="199">
        <f>+AA22-AA36</f>
        <v>-8173649</v>
      </c>
    </row>
    <row r="39" spans="1:27" ht="13.5">
      <c r="A39" s="181" t="s">
        <v>46</v>
      </c>
      <c r="B39" s="185"/>
      <c r="C39" s="155">
        <v>22528553</v>
      </c>
      <c r="D39" s="155">
        <v>0</v>
      </c>
      <c r="E39" s="156">
        <v>35889000</v>
      </c>
      <c r="F39" s="60">
        <v>35889000</v>
      </c>
      <c r="G39" s="60">
        <v>3877000</v>
      </c>
      <c r="H39" s="60">
        <v>0</v>
      </c>
      <c r="I39" s="60">
        <v>0</v>
      </c>
      <c r="J39" s="60">
        <v>3877000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3877000</v>
      </c>
      <c r="X39" s="60">
        <v>17944500</v>
      </c>
      <c r="Y39" s="60">
        <v>-14067500</v>
      </c>
      <c r="Z39" s="140">
        <v>-78.39</v>
      </c>
      <c r="AA39" s="155">
        <v>35889000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17606312</v>
      </c>
      <c r="D42" s="206">
        <f>SUM(D38:D41)</f>
        <v>0</v>
      </c>
      <c r="E42" s="207">
        <f t="shared" si="3"/>
        <v>27715351</v>
      </c>
      <c r="F42" s="88">
        <f t="shared" si="3"/>
        <v>27715351</v>
      </c>
      <c r="G42" s="88">
        <f t="shared" si="3"/>
        <v>3407890</v>
      </c>
      <c r="H42" s="88">
        <f t="shared" si="3"/>
        <v>-5137695</v>
      </c>
      <c r="I42" s="88">
        <f t="shared" si="3"/>
        <v>-3813359</v>
      </c>
      <c r="J42" s="88">
        <f t="shared" si="3"/>
        <v>-5543164</v>
      </c>
      <c r="K42" s="88">
        <f t="shared" si="3"/>
        <v>-3164669</v>
      </c>
      <c r="L42" s="88">
        <f t="shared" si="3"/>
        <v>-1598211</v>
      </c>
      <c r="M42" s="88">
        <f t="shared" si="3"/>
        <v>13891968</v>
      </c>
      <c r="N42" s="88">
        <f t="shared" si="3"/>
        <v>9129088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3585924</v>
      </c>
      <c r="X42" s="88">
        <f t="shared" si="3"/>
        <v>49305138</v>
      </c>
      <c r="Y42" s="88">
        <f t="shared" si="3"/>
        <v>-45719214</v>
      </c>
      <c r="Z42" s="208">
        <f>+IF(X42&lt;&gt;0,+(Y42/X42)*100,0)</f>
        <v>-92.72707846391182</v>
      </c>
      <c r="AA42" s="206">
        <f>SUM(AA38:AA41)</f>
        <v>27715351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17606312</v>
      </c>
      <c r="D44" s="210">
        <f>+D42-D43</f>
        <v>0</v>
      </c>
      <c r="E44" s="211">
        <f t="shared" si="4"/>
        <v>27715351</v>
      </c>
      <c r="F44" s="77">
        <f t="shared" si="4"/>
        <v>27715351</v>
      </c>
      <c r="G44" s="77">
        <f t="shared" si="4"/>
        <v>3407890</v>
      </c>
      <c r="H44" s="77">
        <f t="shared" si="4"/>
        <v>-5137695</v>
      </c>
      <c r="I44" s="77">
        <f t="shared" si="4"/>
        <v>-3813359</v>
      </c>
      <c r="J44" s="77">
        <f t="shared" si="4"/>
        <v>-5543164</v>
      </c>
      <c r="K44" s="77">
        <f t="shared" si="4"/>
        <v>-3164669</v>
      </c>
      <c r="L44" s="77">
        <f t="shared" si="4"/>
        <v>-1598211</v>
      </c>
      <c r="M44" s="77">
        <f t="shared" si="4"/>
        <v>13891968</v>
      </c>
      <c r="N44" s="77">
        <f t="shared" si="4"/>
        <v>9129088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3585924</v>
      </c>
      <c r="X44" s="77">
        <f t="shared" si="4"/>
        <v>49305138</v>
      </c>
      <c r="Y44" s="77">
        <f t="shared" si="4"/>
        <v>-45719214</v>
      </c>
      <c r="Z44" s="212">
        <f>+IF(X44&lt;&gt;0,+(Y44/X44)*100,0)</f>
        <v>-92.72707846391182</v>
      </c>
      <c r="AA44" s="210">
        <f>+AA42-AA43</f>
        <v>27715351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17606312</v>
      </c>
      <c r="D46" s="206">
        <f>SUM(D44:D45)</f>
        <v>0</v>
      </c>
      <c r="E46" s="207">
        <f t="shared" si="5"/>
        <v>27715351</v>
      </c>
      <c r="F46" s="88">
        <f t="shared" si="5"/>
        <v>27715351</v>
      </c>
      <c r="G46" s="88">
        <f t="shared" si="5"/>
        <v>3407890</v>
      </c>
      <c r="H46" s="88">
        <f t="shared" si="5"/>
        <v>-5137695</v>
      </c>
      <c r="I46" s="88">
        <f t="shared" si="5"/>
        <v>-3813359</v>
      </c>
      <c r="J46" s="88">
        <f t="shared" si="5"/>
        <v>-5543164</v>
      </c>
      <c r="K46" s="88">
        <f t="shared" si="5"/>
        <v>-3164669</v>
      </c>
      <c r="L46" s="88">
        <f t="shared" si="5"/>
        <v>-1598211</v>
      </c>
      <c r="M46" s="88">
        <f t="shared" si="5"/>
        <v>13891968</v>
      </c>
      <c r="N46" s="88">
        <f t="shared" si="5"/>
        <v>9129088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3585924</v>
      </c>
      <c r="X46" s="88">
        <f t="shared" si="5"/>
        <v>49305138</v>
      </c>
      <c r="Y46" s="88">
        <f t="shared" si="5"/>
        <v>-45719214</v>
      </c>
      <c r="Z46" s="208">
        <f>+IF(X46&lt;&gt;0,+(Y46/X46)*100,0)</f>
        <v>-92.72707846391182</v>
      </c>
      <c r="AA46" s="206">
        <f>SUM(AA44:AA45)</f>
        <v>27715351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17606312</v>
      </c>
      <c r="D48" s="217">
        <f>SUM(D46:D47)</f>
        <v>0</v>
      </c>
      <c r="E48" s="218">
        <f t="shared" si="6"/>
        <v>27715351</v>
      </c>
      <c r="F48" s="219">
        <f t="shared" si="6"/>
        <v>27715351</v>
      </c>
      <c r="G48" s="219">
        <f t="shared" si="6"/>
        <v>3407890</v>
      </c>
      <c r="H48" s="220">
        <f t="shared" si="6"/>
        <v>-5137695</v>
      </c>
      <c r="I48" s="220">
        <f t="shared" si="6"/>
        <v>-3813359</v>
      </c>
      <c r="J48" s="220">
        <f t="shared" si="6"/>
        <v>-5543164</v>
      </c>
      <c r="K48" s="220">
        <f t="shared" si="6"/>
        <v>-3164669</v>
      </c>
      <c r="L48" s="220">
        <f t="shared" si="6"/>
        <v>-1598211</v>
      </c>
      <c r="M48" s="219">
        <f t="shared" si="6"/>
        <v>13891968</v>
      </c>
      <c r="N48" s="219">
        <f t="shared" si="6"/>
        <v>9129088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3585924</v>
      </c>
      <c r="X48" s="220">
        <f t="shared" si="6"/>
        <v>49305138</v>
      </c>
      <c r="Y48" s="220">
        <f t="shared" si="6"/>
        <v>-45719214</v>
      </c>
      <c r="Z48" s="221">
        <f>+IF(X48&lt;&gt;0,+(Y48/X48)*100,0)</f>
        <v>-92.72707846391182</v>
      </c>
      <c r="AA48" s="222">
        <f>SUM(AA46:AA47)</f>
        <v>27715351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148180656</v>
      </c>
      <c r="D5" s="153">
        <f>SUM(D6:D8)</f>
        <v>0</v>
      </c>
      <c r="E5" s="154">
        <f t="shared" si="0"/>
        <v>819910</v>
      </c>
      <c r="F5" s="100">
        <f t="shared" si="0"/>
        <v>819910</v>
      </c>
      <c r="G5" s="100">
        <f t="shared" si="0"/>
        <v>0</v>
      </c>
      <c r="H5" s="100">
        <f t="shared" si="0"/>
        <v>22680</v>
      </c>
      <c r="I5" s="100">
        <f t="shared" si="0"/>
        <v>4425</v>
      </c>
      <c r="J5" s="100">
        <f t="shared" si="0"/>
        <v>27105</v>
      </c>
      <c r="K5" s="100">
        <f t="shared" si="0"/>
        <v>412886</v>
      </c>
      <c r="L5" s="100">
        <f t="shared" si="0"/>
        <v>33911</v>
      </c>
      <c r="M5" s="100">
        <f t="shared" si="0"/>
        <v>0</v>
      </c>
      <c r="N5" s="100">
        <f t="shared" si="0"/>
        <v>446797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473902</v>
      </c>
      <c r="X5" s="100">
        <f t="shared" si="0"/>
        <v>349896</v>
      </c>
      <c r="Y5" s="100">
        <f t="shared" si="0"/>
        <v>124006</v>
      </c>
      <c r="Z5" s="137">
        <f>+IF(X5&lt;&gt;0,+(Y5/X5)*100,0)</f>
        <v>35.44081669981938</v>
      </c>
      <c r="AA5" s="153">
        <f>SUM(AA6:AA8)</f>
        <v>819910</v>
      </c>
    </row>
    <row r="6" spans="1:27" ht="13.5">
      <c r="A6" s="138" t="s">
        <v>75</v>
      </c>
      <c r="B6" s="136"/>
      <c r="C6" s="155">
        <v>139788455</v>
      </c>
      <c r="D6" s="155"/>
      <c r="E6" s="156">
        <v>416426</v>
      </c>
      <c r="F6" s="60">
        <v>416426</v>
      </c>
      <c r="G6" s="60"/>
      <c r="H6" s="60">
        <v>10680</v>
      </c>
      <c r="I6" s="60"/>
      <c r="J6" s="60">
        <v>10680</v>
      </c>
      <c r="K6" s="60"/>
      <c r="L6" s="60">
        <v>25431</v>
      </c>
      <c r="M6" s="60"/>
      <c r="N6" s="60">
        <v>25431</v>
      </c>
      <c r="O6" s="60"/>
      <c r="P6" s="60"/>
      <c r="Q6" s="60"/>
      <c r="R6" s="60"/>
      <c r="S6" s="60"/>
      <c r="T6" s="60"/>
      <c r="U6" s="60"/>
      <c r="V6" s="60"/>
      <c r="W6" s="60">
        <v>36111</v>
      </c>
      <c r="X6" s="60">
        <v>201396</v>
      </c>
      <c r="Y6" s="60">
        <v>-165285</v>
      </c>
      <c r="Z6" s="140">
        <v>-82.07</v>
      </c>
      <c r="AA6" s="62">
        <v>416426</v>
      </c>
    </row>
    <row r="7" spans="1:27" ht="13.5">
      <c r="A7" s="138" t="s">
        <v>76</v>
      </c>
      <c r="B7" s="136"/>
      <c r="C7" s="157">
        <v>8392201</v>
      </c>
      <c r="D7" s="157"/>
      <c r="E7" s="158">
        <v>253000</v>
      </c>
      <c r="F7" s="159">
        <v>253000</v>
      </c>
      <c r="G7" s="159"/>
      <c r="H7" s="159"/>
      <c r="I7" s="159"/>
      <c r="J7" s="159"/>
      <c r="K7" s="159">
        <v>412886</v>
      </c>
      <c r="L7" s="159">
        <v>8480</v>
      </c>
      <c r="M7" s="159"/>
      <c r="N7" s="159">
        <v>421366</v>
      </c>
      <c r="O7" s="159"/>
      <c r="P7" s="159"/>
      <c r="Q7" s="159"/>
      <c r="R7" s="159"/>
      <c r="S7" s="159"/>
      <c r="T7" s="159"/>
      <c r="U7" s="159"/>
      <c r="V7" s="159"/>
      <c r="W7" s="159">
        <v>421366</v>
      </c>
      <c r="X7" s="159">
        <v>126408</v>
      </c>
      <c r="Y7" s="159">
        <v>294958</v>
      </c>
      <c r="Z7" s="141">
        <v>233.34</v>
      </c>
      <c r="AA7" s="225">
        <v>253000</v>
      </c>
    </row>
    <row r="8" spans="1:27" ht="13.5">
      <c r="A8" s="138" t="s">
        <v>77</v>
      </c>
      <c r="B8" s="136"/>
      <c r="C8" s="155"/>
      <c r="D8" s="155"/>
      <c r="E8" s="156">
        <v>150484</v>
      </c>
      <c r="F8" s="60">
        <v>150484</v>
      </c>
      <c r="G8" s="60"/>
      <c r="H8" s="60">
        <v>12000</v>
      </c>
      <c r="I8" s="60">
        <v>4425</v>
      </c>
      <c r="J8" s="60">
        <v>16425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16425</v>
      </c>
      <c r="X8" s="60">
        <v>22092</v>
      </c>
      <c r="Y8" s="60">
        <v>-5667</v>
      </c>
      <c r="Z8" s="140">
        <v>-25.65</v>
      </c>
      <c r="AA8" s="62">
        <v>150484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2557667</v>
      </c>
      <c r="F9" s="100">
        <f t="shared" si="1"/>
        <v>2557667</v>
      </c>
      <c r="G9" s="100">
        <f t="shared" si="1"/>
        <v>32589</v>
      </c>
      <c r="H9" s="100">
        <f t="shared" si="1"/>
        <v>0</v>
      </c>
      <c r="I9" s="100">
        <f t="shared" si="1"/>
        <v>102603</v>
      </c>
      <c r="J9" s="100">
        <f t="shared" si="1"/>
        <v>135192</v>
      </c>
      <c r="K9" s="100">
        <f t="shared" si="1"/>
        <v>123200</v>
      </c>
      <c r="L9" s="100">
        <f t="shared" si="1"/>
        <v>0</v>
      </c>
      <c r="M9" s="100">
        <f t="shared" si="1"/>
        <v>49520</v>
      </c>
      <c r="N9" s="100">
        <f t="shared" si="1"/>
        <v>172720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307912</v>
      </c>
      <c r="X9" s="100">
        <f t="shared" si="1"/>
        <v>1115280</v>
      </c>
      <c r="Y9" s="100">
        <f t="shared" si="1"/>
        <v>-807368</v>
      </c>
      <c r="Z9" s="137">
        <f>+IF(X9&lt;&gt;0,+(Y9/X9)*100,0)</f>
        <v>-72.39150706549027</v>
      </c>
      <c r="AA9" s="102">
        <f>SUM(AA10:AA14)</f>
        <v>2557667</v>
      </c>
    </row>
    <row r="10" spans="1:27" ht="13.5">
      <c r="A10" s="138" t="s">
        <v>79</v>
      </c>
      <c r="B10" s="136"/>
      <c r="C10" s="155"/>
      <c r="D10" s="155"/>
      <c r="E10" s="156">
        <v>1102821</v>
      </c>
      <c r="F10" s="60">
        <v>1102821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5310</v>
      </c>
      <c r="Y10" s="60">
        <v>-5310</v>
      </c>
      <c r="Z10" s="140">
        <v>-100</v>
      </c>
      <c r="AA10" s="62">
        <v>1102821</v>
      </c>
    </row>
    <row r="11" spans="1:27" ht="13.5">
      <c r="A11" s="138" t="s">
        <v>80</v>
      </c>
      <c r="B11" s="136"/>
      <c r="C11" s="155"/>
      <c r="D11" s="155"/>
      <c r="E11" s="156">
        <v>1432852</v>
      </c>
      <c r="F11" s="60">
        <v>1432852</v>
      </c>
      <c r="G11" s="60">
        <v>32589</v>
      </c>
      <c r="H11" s="60"/>
      <c r="I11" s="60">
        <v>102603</v>
      </c>
      <c r="J11" s="60">
        <v>135192</v>
      </c>
      <c r="K11" s="60">
        <v>123200</v>
      </c>
      <c r="L11" s="60"/>
      <c r="M11" s="60">
        <v>49520</v>
      </c>
      <c r="N11" s="60">
        <v>172720</v>
      </c>
      <c r="O11" s="60"/>
      <c r="P11" s="60"/>
      <c r="Q11" s="60"/>
      <c r="R11" s="60"/>
      <c r="S11" s="60"/>
      <c r="T11" s="60"/>
      <c r="U11" s="60"/>
      <c r="V11" s="60"/>
      <c r="W11" s="60">
        <v>307912</v>
      </c>
      <c r="X11" s="60"/>
      <c r="Y11" s="60">
        <v>307912</v>
      </c>
      <c r="Z11" s="140"/>
      <c r="AA11" s="62">
        <v>1432852</v>
      </c>
    </row>
    <row r="12" spans="1:27" ht="13.5">
      <c r="A12" s="138" t="s">
        <v>81</v>
      </c>
      <c r="B12" s="136"/>
      <c r="C12" s="155"/>
      <c r="D12" s="155"/>
      <c r="E12" s="156">
        <v>21994</v>
      </c>
      <c r="F12" s="60">
        <v>21994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1109970</v>
      </c>
      <c r="Y12" s="60">
        <v>-1109970</v>
      </c>
      <c r="Z12" s="140">
        <v>-100</v>
      </c>
      <c r="AA12" s="62">
        <v>21994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286108900</v>
      </c>
      <c r="D15" s="153">
        <f>SUM(D16:D18)</f>
        <v>0</v>
      </c>
      <c r="E15" s="154">
        <f t="shared" si="2"/>
        <v>5984442</v>
      </c>
      <c r="F15" s="100">
        <f t="shared" si="2"/>
        <v>5984442</v>
      </c>
      <c r="G15" s="100">
        <f t="shared" si="2"/>
        <v>0</v>
      </c>
      <c r="H15" s="100">
        <f t="shared" si="2"/>
        <v>0</v>
      </c>
      <c r="I15" s="100">
        <f t="shared" si="2"/>
        <v>539413</v>
      </c>
      <c r="J15" s="100">
        <f t="shared" si="2"/>
        <v>539413</v>
      </c>
      <c r="K15" s="100">
        <f t="shared" si="2"/>
        <v>512906</v>
      </c>
      <c r="L15" s="100">
        <f t="shared" si="2"/>
        <v>123556</v>
      </c>
      <c r="M15" s="100">
        <f t="shared" si="2"/>
        <v>375249</v>
      </c>
      <c r="N15" s="100">
        <f t="shared" si="2"/>
        <v>1011711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1551124</v>
      </c>
      <c r="X15" s="100">
        <f t="shared" si="2"/>
        <v>64092</v>
      </c>
      <c r="Y15" s="100">
        <f t="shared" si="2"/>
        <v>1487032</v>
      </c>
      <c r="Z15" s="137">
        <f>+IF(X15&lt;&gt;0,+(Y15/X15)*100,0)</f>
        <v>2320.1522810959245</v>
      </c>
      <c r="AA15" s="102">
        <f>SUM(AA16:AA18)</f>
        <v>5984442</v>
      </c>
    </row>
    <row r="16" spans="1:27" ht="13.5">
      <c r="A16" s="138" t="s">
        <v>85</v>
      </c>
      <c r="B16" s="136"/>
      <c r="C16" s="155"/>
      <c r="D16" s="155"/>
      <c r="E16" s="156">
        <v>17000</v>
      </c>
      <c r="F16" s="60">
        <v>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8286</v>
      </c>
      <c r="Y16" s="60">
        <v>-8286</v>
      </c>
      <c r="Z16" s="140">
        <v>-100</v>
      </c>
      <c r="AA16" s="62">
        <v>17000</v>
      </c>
    </row>
    <row r="17" spans="1:27" ht="13.5">
      <c r="A17" s="138" t="s">
        <v>86</v>
      </c>
      <c r="B17" s="136"/>
      <c r="C17" s="155">
        <v>286108900</v>
      </c>
      <c r="D17" s="155"/>
      <c r="E17" s="156">
        <v>5967442</v>
      </c>
      <c r="F17" s="60">
        <v>5967442</v>
      </c>
      <c r="G17" s="60"/>
      <c r="H17" s="60"/>
      <c r="I17" s="60">
        <v>539413</v>
      </c>
      <c r="J17" s="60">
        <v>539413</v>
      </c>
      <c r="K17" s="60">
        <v>512906</v>
      </c>
      <c r="L17" s="60">
        <v>123556</v>
      </c>
      <c r="M17" s="60">
        <v>375249</v>
      </c>
      <c r="N17" s="60">
        <v>1011711</v>
      </c>
      <c r="O17" s="60"/>
      <c r="P17" s="60"/>
      <c r="Q17" s="60"/>
      <c r="R17" s="60"/>
      <c r="S17" s="60"/>
      <c r="T17" s="60"/>
      <c r="U17" s="60"/>
      <c r="V17" s="60"/>
      <c r="W17" s="60">
        <v>1551124</v>
      </c>
      <c r="X17" s="60">
        <v>55806</v>
      </c>
      <c r="Y17" s="60">
        <v>1495318</v>
      </c>
      <c r="Z17" s="140">
        <v>2679.49</v>
      </c>
      <c r="AA17" s="62">
        <v>5967442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178891552</v>
      </c>
      <c r="D19" s="153">
        <f>SUM(D20:D23)</f>
        <v>0</v>
      </c>
      <c r="E19" s="154">
        <f t="shared" si="3"/>
        <v>33673060</v>
      </c>
      <c r="F19" s="100">
        <f t="shared" si="3"/>
        <v>33673060</v>
      </c>
      <c r="G19" s="100">
        <f t="shared" si="3"/>
        <v>170662</v>
      </c>
      <c r="H19" s="100">
        <f t="shared" si="3"/>
        <v>708313</v>
      </c>
      <c r="I19" s="100">
        <f t="shared" si="3"/>
        <v>15439</v>
      </c>
      <c r="J19" s="100">
        <f t="shared" si="3"/>
        <v>894414</v>
      </c>
      <c r="K19" s="100">
        <f t="shared" si="3"/>
        <v>71655</v>
      </c>
      <c r="L19" s="100">
        <f t="shared" si="3"/>
        <v>0</v>
      </c>
      <c r="M19" s="100">
        <f t="shared" si="3"/>
        <v>0</v>
      </c>
      <c r="N19" s="100">
        <f t="shared" si="3"/>
        <v>71655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966069</v>
      </c>
      <c r="X19" s="100">
        <f t="shared" si="3"/>
        <v>1581300</v>
      </c>
      <c r="Y19" s="100">
        <f t="shared" si="3"/>
        <v>-615231</v>
      </c>
      <c r="Z19" s="137">
        <f>+IF(X19&lt;&gt;0,+(Y19/X19)*100,0)</f>
        <v>-38.90665907797382</v>
      </c>
      <c r="AA19" s="102">
        <f>SUM(AA20:AA23)</f>
        <v>33673060</v>
      </c>
    </row>
    <row r="20" spans="1:27" ht="13.5">
      <c r="A20" s="138" t="s">
        <v>89</v>
      </c>
      <c r="B20" s="136"/>
      <c r="C20" s="155">
        <v>22358276</v>
      </c>
      <c r="D20" s="155"/>
      <c r="E20" s="156">
        <v>3970198</v>
      </c>
      <c r="F20" s="60">
        <v>3970198</v>
      </c>
      <c r="G20" s="60">
        <v>170662</v>
      </c>
      <c r="H20" s="60">
        <v>176329</v>
      </c>
      <c r="I20" s="60"/>
      <c r="J20" s="60">
        <v>346991</v>
      </c>
      <c r="K20" s="60">
        <v>18275</v>
      </c>
      <c r="L20" s="60"/>
      <c r="M20" s="60"/>
      <c r="N20" s="60">
        <v>18275</v>
      </c>
      <c r="O20" s="60"/>
      <c r="P20" s="60"/>
      <c r="Q20" s="60"/>
      <c r="R20" s="60"/>
      <c r="S20" s="60"/>
      <c r="T20" s="60"/>
      <c r="U20" s="60"/>
      <c r="V20" s="60"/>
      <c r="W20" s="60">
        <v>365266</v>
      </c>
      <c r="X20" s="60">
        <v>615612</v>
      </c>
      <c r="Y20" s="60">
        <v>-250346</v>
      </c>
      <c r="Z20" s="140">
        <v>-40.67</v>
      </c>
      <c r="AA20" s="62">
        <v>3970198</v>
      </c>
    </row>
    <row r="21" spans="1:27" ht="13.5">
      <c r="A21" s="138" t="s">
        <v>90</v>
      </c>
      <c r="B21" s="136"/>
      <c r="C21" s="155">
        <v>91229570</v>
      </c>
      <c r="D21" s="155"/>
      <c r="E21" s="156">
        <v>20117493</v>
      </c>
      <c r="F21" s="60">
        <v>20117493</v>
      </c>
      <c r="G21" s="60"/>
      <c r="H21" s="60">
        <v>334836</v>
      </c>
      <c r="I21" s="60">
        <v>15439</v>
      </c>
      <c r="J21" s="60">
        <v>350275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350275</v>
      </c>
      <c r="X21" s="60">
        <v>241050</v>
      </c>
      <c r="Y21" s="60">
        <v>109225</v>
      </c>
      <c r="Z21" s="140">
        <v>45.31</v>
      </c>
      <c r="AA21" s="62">
        <v>20117493</v>
      </c>
    </row>
    <row r="22" spans="1:27" ht="13.5">
      <c r="A22" s="138" t="s">
        <v>91</v>
      </c>
      <c r="B22" s="136"/>
      <c r="C22" s="157">
        <v>51881921</v>
      </c>
      <c r="D22" s="157"/>
      <c r="E22" s="158">
        <v>8748247</v>
      </c>
      <c r="F22" s="159">
        <v>8748247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306078</v>
      </c>
      <c r="Y22" s="159">
        <v>-306078</v>
      </c>
      <c r="Z22" s="141">
        <v>-100</v>
      </c>
      <c r="AA22" s="225">
        <v>8748247</v>
      </c>
    </row>
    <row r="23" spans="1:27" ht="13.5">
      <c r="A23" s="138" t="s">
        <v>92</v>
      </c>
      <c r="B23" s="136"/>
      <c r="C23" s="155">
        <v>13421785</v>
      </c>
      <c r="D23" s="155"/>
      <c r="E23" s="156">
        <v>837122</v>
      </c>
      <c r="F23" s="60">
        <v>837122</v>
      </c>
      <c r="G23" s="60"/>
      <c r="H23" s="60">
        <v>197148</v>
      </c>
      <c r="I23" s="60"/>
      <c r="J23" s="60">
        <v>197148</v>
      </c>
      <c r="K23" s="60">
        <v>53380</v>
      </c>
      <c r="L23" s="60"/>
      <c r="M23" s="60"/>
      <c r="N23" s="60">
        <v>53380</v>
      </c>
      <c r="O23" s="60"/>
      <c r="P23" s="60"/>
      <c r="Q23" s="60"/>
      <c r="R23" s="60"/>
      <c r="S23" s="60"/>
      <c r="T23" s="60"/>
      <c r="U23" s="60"/>
      <c r="V23" s="60"/>
      <c r="W23" s="60">
        <v>250528</v>
      </c>
      <c r="X23" s="60">
        <v>418560</v>
      </c>
      <c r="Y23" s="60">
        <v>-168032</v>
      </c>
      <c r="Z23" s="140">
        <v>-40.15</v>
      </c>
      <c r="AA23" s="62">
        <v>837122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613181108</v>
      </c>
      <c r="D25" s="217">
        <f>+D5+D9+D15+D19+D24</f>
        <v>0</v>
      </c>
      <c r="E25" s="230">
        <f t="shared" si="4"/>
        <v>43035079</v>
      </c>
      <c r="F25" s="219">
        <f t="shared" si="4"/>
        <v>43035079</v>
      </c>
      <c r="G25" s="219">
        <f t="shared" si="4"/>
        <v>203251</v>
      </c>
      <c r="H25" s="219">
        <f t="shared" si="4"/>
        <v>730993</v>
      </c>
      <c r="I25" s="219">
        <f t="shared" si="4"/>
        <v>661880</v>
      </c>
      <c r="J25" s="219">
        <f t="shared" si="4"/>
        <v>1596124</v>
      </c>
      <c r="K25" s="219">
        <f t="shared" si="4"/>
        <v>1120647</v>
      </c>
      <c r="L25" s="219">
        <f t="shared" si="4"/>
        <v>157467</v>
      </c>
      <c r="M25" s="219">
        <f t="shared" si="4"/>
        <v>424769</v>
      </c>
      <c r="N25" s="219">
        <f t="shared" si="4"/>
        <v>1702883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3299007</v>
      </c>
      <c r="X25" s="219">
        <f t="shared" si="4"/>
        <v>3110568</v>
      </c>
      <c r="Y25" s="219">
        <f t="shared" si="4"/>
        <v>188439</v>
      </c>
      <c r="Z25" s="231">
        <f>+IF(X25&lt;&gt;0,+(Y25/X25)*100,0)</f>
        <v>6.058025415293927</v>
      </c>
      <c r="AA25" s="232">
        <f>+AA5+AA9+AA15+AA19+AA24</f>
        <v>43035079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318680007</v>
      </c>
      <c r="D28" s="155"/>
      <c r="E28" s="156">
        <v>35890501</v>
      </c>
      <c r="F28" s="60">
        <v>35890501</v>
      </c>
      <c r="G28" s="60">
        <v>32589</v>
      </c>
      <c r="H28" s="60">
        <v>197148</v>
      </c>
      <c r="I28" s="60">
        <v>603876</v>
      </c>
      <c r="J28" s="60">
        <v>833613</v>
      </c>
      <c r="K28" s="60">
        <v>689486</v>
      </c>
      <c r="L28" s="60">
        <v>123556</v>
      </c>
      <c r="M28" s="60">
        <v>424769</v>
      </c>
      <c r="N28" s="60">
        <v>1237811</v>
      </c>
      <c r="O28" s="60"/>
      <c r="P28" s="60"/>
      <c r="Q28" s="60"/>
      <c r="R28" s="60"/>
      <c r="S28" s="60"/>
      <c r="T28" s="60"/>
      <c r="U28" s="60"/>
      <c r="V28" s="60"/>
      <c r="W28" s="60">
        <v>2071424</v>
      </c>
      <c r="X28" s="60"/>
      <c r="Y28" s="60">
        <v>2071424</v>
      </c>
      <c r="Z28" s="140"/>
      <c r="AA28" s="155">
        <v>35890501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318680007</v>
      </c>
      <c r="D32" s="210">
        <f>SUM(D28:D31)</f>
        <v>0</v>
      </c>
      <c r="E32" s="211">
        <f t="shared" si="5"/>
        <v>35890501</v>
      </c>
      <c r="F32" s="77">
        <f t="shared" si="5"/>
        <v>35890501</v>
      </c>
      <c r="G32" s="77">
        <f t="shared" si="5"/>
        <v>32589</v>
      </c>
      <c r="H32" s="77">
        <f t="shared" si="5"/>
        <v>197148</v>
      </c>
      <c r="I32" s="77">
        <f t="shared" si="5"/>
        <v>603876</v>
      </c>
      <c r="J32" s="77">
        <f t="shared" si="5"/>
        <v>833613</v>
      </c>
      <c r="K32" s="77">
        <f t="shared" si="5"/>
        <v>689486</v>
      </c>
      <c r="L32" s="77">
        <f t="shared" si="5"/>
        <v>123556</v>
      </c>
      <c r="M32" s="77">
        <f t="shared" si="5"/>
        <v>424769</v>
      </c>
      <c r="N32" s="77">
        <f t="shared" si="5"/>
        <v>1237811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2071424</v>
      </c>
      <c r="X32" s="77">
        <f t="shared" si="5"/>
        <v>0</v>
      </c>
      <c r="Y32" s="77">
        <f t="shared" si="5"/>
        <v>2071424</v>
      </c>
      <c r="Z32" s="212">
        <f>+IF(X32&lt;&gt;0,+(Y32/X32)*100,0)</f>
        <v>0</v>
      </c>
      <c r="AA32" s="79">
        <f>SUM(AA28:AA31)</f>
        <v>35890501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294501101</v>
      </c>
      <c r="D35" s="155"/>
      <c r="E35" s="156">
        <v>7144578</v>
      </c>
      <c r="F35" s="60">
        <v>7144578</v>
      </c>
      <c r="G35" s="60">
        <v>170662</v>
      </c>
      <c r="H35" s="60">
        <v>533845</v>
      </c>
      <c r="I35" s="60">
        <v>58004</v>
      </c>
      <c r="J35" s="60">
        <v>762511</v>
      </c>
      <c r="K35" s="60">
        <v>431161</v>
      </c>
      <c r="L35" s="60">
        <v>33911</v>
      </c>
      <c r="M35" s="60"/>
      <c r="N35" s="60">
        <v>465072</v>
      </c>
      <c r="O35" s="60"/>
      <c r="P35" s="60"/>
      <c r="Q35" s="60"/>
      <c r="R35" s="60"/>
      <c r="S35" s="60"/>
      <c r="T35" s="60"/>
      <c r="U35" s="60"/>
      <c r="V35" s="60"/>
      <c r="W35" s="60">
        <v>1227583</v>
      </c>
      <c r="X35" s="60"/>
      <c r="Y35" s="60">
        <v>1227583</v>
      </c>
      <c r="Z35" s="140"/>
      <c r="AA35" s="62">
        <v>7144578</v>
      </c>
    </row>
    <row r="36" spans="1:27" ht="13.5">
      <c r="A36" s="238" t="s">
        <v>139</v>
      </c>
      <c r="B36" s="149"/>
      <c r="C36" s="222">
        <f aca="true" t="shared" si="6" ref="C36:Y36">SUM(C32:C35)</f>
        <v>613181108</v>
      </c>
      <c r="D36" s="222">
        <f>SUM(D32:D35)</f>
        <v>0</v>
      </c>
      <c r="E36" s="218">
        <f t="shared" si="6"/>
        <v>43035079</v>
      </c>
      <c r="F36" s="220">
        <f t="shared" si="6"/>
        <v>43035079</v>
      </c>
      <c r="G36" s="220">
        <f t="shared" si="6"/>
        <v>203251</v>
      </c>
      <c r="H36" s="220">
        <f t="shared" si="6"/>
        <v>730993</v>
      </c>
      <c r="I36" s="220">
        <f t="shared" si="6"/>
        <v>661880</v>
      </c>
      <c r="J36" s="220">
        <f t="shared" si="6"/>
        <v>1596124</v>
      </c>
      <c r="K36" s="220">
        <f t="shared" si="6"/>
        <v>1120647</v>
      </c>
      <c r="L36" s="220">
        <f t="shared" si="6"/>
        <v>157467</v>
      </c>
      <c r="M36" s="220">
        <f t="shared" si="6"/>
        <v>424769</v>
      </c>
      <c r="N36" s="220">
        <f t="shared" si="6"/>
        <v>1702883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3299007</v>
      </c>
      <c r="X36" s="220">
        <f t="shared" si="6"/>
        <v>0</v>
      </c>
      <c r="Y36" s="220">
        <f t="shared" si="6"/>
        <v>3299007</v>
      </c>
      <c r="Z36" s="221">
        <f>+IF(X36&lt;&gt;0,+(Y36/X36)*100,0)</f>
        <v>0</v>
      </c>
      <c r="AA36" s="239">
        <f>SUM(AA32:AA35)</f>
        <v>43035079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15032834</v>
      </c>
      <c r="D6" s="155"/>
      <c r="E6" s="59">
        <v>21000000</v>
      </c>
      <c r="F6" s="60">
        <v>21000000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10500000</v>
      </c>
      <c r="Y6" s="60">
        <v>-10500000</v>
      </c>
      <c r="Z6" s="140">
        <v>-100</v>
      </c>
      <c r="AA6" s="62">
        <v>21000000</v>
      </c>
    </row>
    <row r="7" spans="1:27" ht="13.5">
      <c r="A7" s="249" t="s">
        <v>144</v>
      </c>
      <c r="B7" s="182"/>
      <c r="C7" s="155"/>
      <c r="D7" s="155"/>
      <c r="E7" s="59">
        <v>1825428</v>
      </c>
      <c r="F7" s="60">
        <v>1825428</v>
      </c>
      <c r="G7" s="60"/>
      <c r="H7" s="60"/>
      <c r="I7" s="60">
        <v>25000000</v>
      </c>
      <c r="J7" s="60">
        <v>25000000</v>
      </c>
      <c r="K7" s="60">
        <v>25000000</v>
      </c>
      <c r="L7" s="60">
        <v>25000000</v>
      </c>
      <c r="M7" s="60">
        <v>25000000</v>
      </c>
      <c r="N7" s="60">
        <v>25000000</v>
      </c>
      <c r="O7" s="60"/>
      <c r="P7" s="60"/>
      <c r="Q7" s="60"/>
      <c r="R7" s="60"/>
      <c r="S7" s="60"/>
      <c r="T7" s="60"/>
      <c r="U7" s="60"/>
      <c r="V7" s="60"/>
      <c r="W7" s="60">
        <v>25000000</v>
      </c>
      <c r="X7" s="60">
        <v>912714</v>
      </c>
      <c r="Y7" s="60">
        <v>24087286</v>
      </c>
      <c r="Z7" s="140">
        <v>2639.08</v>
      </c>
      <c r="AA7" s="62">
        <v>1825428</v>
      </c>
    </row>
    <row r="8" spans="1:27" ht="13.5">
      <c r="A8" s="249" t="s">
        <v>145</v>
      </c>
      <c r="B8" s="182"/>
      <c r="C8" s="155">
        <v>8582444</v>
      </c>
      <c r="D8" s="155"/>
      <c r="E8" s="59">
        <v>4269679</v>
      </c>
      <c r="F8" s="60">
        <v>4269679</v>
      </c>
      <c r="G8" s="60"/>
      <c r="H8" s="60"/>
      <c r="I8" s="60">
        <v>15405555</v>
      </c>
      <c r="J8" s="60">
        <v>15405555</v>
      </c>
      <c r="K8" s="60">
        <v>15405555</v>
      </c>
      <c r="L8" s="60">
        <v>15405555</v>
      </c>
      <c r="M8" s="60">
        <v>15405555</v>
      </c>
      <c r="N8" s="60">
        <v>15405555</v>
      </c>
      <c r="O8" s="60"/>
      <c r="P8" s="60"/>
      <c r="Q8" s="60"/>
      <c r="R8" s="60"/>
      <c r="S8" s="60"/>
      <c r="T8" s="60"/>
      <c r="U8" s="60"/>
      <c r="V8" s="60"/>
      <c r="W8" s="60">
        <v>15405555</v>
      </c>
      <c r="X8" s="60">
        <v>2134840</v>
      </c>
      <c r="Y8" s="60">
        <v>13270715</v>
      </c>
      <c r="Z8" s="140">
        <v>621.63</v>
      </c>
      <c r="AA8" s="62">
        <v>4269679</v>
      </c>
    </row>
    <row r="9" spans="1:27" ht="13.5">
      <c r="A9" s="249" t="s">
        <v>146</v>
      </c>
      <c r="B9" s="182"/>
      <c r="C9" s="155">
        <v>5526943</v>
      </c>
      <c r="D9" s="155"/>
      <c r="E9" s="59">
        <v>14000000</v>
      </c>
      <c r="F9" s="60">
        <v>14000000</v>
      </c>
      <c r="G9" s="60"/>
      <c r="H9" s="60"/>
      <c r="I9" s="60">
        <v>19265</v>
      </c>
      <c r="J9" s="60">
        <v>19265</v>
      </c>
      <c r="K9" s="60">
        <v>19265</v>
      </c>
      <c r="L9" s="60">
        <v>19265</v>
      </c>
      <c r="M9" s="60">
        <v>19265</v>
      </c>
      <c r="N9" s="60">
        <v>19265</v>
      </c>
      <c r="O9" s="60"/>
      <c r="P9" s="60"/>
      <c r="Q9" s="60"/>
      <c r="R9" s="60"/>
      <c r="S9" s="60"/>
      <c r="T9" s="60"/>
      <c r="U9" s="60"/>
      <c r="V9" s="60"/>
      <c r="W9" s="60">
        <v>19265</v>
      </c>
      <c r="X9" s="60">
        <v>7000000</v>
      </c>
      <c r="Y9" s="60">
        <v>-6980735</v>
      </c>
      <c r="Z9" s="140">
        <v>-99.72</v>
      </c>
      <c r="AA9" s="62">
        <v>14000000</v>
      </c>
    </row>
    <row r="10" spans="1:27" ht="13.5">
      <c r="A10" s="249" t="s">
        <v>147</v>
      </c>
      <c r="B10" s="182"/>
      <c r="C10" s="155"/>
      <c r="D10" s="155"/>
      <c r="E10" s="59">
        <v>1570000</v>
      </c>
      <c r="F10" s="60">
        <v>1570000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785000</v>
      </c>
      <c r="Y10" s="159">
        <v>-785000</v>
      </c>
      <c r="Z10" s="141">
        <v>-100</v>
      </c>
      <c r="AA10" s="225">
        <v>1570000</v>
      </c>
    </row>
    <row r="11" spans="1:27" ht="13.5">
      <c r="A11" s="249" t="s">
        <v>148</v>
      </c>
      <c r="B11" s="182"/>
      <c r="C11" s="155">
        <v>373198</v>
      </c>
      <c r="D11" s="155"/>
      <c r="E11" s="59">
        <v>2000000</v>
      </c>
      <c r="F11" s="60">
        <v>2000000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1000000</v>
      </c>
      <c r="Y11" s="60">
        <v>-1000000</v>
      </c>
      <c r="Z11" s="140">
        <v>-100</v>
      </c>
      <c r="AA11" s="62">
        <v>2000000</v>
      </c>
    </row>
    <row r="12" spans="1:27" ht="13.5">
      <c r="A12" s="250" t="s">
        <v>56</v>
      </c>
      <c r="B12" s="251"/>
      <c r="C12" s="168">
        <f aca="true" t="shared" si="0" ref="C12:Y12">SUM(C6:C11)</f>
        <v>29515419</v>
      </c>
      <c r="D12" s="168">
        <f>SUM(D6:D11)</f>
        <v>0</v>
      </c>
      <c r="E12" s="72">
        <f t="shared" si="0"/>
        <v>44665107</v>
      </c>
      <c r="F12" s="73">
        <f t="shared" si="0"/>
        <v>44665107</v>
      </c>
      <c r="G12" s="73">
        <f t="shared" si="0"/>
        <v>0</v>
      </c>
      <c r="H12" s="73">
        <f t="shared" si="0"/>
        <v>0</v>
      </c>
      <c r="I12" s="73">
        <f t="shared" si="0"/>
        <v>40424820</v>
      </c>
      <c r="J12" s="73">
        <f t="shared" si="0"/>
        <v>40424820</v>
      </c>
      <c r="K12" s="73">
        <f t="shared" si="0"/>
        <v>40424820</v>
      </c>
      <c r="L12" s="73">
        <f t="shared" si="0"/>
        <v>40424820</v>
      </c>
      <c r="M12" s="73">
        <f t="shared" si="0"/>
        <v>40424820</v>
      </c>
      <c r="N12" s="73">
        <f t="shared" si="0"/>
        <v>40424820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40424820</v>
      </c>
      <c r="X12" s="73">
        <f t="shared" si="0"/>
        <v>22332554</v>
      </c>
      <c r="Y12" s="73">
        <f t="shared" si="0"/>
        <v>18092266</v>
      </c>
      <c r="Z12" s="170">
        <f>+IF(X12&lt;&gt;0,+(Y12/X12)*100,0)</f>
        <v>81.01297325867878</v>
      </c>
      <c r="AA12" s="74">
        <f>SUM(AA6:AA11)</f>
        <v>44665107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18409289</v>
      </c>
      <c r="D17" s="155"/>
      <c r="E17" s="59">
        <v>57480000</v>
      </c>
      <c r="F17" s="60">
        <v>57480000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28740000</v>
      </c>
      <c r="Y17" s="60">
        <v>-28740000</v>
      </c>
      <c r="Z17" s="140">
        <v>-100</v>
      </c>
      <c r="AA17" s="62">
        <v>57480000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613181108</v>
      </c>
      <c r="D19" s="155"/>
      <c r="E19" s="59">
        <v>539488011</v>
      </c>
      <c r="F19" s="60">
        <v>539488011</v>
      </c>
      <c r="G19" s="60"/>
      <c r="H19" s="60"/>
      <c r="I19" s="60">
        <v>196586</v>
      </c>
      <c r="J19" s="60">
        <v>196586</v>
      </c>
      <c r="K19" s="60">
        <v>196586</v>
      </c>
      <c r="L19" s="60">
        <v>196586</v>
      </c>
      <c r="M19" s="60">
        <v>196586</v>
      </c>
      <c r="N19" s="60">
        <v>196586</v>
      </c>
      <c r="O19" s="60"/>
      <c r="P19" s="60"/>
      <c r="Q19" s="60"/>
      <c r="R19" s="60"/>
      <c r="S19" s="60"/>
      <c r="T19" s="60"/>
      <c r="U19" s="60"/>
      <c r="V19" s="60"/>
      <c r="W19" s="60">
        <v>196586</v>
      </c>
      <c r="X19" s="60">
        <v>269744006</v>
      </c>
      <c r="Y19" s="60">
        <v>-269547420</v>
      </c>
      <c r="Z19" s="140">
        <v>-99.93</v>
      </c>
      <c r="AA19" s="62">
        <v>539488011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190753</v>
      </c>
      <c r="D22" s="155"/>
      <c r="E22" s="59">
        <v>248000</v>
      </c>
      <c r="F22" s="60">
        <v>248000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124000</v>
      </c>
      <c r="Y22" s="60">
        <v>-124000</v>
      </c>
      <c r="Z22" s="140">
        <v>-100</v>
      </c>
      <c r="AA22" s="62">
        <v>248000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631781150</v>
      </c>
      <c r="D24" s="168">
        <f>SUM(D15:D23)</f>
        <v>0</v>
      </c>
      <c r="E24" s="76">
        <f t="shared" si="1"/>
        <v>597216011</v>
      </c>
      <c r="F24" s="77">
        <f t="shared" si="1"/>
        <v>597216011</v>
      </c>
      <c r="G24" s="77">
        <f t="shared" si="1"/>
        <v>0</v>
      </c>
      <c r="H24" s="77">
        <f t="shared" si="1"/>
        <v>0</v>
      </c>
      <c r="I24" s="77">
        <f t="shared" si="1"/>
        <v>196586</v>
      </c>
      <c r="J24" s="77">
        <f t="shared" si="1"/>
        <v>196586</v>
      </c>
      <c r="K24" s="77">
        <f t="shared" si="1"/>
        <v>196586</v>
      </c>
      <c r="L24" s="77">
        <f t="shared" si="1"/>
        <v>196586</v>
      </c>
      <c r="M24" s="77">
        <f t="shared" si="1"/>
        <v>196586</v>
      </c>
      <c r="N24" s="77">
        <f t="shared" si="1"/>
        <v>196586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196586</v>
      </c>
      <c r="X24" s="77">
        <f t="shared" si="1"/>
        <v>298608006</v>
      </c>
      <c r="Y24" s="77">
        <f t="shared" si="1"/>
        <v>-298411420</v>
      </c>
      <c r="Z24" s="212">
        <f>+IF(X24&lt;&gt;0,+(Y24/X24)*100,0)</f>
        <v>-99.93416586426018</v>
      </c>
      <c r="AA24" s="79">
        <f>SUM(AA15:AA23)</f>
        <v>597216011</v>
      </c>
    </row>
    <row r="25" spans="1:27" ht="13.5">
      <c r="A25" s="250" t="s">
        <v>159</v>
      </c>
      <c r="B25" s="251"/>
      <c r="C25" s="168">
        <f aca="true" t="shared" si="2" ref="C25:Y25">+C12+C24</f>
        <v>661296569</v>
      </c>
      <c r="D25" s="168">
        <f>+D12+D24</f>
        <v>0</v>
      </c>
      <c r="E25" s="72">
        <f t="shared" si="2"/>
        <v>641881118</v>
      </c>
      <c r="F25" s="73">
        <f t="shared" si="2"/>
        <v>641881118</v>
      </c>
      <c r="G25" s="73">
        <f t="shared" si="2"/>
        <v>0</v>
      </c>
      <c r="H25" s="73">
        <f t="shared" si="2"/>
        <v>0</v>
      </c>
      <c r="I25" s="73">
        <f t="shared" si="2"/>
        <v>40621406</v>
      </c>
      <c r="J25" s="73">
        <f t="shared" si="2"/>
        <v>40621406</v>
      </c>
      <c r="K25" s="73">
        <f t="shared" si="2"/>
        <v>40621406</v>
      </c>
      <c r="L25" s="73">
        <f t="shared" si="2"/>
        <v>40621406</v>
      </c>
      <c r="M25" s="73">
        <f t="shared" si="2"/>
        <v>40621406</v>
      </c>
      <c r="N25" s="73">
        <f t="shared" si="2"/>
        <v>40621406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40621406</v>
      </c>
      <c r="X25" s="73">
        <f t="shared" si="2"/>
        <v>320940560</v>
      </c>
      <c r="Y25" s="73">
        <f t="shared" si="2"/>
        <v>-280319154</v>
      </c>
      <c r="Z25" s="170">
        <f>+IF(X25&lt;&gt;0,+(Y25/X25)*100,0)</f>
        <v>-87.34301267499502</v>
      </c>
      <c r="AA25" s="74">
        <f>+AA12+AA24</f>
        <v>641881118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34857789</v>
      </c>
      <c r="J29" s="60">
        <v>34857789</v>
      </c>
      <c r="K29" s="60">
        <v>34857789</v>
      </c>
      <c r="L29" s="60">
        <v>34857789</v>
      </c>
      <c r="M29" s="60">
        <v>34857789</v>
      </c>
      <c r="N29" s="60">
        <v>34857789</v>
      </c>
      <c r="O29" s="60"/>
      <c r="P29" s="60"/>
      <c r="Q29" s="60"/>
      <c r="R29" s="60"/>
      <c r="S29" s="60"/>
      <c r="T29" s="60"/>
      <c r="U29" s="60"/>
      <c r="V29" s="60"/>
      <c r="W29" s="60">
        <v>34857789</v>
      </c>
      <c r="X29" s="60"/>
      <c r="Y29" s="60">
        <v>34857789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33145</v>
      </c>
      <c r="F30" s="60">
        <v>33145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16573</v>
      </c>
      <c r="Y30" s="60">
        <v>-16573</v>
      </c>
      <c r="Z30" s="140">
        <v>-100</v>
      </c>
      <c r="AA30" s="62">
        <v>33145</v>
      </c>
    </row>
    <row r="31" spans="1:27" ht="13.5">
      <c r="A31" s="249" t="s">
        <v>163</v>
      </c>
      <c r="B31" s="182"/>
      <c r="C31" s="155">
        <v>744824</v>
      </c>
      <c r="D31" s="155"/>
      <c r="E31" s="59">
        <v>670000</v>
      </c>
      <c r="F31" s="60">
        <v>670000</v>
      </c>
      <c r="G31" s="60"/>
      <c r="H31" s="60"/>
      <c r="I31" s="60">
        <v>1555</v>
      </c>
      <c r="J31" s="60">
        <v>1555</v>
      </c>
      <c r="K31" s="60">
        <v>1555</v>
      </c>
      <c r="L31" s="60">
        <v>1555</v>
      </c>
      <c r="M31" s="60">
        <v>1555</v>
      </c>
      <c r="N31" s="60">
        <v>1555</v>
      </c>
      <c r="O31" s="60"/>
      <c r="P31" s="60"/>
      <c r="Q31" s="60"/>
      <c r="R31" s="60"/>
      <c r="S31" s="60"/>
      <c r="T31" s="60"/>
      <c r="U31" s="60"/>
      <c r="V31" s="60"/>
      <c r="W31" s="60">
        <v>1555</v>
      </c>
      <c r="X31" s="60">
        <v>335000</v>
      </c>
      <c r="Y31" s="60">
        <v>-333445</v>
      </c>
      <c r="Z31" s="140">
        <v>-99.54</v>
      </c>
      <c r="AA31" s="62">
        <v>670000</v>
      </c>
    </row>
    <row r="32" spans="1:27" ht="13.5">
      <c r="A32" s="249" t="s">
        <v>164</v>
      </c>
      <c r="B32" s="182"/>
      <c r="C32" s="155">
        <v>23401894</v>
      </c>
      <c r="D32" s="155"/>
      <c r="E32" s="59">
        <v>13596347</v>
      </c>
      <c r="F32" s="60">
        <v>13596347</v>
      </c>
      <c r="G32" s="60"/>
      <c r="H32" s="60"/>
      <c r="I32" s="60">
        <v>383257</v>
      </c>
      <c r="J32" s="60">
        <v>383257</v>
      </c>
      <c r="K32" s="60">
        <v>383257</v>
      </c>
      <c r="L32" s="60">
        <v>383257</v>
      </c>
      <c r="M32" s="60">
        <v>383257</v>
      </c>
      <c r="N32" s="60">
        <v>383257</v>
      </c>
      <c r="O32" s="60"/>
      <c r="P32" s="60"/>
      <c r="Q32" s="60"/>
      <c r="R32" s="60"/>
      <c r="S32" s="60"/>
      <c r="T32" s="60"/>
      <c r="U32" s="60"/>
      <c r="V32" s="60"/>
      <c r="W32" s="60">
        <v>383257</v>
      </c>
      <c r="X32" s="60">
        <v>6798174</v>
      </c>
      <c r="Y32" s="60">
        <v>-6414917</v>
      </c>
      <c r="Z32" s="140">
        <v>-94.36</v>
      </c>
      <c r="AA32" s="62">
        <v>13596347</v>
      </c>
    </row>
    <row r="33" spans="1:27" ht="13.5">
      <c r="A33" s="249" t="s">
        <v>165</v>
      </c>
      <c r="B33" s="182"/>
      <c r="C33" s="155">
        <v>535375</v>
      </c>
      <c r="D33" s="155"/>
      <c r="E33" s="59">
        <v>3806000</v>
      </c>
      <c r="F33" s="60">
        <v>3806000</v>
      </c>
      <c r="G33" s="60"/>
      <c r="H33" s="60"/>
      <c r="I33" s="60">
        <v>30475</v>
      </c>
      <c r="J33" s="60">
        <v>30475</v>
      </c>
      <c r="K33" s="60">
        <v>30475</v>
      </c>
      <c r="L33" s="60">
        <v>30475</v>
      </c>
      <c r="M33" s="60">
        <v>30475</v>
      </c>
      <c r="N33" s="60">
        <v>30475</v>
      </c>
      <c r="O33" s="60"/>
      <c r="P33" s="60"/>
      <c r="Q33" s="60"/>
      <c r="R33" s="60"/>
      <c r="S33" s="60"/>
      <c r="T33" s="60"/>
      <c r="U33" s="60"/>
      <c r="V33" s="60"/>
      <c r="W33" s="60">
        <v>30475</v>
      </c>
      <c r="X33" s="60">
        <v>1903000</v>
      </c>
      <c r="Y33" s="60">
        <v>-1872525</v>
      </c>
      <c r="Z33" s="140">
        <v>-98.4</v>
      </c>
      <c r="AA33" s="62">
        <v>3806000</v>
      </c>
    </row>
    <row r="34" spans="1:27" ht="13.5">
      <c r="A34" s="250" t="s">
        <v>58</v>
      </c>
      <c r="B34" s="251"/>
      <c r="C34" s="168">
        <f aca="true" t="shared" si="3" ref="C34:Y34">SUM(C29:C33)</f>
        <v>24682093</v>
      </c>
      <c r="D34" s="168">
        <f>SUM(D29:D33)</f>
        <v>0</v>
      </c>
      <c r="E34" s="72">
        <f t="shared" si="3"/>
        <v>18105492</v>
      </c>
      <c r="F34" s="73">
        <f t="shared" si="3"/>
        <v>18105492</v>
      </c>
      <c r="G34" s="73">
        <f t="shared" si="3"/>
        <v>0</v>
      </c>
      <c r="H34" s="73">
        <f t="shared" si="3"/>
        <v>0</v>
      </c>
      <c r="I34" s="73">
        <f t="shared" si="3"/>
        <v>35273076</v>
      </c>
      <c r="J34" s="73">
        <f t="shared" si="3"/>
        <v>35273076</v>
      </c>
      <c r="K34" s="73">
        <f t="shared" si="3"/>
        <v>35273076</v>
      </c>
      <c r="L34" s="73">
        <f t="shared" si="3"/>
        <v>35273076</v>
      </c>
      <c r="M34" s="73">
        <f t="shared" si="3"/>
        <v>35273076</v>
      </c>
      <c r="N34" s="73">
        <f t="shared" si="3"/>
        <v>35273076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35273076</v>
      </c>
      <c r="X34" s="73">
        <f t="shared" si="3"/>
        <v>9052747</v>
      </c>
      <c r="Y34" s="73">
        <f t="shared" si="3"/>
        <v>26220329</v>
      </c>
      <c r="Z34" s="170">
        <f>+IF(X34&lt;&gt;0,+(Y34/X34)*100,0)</f>
        <v>289.63947628272393</v>
      </c>
      <c r="AA34" s="74">
        <f>SUM(AA29:AA33)</f>
        <v>18105492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104626</v>
      </c>
      <c r="F37" s="60">
        <v>104626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52313</v>
      </c>
      <c r="Y37" s="60">
        <v>-52313</v>
      </c>
      <c r="Z37" s="140">
        <v>-100</v>
      </c>
      <c r="AA37" s="62">
        <v>104626</v>
      </c>
    </row>
    <row r="38" spans="1:27" ht="13.5">
      <c r="A38" s="249" t="s">
        <v>165</v>
      </c>
      <c r="B38" s="182"/>
      <c r="C38" s="155">
        <v>13053538</v>
      </c>
      <c r="D38" s="155"/>
      <c r="E38" s="59">
        <v>13671000</v>
      </c>
      <c r="F38" s="60">
        <v>13671000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6835500</v>
      </c>
      <c r="Y38" s="60">
        <v>-6835500</v>
      </c>
      <c r="Z38" s="140">
        <v>-100</v>
      </c>
      <c r="AA38" s="62">
        <v>13671000</v>
      </c>
    </row>
    <row r="39" spans="1:27" ht="13.5">
      <c r="A39" s="250" t="s">
        <v>59</v>
      </c>
      <c r="B39" s="253"/>
      <c r="C39" s="168">
        <f aca="true" t="shared" si="4" ref="C39:Y39">SUM(C37:C38)</f>
        <v>13053538</v>
      </c>
      <c r="D39" s="168">
        <f>SUM(D37:D38)</f>
        <v>0</v>
      </c>
      <c r="E39" s="76">
        <f t="shared" si="4"/>
        <v>13775626</v>
      </c>
      <c r="F39" s="77">
        <f t="shared" si="4"/>
        <v>13775626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6887813</v>
      </c>
      <c r="Y39" s="77">
        <f t="shared" si="4"/>
        <v>-6887813</v>
      </c>
      <c r="Z39" s="212">
        <f>+IF(X39&lt;&gt;0,+(Y39/X39)*100,0)</f>
        <v>-100</v>
      </c>
      <c r="AA39" s="79">
        <f>SUM(AA37:AA38)</f>
        <v>13775626</v>
      </c>
    </row>
    <row r="40" spans="1:27" ht="13.5">
      <c r="A40" s="250" t="s">
        <v>167</v>
      </c>
      <c r="B40" s="251"/>
      <c r="C40" s="168">
        <f aca="true" t="shared" si="5" ref="C40:Y40">+C34+C39</f>
        <v>37735631</v>
      </c>
      <c r="D40" s="168">
        <f>+D34+D39</f>
        <v>0</v>
      </c>
      <c r="E40" s="72">
        <f t="shared" si="5"/>
        <v>31881118</v>
      </c>
      <c r="F40" s="73">
        <f t="shared" si="5"/>
        <v>31881118</v>
      </c>
      <c r="G40" s="73">
        <f t="shared" si="5"/>
        <v>0</v>
      </c>
      <c r="H40" s="73">
        <f t="shared" si="5"/>
        <v>0</v>
      </c>
      <c r="I40" s="73">
        <f t="shared" si="5"/>
        <v>35273076</v>
      </c>
      <c r="J40" s="73">
        <f t="shared" si="5"/>
        <v>35273076</v>
      </c>
      <c r="K40" s="73">
        <f t="shared" si="5"/>
        <v>35273076</v>
      </c>
      <c r="L40" s="73">
        <f t="shared" si="5"/>
        <v>35273076</v>
      </c>
      <c r="M40" s="73">
        <f t="shared" si="5"/>
        <v>35273076</v>
      </c>
      <c r="N40" s="73">
        <f t="shared" si="5"/>
        <v>35273076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35273076</v>
      </c>
      <c r="X40" s="73">
        <f t="shared" si="5"/>
        <v>15940560</v>
      </c>
      <c r="Y40" s="73">
        <f t="shared" si="5"/>
        <v>19332516</v>
      </c>
      <c r="Z40" s="170">
        <f>+IF(X40&lt;&gt;0,+(Y40/X40)*100,0)</f>
        <v>121.2787756515455</v>
      </c>
      <c r="AA40" s="74">
        <f>+AA34+AA39</f>
        <v>31881118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623560938</v>
      </c>
      <c r="D42" s="257">
        <f>+D25-D40</f>
        <v>0</v>
      </c>
      <c r="E42" s="258">
        <f t="shared" si="6"/>
        <v>610000000</v>
      </c>
      <c r="F42" s="259">
        <f t="shared" si="6"/>
        <v>610000000</v>
      </c>
      <c r="G42" s="259">
        <f t="shared" si="6"/>
        <v>0</v>
      </c>
      <c r="H42" s="259">
        <f t="shared" si="6"/>
        <v>0</v>
      </c>
      <c r="I42" s="259">
        <f t="shared" si="6"/>
        <v>5348330</v>
      </c>
      <c r="J42" s="259">
        <f t="shared" si="6"/>
        <v>5348330</v>
      </c>
      <c r="K42" s="259">
        <f t="shared" si="6"/>
        <v>5348330</v>
      </c>
      <c r="L42" s="259">
        <f t="shared" si="6"/>
        <v>5348330</v>
      </c>
      <c r="M42" s="259">
        <f t="shared" si="6"/>
        <v>5348330</v>
      </c>
      <c r="N42" s="259">
        <f t="shared" si="6"/>
        <v>5348330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5348330</v>
      </c>
      <c r="X42" s="259">
        <f t="shared" si="6"/>
        <v>305000000</v>
      </c>
      <c r="Y42" s="259">
        <f t="shared" si="6"/>
        <v>-299651670</v>
      </c>
      <c r="Z42" s="260">
        <f>+IF(X42&lt;&gt;0,+(Y42/X42)*100,0)</f>
        <v>-98.24644918032787</v>
      </c>
      <c r="AA42" s="261">
        <f>+AA25-AA40</f>
        <v>610000000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623560938</v>
      </c>
      <c r="D45" s="155"/>
      <c r="E45" s="59">
        <v>610000000</v>
      </c>
      <c r="F45" s="60">
        <v>610000000</v>
      </c>
      <c r="G45" s="60"/>
      <c r="H45" s="60"/>
      <c r="I45" s="60">
        <v>5344330</v>
      </c>
      <c r="J45" s="60">
        <v>5344330</v>
      </c>
      <c r="K45" s="60">
        <v>5344330</v>
      </c>
      <c r="L45" s="60">
        <v>5344330</v>
      </c>
      <c r="M45" s="60">
        <v>5344330</v>
      </c>
      <c r="N45" s="60">
        <v>5344330</v>
      </c>
      <c r="O45" s="60"/>
      <c r="P45" s="60"/>
      <c r="Q45" s="60"/>
      <c r="R45" s="60"/>
      <c r="S45" s="60"/>
      <c r="T45" s="60"/>
      <c r="U45" s="60"/>
      <c r="V45" s="60"/>
      <c r="W45" s="60">
        <v>5344330</v>
      </c>
      <c r="X45" s="60">
        <v>305000000</v>
      </c>
      <c r="Y45" s="60">
        <v>-299655670</v>
      </c>
      <c r="Z45" s="139">
        <v>-98.25</v>
      </c>
      <c r="AA45" s="62">
        <v>610000000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4000</v>
      </c>
      <c r="J46" s="60">
        <v>4000</v>
      </c>
      <c r="K46" s="60">
        <v>4000</v>
      </c>
      <c r="L46" s="60">
        <v>4000</v>
      </c>
      <c r="M46" s="60">
        <v>4000</v>
      </c>
      <c r="N46" s="60">
        <v>4000</v>
      </c>
      <c r="O46" s="60"/>
      <c r="P46" s="60"/>
      <c r="Q46" s="60"/>
      <c r="R46" s="60"/>
      <c r="S46" s="60"/>
      <c r="T46" s="60"/>
      <c r="U46" s="60"/>
      <c r="V46" s="60"/>
      <c r="W46" s="60">
        <v>4000</v>
      </c>
      <c r="X46" s="60"/>
      <c r="Y46" s="60">
        <v>4000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623560938</v>
      </c>
      <c r="D48" s="217">
        <f>SUM(D45:D47)</f>
        <v>0</v>
      </c>
      <c r="E48" s="264">
        <f t="shared" si="7"/>
        <v>610000000</v>
      </c>
      <c r="F48" s="219">
        <f t="shared" si="7"/>
        <v>610000000</v>
      </c>
      <c r="G48" s="219">
        <f t="shared" si="7"/>
        <v>0</v>
      </c>
      <c r="H48" s="219">
        <f t="shared" si="7"/>
        <v>0</v>
      </c>
      <c r="I48" s="219">
        <f t="shared" si="7"/>
        <v>5348330</v>
      </c>
      <c r="J48" s="219">
        <f t="shared" si="7"/>
        <v>5348330</v>
      </c>
      <c r="K48" s="219">
        <f t="shared" si="7"/>
        <v>5348330</v>
      </c>
      <c r="L48" s="219">
        <f t="shared" si="7"/>
        <v>5348330</v>
      </c>
      <c r="M48" s="219">
        <f t="shared" si="7"/>
        <v>5348330</v>
      </c>
      <c r="N48" s="219">
        <f t="shared" si="7"/>
        <v>5348330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5348330</v>
      </c>
      <c r="X48" s="219">
        <f t="shared" si="7"/>
        <v>305000000</v>
      </c>
      <c r="Y48" s="219">
        <f t="shared" si="7"/>
        <v>-299651670</v>
      </c>
      <c r="Z48" s="265">
        <f>+IF(X48&lt;&gt;0,+(Y48/X48)*100,0)</f>
        <v>-98.24644918032787</v>
      </c>
      <c r="AA48" s="232">
        <f>SUM(AA45:AA47)</f>
        <v>610000000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34404104</v>
      </c>
      <c r="D6" s="155"/>
      <c r="E6" s="59"/>
      <c r="F6" s="60"/>
      <c r="G6" s="60">
        <v>2393527</v>
      </c>
      <c r="H6" s="60">
        <v>2464150</v>
      </c>
      <c r="I6" s="60">
        <v>2753106</v>
      </c>
      <c r="J6" s="60">
        <v>7610783</v>
      </c>
      <c r="K6" s="60">
        <v>2803078</v>
      </c>
      <c r="L6" s="60">
        <v>2842055</v>
      </c>
      <c r="M6" s="60">
        <v>2917105</v>
      </c>
      <c r="N6" s="60">
        <v>8562238</v>
      </c>
      <c r="O6" s="60"/>
      <c r="P6" s="60"/>
      <c r="Q6" s="60"/>
      <c r="R6" s="60"/>
      <c r="S6" s="60"/>
      <c r="T6" s="60"/>
      <c r="U6" s="60"/>
      <c r="V6" s="60"/>
      <c r="W6" s="60">
        <v>16173021</v>
      </c>
      <c r="X6" s="60"/>
      <c r="Y6" s="60">
        <v>16173021</v>
      </c>
      <c r="Z6" s="140"/>
      <c r="AA6" s="62"/>
    </row>
    <row r="7" spans="1:27" ht="13.5">
      <c r="A7" s="249" t="s">
        <v>178</v>
      </c>
      <c r="B7" s="182"/>
      <c r="C7" s="155">
        <v>52575536</v>
      </c>
      <c r="D7" s="155"/>
      <c r="E7" s="59">
        <v>53929000</v>
      </c>
      <c r="F7" s="60">
        <v>53929000</v>
      </c>
      <c r="G7" s="60">
        <v>21665000</v>
      </c>
      <c r="H7" s="60">
        <v>1338000</v>
      </c>
      <c r="I7" s="60"/>
      <c r="J7" s="60">
        <v>23003000</v>
      </c>
      <c r="K7" s="60"/>
      <c r="L7" s="60"/>
      <c r="M7" s="60">
        <v>15992000</v>
      </c>
      <c r="N7" s="60">
        <v>15992000</v>
      </c>
      <c r="O7" s="60"/>
      <c r="P7" s="60"/>
      <c r="Q7" s="60"/>
      <c r="R7" s="60"/>
      <c r="S7" s="60"/>
      <c r="T7" s="60"/>
      <c r="U7" s="60"/>
      <c r="V7" s="60"/>
      <c r="W7" s="60">
        <v>38995000</v>
      </c>
      <c r="X7" s="60">
        <v>26964498</v>
      </c>
      <c r="Y7" s="60">
        <v>12030502</v>
      </c>
      <c r="Z7" s="140">
        <v>44.62</v>
      </c>
      <c r="AA7" s="62">
        <v>53929000</v>
      </c>
    </row>
    <row r="8" spans="1:27" ht="13.5">
      <c r="A8" s="249" t="s">
        <v>179</v>
      </c>
      <c r="B8" s="182"/>
      <c r="C8" s="155">
        <v>36171100</v>
      </c>
      <c r="D8" s="155"/>
      <c r="E8" s="59">
        <v>35889000</v>
      </c>
      <c r="F8" s="60">
        <v>35889000</v>
      </c>
      <c r="G8" s="60">
        <v>3877000</v>
      </c>
      <c r="H8" s="60"/>
      <c r="I8" s="60"/>
      <c r="J8" s="60">
        <v>3877000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3877000</v>
      </c>
      <c r="X8" s="60">
        <v>17944500</v>
      </c>
      <c r="Y8" s="60">
        <v>-14067500</v>
      </c>
      <c r="Z8" s="140">
        <v>-78.39</v>
      </c>
      <c r="AA8" s="62">
        <v>35889000</v>
      </c>
    </row>
    <row r="9" spans="1:27" ht="13.5">
      <c r="A9" s="249" t="s">
        <v>180</v>
      </c>
      <c r="B9" s="182"/>
      <c r="C9" s="155">
        <v>3717803</v>
      </c>
      <c r="D9" s="155"/>
      <c r="E9" s="59">
        <v>1435886</v>
      </c>
      <c r="F9" s="60">
        <v>1435886</v>
      </c>
      <c r="G9" s="60"/>
      <c r="H9" s="60">
        <v>13736</v>
      </c>
      <c r="I9" s="60">
        <v>6913</v>
      </c>
      <c r="J9" s="60">
        <v>20649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20649</v>
      </c>
      <c r="X9" s="60">
        <v>717942</v>
      </c>
      <c r="Y9" s="60">
        <v>-697293</v>
      </c>
      <c r="Z9" s="140">
        <v>-97.12</v>
      </c>
      <c r="AA9" s="62">
        <v>1435886</v>
      </c>
    </row>
    <row r="10" spans="1:27" ht="13.5">
      <c r="A10" s="249" t="s">
        <v>181</v>
      </c>
      <c r="B10" s="182"/>
      <c r="C10" s="155">
        <v>3059</v>
      </c>
      <c r="D10" s="155"/>
      <c r="E10" s="59">
        <v>26556</v>
      </c>
      <c r="F10" s="60">
        <v>26556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13278</v>
      </c>
      <c r="Y10" s="60">
        <v>-13278</v>
      </c>
      <c r="Z10" s="140">
        <v>-100</v>
      </c>
      <c r="AA10" s="62">
        <v>26556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-95898665</v>
      </c>
      <c r="D12" s="155"/>
      <c r="E12" s="59">
        <v>-105157992</v>
      </c>
      <c r="F12" s="60">
        <v>-105157992</v>
      </c>
      <c r="G12" s="60">
        <v>-4507968</v>
      </c>
      <c r="H12" s="60">
        <v>-9186232</v>
      </c>
      <c r="I12" s="60">
        <v>-7855761</v>
      </c>
      <c r="J12" s="60">
        <v>-21549961</v>
      </c>
      <c r="K12" s="60">
        <v>-6794001</v>
      </c>
      <c r="L12" s="60">
        <v>-5490761</v>
      </c>
      <c r="M12" s="60">
        <v>-6270854</v>
      </c>
      <c r="N12" s="60">
        <v>-18555616</v>
      </c>
      <c r="O12" s="60"/>
      <c r="P12" s="60"/>
      <c r="Q12" s="60"/>
      <c r="R12" s="60"/>
      <c r="S12" s="60"/>
      <c r="T12" s="60"/>
      <c r="U12" s="60"/>
      <c r="V12" s="60"/>
      <c r="W12" s="60">
        <v>-40105577</v>
      </c>
      <c r="X12" s="60">
        <v>-52578996</v>
      </c>
      <c r="Y12" s="60">
        <v>12473419</v>
      </c>
      <c r="Z12" s="140">
        <v>-23.72</v>
      </c>
      <c r="AA12" s="62">
        <v>-105157992</v>
      </c>
    </row>
    <row r="13" spans="1:27" ht="13.5">
      <c r="A13" s="249" t="s">
        <v>40</v>
      </c>
      <c r="B13" s="182"/>
      <c r="C13" s="155">
        <v>-575250</v>
      </c>
      <c r="D13" s="155"/>
      <c r="E13" s="59">
        <v>-72374</v>
      </c>
      <c r="F13" s="60">
        <v>-72374</v>
      </c>
      <c r="G13" s="60">
        <v>-40</v>
      </c>
      <c r="H13" s="60">
        <v>-1464</v>
      </c>
      <c r="I13" s="60">
        <v>-90</v>
      </c>
      <c r="J13" s="60">
        <v>-1594</v>
      </c>
      <c r="K13" s="60"/>
      <c r="L13" s="60">
        <v>-17287</v>
      </c>
      <c r="M13" s="60">
        <v>-2880</v>
      </c>
      <c r="N13" s="60">
        <v>-20167</v>
      </c>
      <c r="O13" s="60"/>
      <c r="P13" s="60"/>
      <c r="Q13" s="60"/>
      <c r="R13" s="60"/>
      <c r="S13" s="60"/>
      <c r="T13" s="60"/>
      <c r="U13" s="60"/>
      <c r="V13" s="60"/>
      <c r="W13" s="60">
        <v>-21761</v>
      </c>
      <c r="X13" s="60">
        <v>-36186</v>
      </c>
      <c r="Y13" s="60">
        <v>14425</v>
      </c>
      <c r="Z13" s="140">
        <v>-39.86</v>
      </c>
      <c r="AA13" s="62">
        <v>-72374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30397687</v>
      </c>
      <c r="D15" s="168">
        <f>SUM(D6:D14)</f>
        <v>0</v>
      </c>
      <c r="E15" s="72">
        <f t="shared" si="0"/>
        <v>-13949924</v>
      </c>
      <c r="F15" s="73">
        <f t="shared" si="0"/>
        <v>-13949924</v>
      </c>
      <c r="G15" s="73">
        <f t="shared" si="0"/>
        <v>23427519</v>
      </c>
      <c r="H15" s="73">
        <f t="shared" si="0"/>
        <v>-5371810</v>
      </c>
      <c r="I15" s="73">
        <f t="shared" si="0"/>
        <v>-5095832</v>
      </c>
      <c r="J15" s="73">
        <f t="shared" si="0"/>
        <v>12959877</v>
      </c>
      <c r="K15" s="73">
        <f t="shared" si="0"/>
        <v>-3990923</v>
      </c>
      <c r="L15" s="73">
        <f t="shared" si="0"/>
        <v>-2665993</v>
      </c>
      <c r="M15" s="73">
        <f t="shared" si="0"/>
        <v>12635371</v>
      </c>
      <c r="N15" s="73">
        <f t="shared" si="0"/>
        <v>5978455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18938332</v>
      </c>
      <c r="X15" s="73">
        <f t="shared" si="0"/>
        <v>-6974964</v>
      </c>
      <c r="Y15" s="73">
        <f t="shared" si="0"/>
        <v>25913296</v>
      </c>
      <c r="Z15" s="170">
        <f>+IF(X15&lt;&gt;0,+(Y15/X15)*100,0)</f>
        <v>-371.51870604636815</v>
      </c>
      <c r="AA15" s="74">
        <f>SUM(AA6:AA14)</f>
        <v>-13949924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150996</v>
      </c>
      <c r="F19" s="60">
        <v>150996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75498</v>
      </c>
      <c r="Y19" s="159">
        <v>-75498</v>
      </c>
      <c r="Z19" s="141">
        <v>-100</v>
      </c>
      <c r="AA19" s="225">
        <v>150996</v>
      </c>
    </row>
    <row r="20" spans="1:27" ht="13.5">
      <c r="A20" s="249" t="s">
        <v>187</v>
      </c>
      <c r="B20" s="182"/>
      <c r="C20" s="155"/>
      <c r="D20" s="155"/>
      <c r="E20" s="268">
        <v>-159000</v>
      </c>
      <c r="F20" s="159">
        <v>-159000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-79500</v>
      </c>
      <c r="Y20" s="60">
        <v>79500</v>
      </c>
      <c r="Z20" s="140">
        <v>-100</v>
      </c>
      <c r="AA20" s="62">
        <v>-159000</v>
      </c>
    </row>
    <row r="21" spans="1:27" ht="13.5">
      <c r="A21" s="249" t="s">
        <v>188</v>
      </c>
      <c r="B21" s="182"/>
      <c r="C21" s="157"/>
      <c r="D21" s="157"/>
      <c r="E21" s="59">
        <v>-84960</v>
      </c>
      <c r="F21" s="60">
        <v>-84960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-42480</v>
      </c>
      <c r="Y21" s="159">
        <v>42480</v>
      </c>
      <c r="Z21" s="141">
        <v>-100</v>
      </c>
      <c r="AA21" s="225">
        <v>-84960</v>
      </c>
    </row>
    <row r="22" spans="1:27" ht="13.5">
      <c r="A22" s="249" t="s">
        <v>189</v>
      </c>
      <c r="B22" s="182"/>
      <c r="C22" s="155"/>
      <c r="D22" s="155"/>
      <c r="E22" s="59">
        <v>6159600</v>
      </c>
      <c r="F22" s="60">
        <v>6159600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3079800</v>
      </c>
      <c r="Y22" s="60">
        <v>-3079800</v>
      </c>
      <c r="Z22" s="140">
        <v>-100</v>
      </c>
      <c r="AA22" s="62">
        <v>6159600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-39094344</v>
      </c>
      <c r="F24" s="60">
        <v>-39094344</v>
      </c>
      <c r="G24" s="60">
        <v>-203251</v>
      </c>
      <c r="H24" s="60">
        <v>-730993</v>
      </c>
      <c r="I24" s="60">
        <v>-661880</v>
      </c>
      <c r="J24" s="60">
        <v>-1596124</v>
      </c>
      <c r="K24" s="60">
        <v>-1120647</v>
      </c>
      <c r="L24" s="60">
        <v>-157467</v>
      </c>
      <c r="M24" s="60">
        <v>-424769</v>
      </c>
      <c r="N24" s="60">
        <v>-1702883</v>
      </c>
      <c r="O24" s="60"/>
      <c r="P24" s="60"/>
      <c r="Q24" s="60"/>
      <c r="R24" s="60"/>
      <c r="S24" s="60"/>
      <c r="T24" s="60"/>
      <c r="U24" s="60"/>
      <c r="V24" s="60"/>
      <c r="W24" s="60">
        <v>-3299007</v>
      </c>
      <c r="X24" s="60">
        <v>-19547172</v>
      </c>
      <c r="Y24" s="60">
        <v>16248165</v>
      </c>
      <c r="Z24" s="140">
        <v>-83.12</v>
      </c>
      <c r="AA24" s="62">
        <v>-39094344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-33027708</v>
      </c>
      <c r="F25" s="73">
        <f t="shared" si="1"/>
        <v>-33027708</v>
      </c>
      <c r="G25" s="73">
        <f t="shared" si="1"/>
        <v>-203251</v>
      </c>
      <c r="H25" s="73">
        <f t="shared" si="1"/>
        <v>-730993</v>
      </c>
      <c r="I25" s="73">
        <f t="shared" si="1"/>
        <v>-661880</v>
      </c>
      <c r="J25" s="73">
        <f t="shared" si="1"/>
        <v>-1596124</v>
      </c>
      <c r="K25" s="73">
        <f t="shared" si="1"/>
        <v>-1120647</v>
      </c>
      <c r="L25" s="73">
        <f t="shared" si="1"/>
        <v>-157467</v>
      </c>
      <c r="M25" s="73">
        <f t="shared" si="1"/>
        <v>-424769</v>
      </c>
      <c r="N25" s="73">
        <f t="shared" si="1"/>
        <v>-1702883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-3299007</v>
      </c>
      <c r="X25" s="73">
        <f t="shared" si="1"/>
        <v>-16513854</v>
      </c>
      <c r="Y25" s="73">
        <f t="shared" si="1"/>
        <v>13214847</v>
      </c>
      <c r="Z25" s="170">
        <f>+IF(X25&lt;&gt;0,+(Y25/X25)*100,0)</f>
        <v>-80.0227917722901</v>
      </c>
      <c r="AA25" s="74">
        <f>SUM(AA19:AA24)</f>
        <v>-33027708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30397687</v>
      </c>
      <c r="D36" s="153">
        <f>+D15+D25+D34</f>
        <v>0</v>
      </c>
      <c r="E36" s="99">
        <f t="shared" si="3"/>
        <v>-46977632</v>
      </c>
      <c r="F36" s="100">
        <f t="shared" si="3"/>
        <v>-46977632</v>
      </c>
      <c r="G36" s="100">
        <f t="shared" si="3"/>
        <v>23224268</v>
      </c>
      <c r="H36" s="100">
        <f t="shared" si="3"/>
        <v>-6102803</v>
      </c>
      <c r="I36" s="100">
        <f t="shared" si="3"/>
        <v>-5757712</v>
      </c>
      <c r="J36" s="100">
        <f t="shared" si="3"/>
        <v>11363753</v>
      </c>
      <c r="K36" s="100">
        <f t="shared" si="3"/>
        <v>-5111570</v>
      </c>
      <c r="L36" s="100">
        <f t="shared" si="3"/>
        <v>-2823460</v>
      </c>
      <c r="M36" s="100">
        <f t="shared" si="3"/>
        <v>12210602</v>
      </c>
      <c r="N36" s="100">
        <f t="shared" si="3"/>
        <v>4275572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15639325</v>
      </c>
      <c r="X36" s="100">
        <f t="shared" si="3"/>
        <v>-23488818</v>
      </c>
      <c r="Y36" s="100">
        <f t="shared" si="3"/>
        <v>39128143</v>
      </c>
      <c r="Z36" s="137">
        <f>+IF(X36&lt;&gt;0,+(Y36/X36)*100,0)</f>
        <v>-166.5820008482334</v>
      </c>
      <c r="AA36" s="102">
        <f>+AA15+AA25+AA34</f>
        <v>-46977632</v>
      </c>
    </row>
    <row r="37" spans="1:27" ht="13.5">
      <c r="A37" s="249" t="s">
        <v>199</v>
      </c>
      <c r="B37" s="182"/>
      <c r="C37" s="153">
        <v>17627472</v>
      </c>
      <c r="D37" s="153"/>
      <c r="E37" s="99"/>
      <c r="F37" s="100"/>
      <c r="G37" s="100">
        <v>17627472</v>
      </c>
      <c r="H37" s="100">
        <v>40851740</v>
      </c>
      <c r="I37" s="100">
        <v>34748937</v>
      </c>
      <c r="J37" s="100">
        <v>17627472</v>
      </c>
      <c r="K37" s="100">
        <v>28991225</v>
      </c>
      <c r="L37" s="100">
        <v>23879655</v>
      </c>
      <c r="M37" s="100">
        <v>21056195</v>
      </c>
      <c r="N37" s="100">
        <v>28991225</v>
      </c>
      <c r="O37" s="100"/>
      <c r="P37" s="100"/>
      <c r="Q37" s="100"/>
      <c r="R37" s="100"/>
      <c r="S37" s="100"/>
      <c r="T37" s="100"/>
      <c r="U37" s="100"/>
      <c r="V37" s="100"/>
      <c r="W37" s="100">
        <v>17627472</v>
      </c>
      <c r="X37" s="100"/>
      <c r="Y37" s="100">
        <v>17627472</v>
      </c>
      <c r="Z37" s="137"/>
      <c r="AA37" s="102"/>
    </row>
    <row r="38" spans="1:27" ht="13.5">
      <c r="A38" s="269" t="s">
        <v>200</v>
      </c>
      <c r="B38" s="256"/>
      <c r="C38" s="257">
        <v>48025159</v>
      </c>
      <c r="D38" s="257"/>
      <c r="E38" s="258">
        <v>-46977632</v>
      </c>
      <c r="F38" s="259">
        <v>-46977632</v>
      </c>
      <c r="G38" s="259">
        <v>40851740</v>
      </c>
      <c r="H38" s="259">
        <v>34748937</v>
      </c>
      <c r="I38" s="259">
        <v>28991225</v>
      </c>
      <c r="J38" s="259">
        <v>28991225</v>
      </c>
      <c r="K38" s="259">
        <v>23879655</v>
      </c>
      <c r="L38" s="259">
        <v>21056195</v>
      </c>
      <c r="M38" s="259">
        <v>33266797</v>
      </c>
      <c r="N38" s="259">
        <v>33266797</v>
      </c>
      <c r="O38" s="259"/>
      <c r="P38" s="259"/>
      <c r="Q38" s="259"/>
      <c r="R38" s="259"/>
      <c r="S38" s="259"/>
      <c r="T38" s="259"/>
      <c r="U38" s="259"/>
      <c r="V38" s="259"/>
      <c r="W38" s="259">
        <v>33266797</v>
      </c>
      <c r="X38" s="259">
        <v>-23488818</v>
      </c>
      <c r="Y38" s="259">
        <v>56755615</v>
      </c>
      <c r="Z38" s="260">
        <v>-241.63</v>
      </c>
      <c r="AA38" s="261">
        <v>-46977632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613181108</v>
      </c>
      <c r="D5" s="200">
        <f t="shared" si="0"/>
        <v>0</v>
      </c>
      <c r="E5" s="106">
        <f t="shared" si="0"/>
        <v>43035079</v>
      </c>
      <c r="F5" s="106">
        <f t="shared" si="0"/>
        <v>43035079</v>
      </c>
      <c r="G5" s="106">
        <f t="shared" si="0"/>
        <v>203251</v>
      </c>
      <c r="H5" s="106">
        <f t="shared" si="0"/>
        <v>730993</v>
      </c>
      <c r="I5" s="106">
        <f t="shared" si="0"/>
        <v>661880</v>
      </c>
      <c r="J5" s="106">
        <f t="shared" si="0"/>
        <v>1596124</v>
      </c>
      <c r="K5" s="106">
        <f t="shared" si="0"/>
        <v>1120647</v>
      </c>
      <c r="L5" s="106">
        <f t="shared" si="0"/>
        <v>157467</v>
      </c>
      <c r="M5" s="106">
        <f t="shared" si="0"/>
        <v>424769</v>
      </c>
      <c r="N5" s="106">
        <f t="shared" si="0"/>
        <v>1702883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3299007</v>
      </c>
      <c r="X5" s="106">
        <f t="shared" si="0"/>
        <v>21517541</v>
      </c>
      <c r="Y5" s="106">
        <f t="shared" si="0"/>
        <v>-18218534</v>
      </c>
      <c r="Z5" s="201">
        <f>+IF(X5&lt;&gt;0,+(Y5/X5)*100,0)</f>
        <v>-84.66828993145639</v>
      </c>
      <c r="AA5" s="199">
        <f>SUM(AA11:AA18)</f>
        <v>43035079</v>
      </c>
    </row>
    <row r="6" spans="1:27" ht="13.5">
      <c r="A6" s="291" t="s">
        <v>204</v>
      </c>
      <c r="B6" s="142"/>
      <c r="C6" s="62">
        <v>286108900</v>
      </c>
      <c r="D6" s="156"/>
      <c r="E6" s="60">
        <v>5967442</v>
      </c>
      <c r="F6" s="60">
        <v>5967442</v>
      </c>
      <c r="G6" s="60"/>
      <c r="H6" s="60"/>
      <c r="I6" s="60">
        <v>539413</v>
      </c>
      <c r="J6" s="60">
        <v>539413</v>
      </c>
      <c r="K6" s="60">
        <v>512906</v>
      </c>
      <c r="L6" s="60">
        <v>123556</v>
      </c>
      <c r="M6" s="60">
        <v>375249</v>
      </c>
      <c r="N6" s="60">
        <v>1011711</v>
      </c>
      <c r="O6" s="60"/>
      <c r="P6" s="60"/>
      <c r="Q6" s="60"/>
      <c r="R6" s="60"/>
      <c r="S6" s="60"/>
      <c r="T6" s="60"/>
      <c r="U6" s="60"/>
      <c r="V6" s="60"/>
      <c r="W6" s="60">
        <v>1551124</v>
      </c>
      <c r="X6" s="60">
        <v>2983721</v>
      </c>
      <c r="Y6" s="60">
        <v>-1432597</v>
      </c>
      <c r="Z6" s="140">
        <v>-48.01</v>
      </c>
      <c r="AA6" s="155">
        <v>5967442</v>
      </c>
    </row>
    <row r="7" spans="1:27" ht="13.5">
      <c r="A7" s="291" t="s">
        <v>205</v>
      </c>
      <c r="B7" s="142"/>
      <c r="C7" s="62">
        <v>22358276</v>
      </c>
      <c r="D7" s="156"/>
      <c r="E7" s="60">
        <v>3231498</v>
      </c>
      <c r="F7" s="60">
        <v>3231498</v>
      </c>
      <c r="G7" s="60"/>
      <c r="H7" s="60">
        <v>176329</v>
      </c>
      <c r="I7" s="60"/>
      <c r="J7" s="60">
        <v>176329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176329</v>
      </c>
      <c r="X7" s="60">
        <v>1615749</v>
      </c>
      <c r="Y7" s="60">
        <v>-1439420</v>
      </c>
      <c r="Z7" s="140">
        <v>-89.09</v>
      </c>
      <c r="AA7" s="155">
        <v>3231498</v>
      </c>
    </row>
    <row r="8" spans="1:27" ht="13.5">
      <c r="A8" s="291" t="s">
        <v>206</v>
      </c>
      <c r="B8" s="142"/>
      <c r="C8" s="62">
        <v>91229570</v>
      </c>
      <c r="D8" s="156"/>
      <c r="E8" s="60">
        <v>20117493</v>
      </c>
      <c r="F8" s="60">
        <v>20117493</v>
      </c>
      <c r="G8" s="60"/>
      <c r="H8" s="60">
        <v>334836</v>
      </c>
      <c r="I8" s="60">
        <v>15439</v>
      </c>
      <c r="J8" s="60">
        <v>350275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350275</v>
      </c>
      <c r="X8" s="60">
        <v>10058747</v>
      </c>
      <c r="Y8" s="60">
        <v>-9708472</v>
      </c>
      <c r="Z8" s="140">
        <v>-96.52</v>
      </c>
      <c r="AA8" s="155">
        <v>20117493</v>
      </c>
    </row>
    <row r="9" spans="1:27" ht="13.5">
      <c r="A9" s="291" t="s">
        <v>207</v>
      </c>
      <c r="B9" s="142"/>
      <c r="C9" s="62">
        <v>51881921</v>
      </c>
      <c r="D9" s="156"/>
      <c r="E9" s="60">
        <v>8748247</v>
      </c>
      <c r="F9" s="60">
        <v>8748247</v>
      </c>
      <c r="G9" s="60"/>
      <c r="H9" s="60">
        <v>197148</v>
      </c>
      <c r="I9" s="60"/>
      <c r="J9" s="60">
        <v>197148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197148</v>
      </c>
      <c r="X9" s="60">
        <v>4374124</v>
      </c>
      <c r="Y9" s="60">
        <v>-4176976</v>
      </c>
      <c r="Z9" s="140">
        <v>-95.49</v>
      </c>
      <c r="AA9" s="155">
        <v>8748247</v>
      </c>
    </row>
    <row r="10" spans="1:27" ht="13.5">
      <c r="A10" s="291" t="s">
        <v>208</v>
      </c>
      <c r="B10" s="142"/>
      <c r="C10" s="62">
        <v>13421785</v>
      </c>
      <c r="D10" s="156"/>
      <c r="E10" s="60">
        <v>837122</v>
      </c>
      <c r="F10" s="60">
        <v>837122</v>
      </c>
      <c r="G10" s="60"/>
      <c r="H10" s="60"/>
      <c r="I10" s="60"/>
      <c r="J10" s="60"/>
      <c r="K10" s="60">
        <v>53380</v>
      </c>
      <c r="L10" s="60"/>
      <c r="M10" s="60"/>
      <c r="N10" s="60">
        <v>53380</v>
      </c>
      <c r="O10" s="60"/>
      <c r="P10" s="60"/>
      <c r="Q10" s="60"/>
      <c r="R10" s="60"/>
      <c r="S10" s="60"/>
      <c r="T10" s="60"/>
      <c r="U10" s="60"/>
      <c r="V10" s="60"/>
      <c r="W10" s="60">
        <v>53380</v>
      </c>
      <c r="X10" s="60">
        <v>418561</v>
      </c>
      <c r="Y10" s="60">
        <v>-365181</v>
      </c>
      <c r="Z10" s="140">
        <v>-87.25</v>
      </c>
      <c r="AA10" s="155">
        <v>837122</v>
      </c>
    </row>
    <row r="11" spans="1:27" ht="13.5">
      <c r="A11" s="292" t="s">
        <v>209</v>
      </c>
      <c r="B11" s="142"/>
      <c r="C11" s="293">
        <f aca="true" t="shared" si="1" ref="C11:Y11">SUM(C6:C10)</f>
        <v>465000452</v>
      </c>
      <c r="D11" s="294">
        <f t="shared" si="1"/>
        <v>0</v>
      </c>
      <c r="E11" s="295">
        <f t="shared" si="1"/>
        <v>38901802</v>
      </c>
      <c r="F11" s="295">
        <f t="shared" si="1"/>
        <v>38901802</v>
      </c>
      <c r="G11" s="295">
        <f t="shared" si="1"/>
        <v>0</v>
      </c>
      <c r="H11" s="295">
        <f t="shared" si="1"/>
        <v>708313</v>
      </c>
      <c r="I11" s="295">
        <f t="shared" si="1"/>
        <v>554852</v>
      </c>
      <c r="J11" s="295">
        <f t="shared" si="1"/>
        <v>1263165</v>
      </c>
      <c r="K11" s="295">
        <f t="shared" si="1"/>
        <v>566286</v>
      </c>
      <c r="L11" s="295">
        <f t="shared" si="1"/>
        <v>123556</v>
      </c>
      <c r="M11" s="295">
        <f t="shared" si="1"/>
        <v>375249</v>
      </c>
      <c r="N11" s="295">
        <f t="shared" si="1"/>
        <v>1065091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2328256</v>
      </c>
      <c r="X11" s="295">
        <f t="shared" si="1"/>
        <v>19450902</v>
      </c>
      <c r="Y11" s="295">
        <f t="shared" si="1"/>
        <v>-17122646</v>
      </c>
      <c r="Z11" s="296">
        <f>+IF(X11&lt;&gt;0,+(Y11/X11)*100,0)</f>
        <v>-88.03008724222661</v>
      </c>
      <c r="AA11" s="297">
        <f>SUM(AA6:AA10)</f>
        <v>38901802</v>
      </c>
    </row>
    <row r="12" spans="1:27" ht="13.5">
      <c r="A12" s="298" t="s">
        <v>210</v>
      </c>
      <c r="B12" s="136"/>
      <c r="C12" s="62"/>
      <c r="D12" s="156"/>
      <c r="E12" s="60">
        <v>2557667</v>
      </c>
      <c r="F12" s="60">
        <v>2557667</v>
      </c>
      <c r="G12" s="60">
        <v>32589</v>
      </c>
      <c r="H12" s="60"/>
      <c r="I12" s="60">
        <v>102603</v>
      </c>
      <c r="J12" s="60">
        <v>135192</v>
      </c>
      <c r="K12" s="60">
        <v>123200</v>
      </c>
      <c r="L12" s="60"/>
      <c r="M12" s="60">
        <v>49520</v>
      </c>
      <c r="N12" s="60">
        <v>172720</v>
      </c>
      <c r="O12" s="60"/>
      <c r="P12" s="60"/>
      <c r="Q12" s="60"/>
      <c r="R12" s="60"/>
      <c r="S12" s="60"/>
      <c r="T12" s="60"/>
      <c r="U12" s="60"/>
      <c r="V12" s="60"/>
      <c r="W12" s="60">
        <v>307912</v>
      </c>
      <c r="X12" s="60">
        <v>1278834</v>
      </c>
      <c r="Y12" s="60">
        <v>-970922</v>
      </c>
      <c r="Z12" s="140">
        <v>-75.92</v>
      </c>
      <c r="AA12" s="155">
        <v>2557667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147989904</v>
      </c>
      <c r="D15" s="156"/>
      <c r="E15" s="60">
        <v>1575610</v>
      </c>
      <c r="F15" s="60">
        <v>1575610</v>
      </c>
      <c r="G15" s="60">
        <v>170662</v>
      </c>
      <c r="H15" s="60">
        <v>22680</v>
      </c>
      <c r="I15" s="60">
        <v>4425</v>
      </c>
      <c r="J15" s="60">
        <v>197767</v>
      </c>
      <c r="K15" s="60">
        <v>431161</v>
      </c>
      <c r="L15" s="60">
        <v>33911</v>
      </c>
      <c r="M15" s="60"/>
      <c r="N15" s="60">
        <v>465072</v>
      </c>
      <c r="O15" s="60"/>
      <c r="P15" s="60"/>
      <c r="Q15" s="60"/>
      <c r="R15" s="60"/>
      <c r="S15" s="60"/>
      <c r="T15" s="60"/>
      <c r="U15" s="60"/>
      <c r="V15" s="60"/>
      <c r="W15" s="60">
        <v>662839</v>
      </c>
      <c r="X15" s="60">
        <v>787805</v>
      </c>
      <c r="Y15" s="60">
        <v>-124966</v>
      </c>
      <c r="Z15" s="140">
        <v>-15.86</v>
      </c>
      <c r="AA15" s="155">
        <v>1575610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190752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286108900</v>
      </c>
      <c r="D36" s="156">
        <f t="shared" si="4"/>
        <v>0</v>
      </c>
      <c r="E36" s="60">
        <f t="shared" si="4"/>
        <v>5967442</v>
      </c>
      <c r="F36" s="60">
        <f t="shared" si="4"/>
        <v>5967442</v>
      </c>
      <c r="G36" s="60">
        <f t="shared" si="4"/>
        <v>0</v>
      </c>
      <c r="H36" s="60">
        <f t="shared" si="4"/>
        <v>0</v>
      </c>
      <c r="I36" s="60">
        <f t="shared" si="4"/>
        <v>539413</v>
      </c>
      <c r="J36" s="60">
        <f t="shared" si="4"/>
        <v>539413</v>
      </c>
      <c r="K36" s="60">
        <f t="shared" si="4"/>
        <v>512906</v>
      </c>
      <c r="L36" s="60">
        <f t="shared" si="4"/>
        <v>123556</v>
      </c>
      <c r="M36" s="60">
        <f t="shared" si="4"/>
        <v>375249</v>
      </c>
      <c r="N36" s="60">
        <f t="shared" si="4"/>
        <v>1011711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1551124</v>
      </c>
      <c r="X36" s="60">
        <f t="shared" si="4"/>
        <v>2983721</v>
      </c>
      <c r="Y36" s="60">
        <f t="shared" si="4"/>
        <v>-1432597</v>
      </c>
      <c r="Z36" s="140">
        <f aca="true" t="shared" si="5" ref="Z36:Z49">+IF(X36&lt;&gt;0,+(Y36/X36)*100,0)</f>
        <v>-48.013772065149524</v>
      </c>
      <c r="AA36" s="155">
        <f>AA6+AA21</f>
        <v>5967442</v>
      </c>
    </row>
    <row r="37" spans="1:27" ht="13.5">
      <c r="A37" s="291" t="s">
        <v>205</v>
      </c>
      <c r="B37" s="142"/>
      <c r="C37" s="62">
        <f t="shared" si="4"/>
        <v>22358276</v>
      </c>
      <c r="D37" s="156">
        <f t="shared" si="4"/>
        <v>0</v>
      </c>
      <c r="E37" s="60">
        <f t="shared" si="4"/>
        <v>3231498</v>
      </c>
      <c r="F37" s="60">
        <f t="shared" si="4"/>
        <v>3231498</v>
      </c>
      <c r="G37" s="60">
        <f t="shared" si="4"/>
        <v>0</v>
      </c>
      <c r="H37" s="60">
        <f t="shared" si="4"/>
        <v>176329</v>
      </c>
      <c r="I37" s="60">
        <f t="shared" si="4"/>
        <v>0</v>
      </c>
      <c r="J37" s="60">
        <f t="shared" si="4"/>
        <v>176329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176329</v>
      </c>
      <c r="X37" s="60">
        <f t="shared" si="4"/>
        <v>1615749</v>
      </c>
      <c r="Y37" s="60">
        <f t="shared" si="4"/>
        <v>-1439420</v>
      </c>
      <c r="Z37" s="140">
        <f t="shared" si="5"/>
        <v>-89.08685693136744</v>
      </c>
      <c r="AA37" s="155">
        <f>AA7+AA22</f>
        <v>3231498</v>
      </c>
    </row>
    <row r="38" spans="1:27" ht="13.5">
      <c r="A38" s="291" t="s">
        <v>206</v>
      </c>
      <c r="B38" s="142"/>
      <c r="C38" s="62">
        <f t="shared" si="4"/>
        <v>91229570</v>
      </c>
      <c r="D38" s="156">
        <f t="shared" si="4"/>
        <v>0</v>
      </c>
      <c r="E38" s="60">
        <f t="shared" si="4"/>
        <v>20117493</v>
      </c>
      <c r="F38" s="60">
        <f t="shared" si="4"/>
        <v>20117493</v>
      </c>
      <c r="G38" s="60">
        <f t="shared" si="4"/>
        <v>0</v>
      </c>
      <c r="H38" s="60">
        <f t="shared" si="4"/>
        <v>334836</v>
      </c>
      <c r="I38" s="60">
        <f t="shared" si="4"/>
        <v>15439</v>
      </c>
      <c r="J38" s="60">
        <f t="shared" si="4"/>
        <v>350275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350275</v>
      </c>
      <c r="X38" s="60">
        <f t="shared" si="4"/>
        <v>10058747</v>
      </c>
      <c r="Y38" s="60">
        <f t="shared" si="4"/>
        <v>-9708472</v>
      </c>
      <c r="Z38" s="140">
        <f t="shared" si="5"/>
        <v>-96.51770742419508</v>
      </c>
      <c r="AA38" s="155">
        <f>AA8+AA23</f>
        <v>20117493</v>
      </c>
    </row>
    <row r="39" spans="1:27" ht="13.5">
      <c r="A39" s="291" t="s">
        <v>207</v>
      </c>
      <c r="B39" s="142"/>
      <c r="C39" s="62">
        <f t="shared" si="4"/>
        <v>51881921</v>
      </c>
      <c r="D39" s="156">
        <f t="shared" si="4"/>
        <v>0</v>
      </c>
      <c r="E39" s="60">
        <f t="shared" si="4"/>
        <v>8748247</v>
      </c>
      <c r="F39" s="60">
        <f t="shared" si="4"/>
        <v>8748247</v>
      </c>
      <c r="G39" s="60">
        <f t="shared" si="4"/>
        <v>0</v>
      </c>
      <c r="H39" s="60">
        <f t="shared" si="4"/>
        <v>197148</v>
      </c>
      <c r="I39" s="60">
        <f t="shared" si="4"/>
        <v>0</v>
      </c>
      <c r="J39" s="60">
        <f t="shared" si="4"/>
        <v>197148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197148</v>
      </c>
      <c r="X39" s="60">
        <f t="shared" si="4"/>
        <v>4374124</v>
      </c>
      <c r="Y39" s="60">
        <f t="shared" si="4"/>
        <v>-4176976</v>
      </c>
      <c r="Z39" s="140">
        <f t="shared" si="5"/>
        <v>-95.49285754130426</v>
      </c>
      <c r="AA39" s="155">
        <f>AA9+AA24</f>
        <v>8748247</v>
      </c>
    </row>
    <row r="40" spans="1:27" ht="13.5">
      <c r="A40" s="291" t="s">
        <v>208</v>
      </c>
      <c r="B40" s="142"/>
      <c r="C40" s="62">
        <f t="shared" si="4"/>
        <v>13421785</v>
      </c>
      <c r="D40" s="156">
        <f t="shared" si="4"/>
        <v>0</v>
      </c>
      <c r="E40" s="60">
        <f t="shared" si="4"/>
        <v>837122</v>
      </c>
      <c r="F40" s="60">
        <f t="shared" si="4"/>
        <v>837122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53380</v>
      </c>
      <c r="L40" s="60">
        <f t="shared" si="4"/>
        <v>0</v>
      </c>
      <c r="M40" s="60">
        <f t="shared" si="4"/>
        <v>0</v>
      </c>
      <c r="N40" s="60">
        <f t="shared" si="4"/>
        <v>53380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53380</v>
      </c>
      <c r="X40" s="60">
        <f t="shared" si="4"/>
        <v>418561</v>
      </c>
      <c r="Y40" s="60">
        <f t="shared" si="4"/>
        <v>-365181</v>
      </c>
      <c r="Z40" s="140">
        <f t="shared" si="5"/>
        <v>-87.24678123379866</v>
      </c>
      <c r="AA40" s="155">
        <f>AA10+AA25</f>
        <v>837122</v>
      </c>
    </row>
    <row r="41" spans="1:27" ht="13.5">
      <c r="A41" s="292" t="s">
        <v>209</v>
      </c>
      <c r="B41" s="142"/>
      <c r="C41" s="293">
        <f aca="true" t="shared" si="6" ref="C41:Y41">SUM(C36:C40)</f>
        <v>465000452</v>
      </c>
      <c r="D41" s="294">
        <f t="shared" si="6"/>
        <v>0</v>
      </c>
      <c r="E41" s="295">
        <f t="shared" si="6"/>
        <v>38901802</v>
      </c>
      <c r="F41" s="295">
        <f t="shared" si="6"/>
        <v>38901802</v>
      </c>
      <c r="G41" s="295">
        <f t="shared" si="6"/>
        <v>0</v>
      </c>
      <c r="H41" s="295">
        <f t="shared" si="6"/>
        <v>708313</v>
      </c>
      <c r="I41" s="295">
        <f t="shared" si="6"/>
        <v>554852</v>
      </c>
      <c r="J41" s="295">
        <f t="shared" si="6"/>
        <v>1263165</v>
      </c>
      <c r="K41" s="295">
        <f t="shared" si="6"/>
        <v>566286</v>
      </c>
      <c r="L41" s="295">
        <f t="shared" si="6"/>
        <v>123556</v>
      </c>
      <c r="M41" s="295">
        <f t="shared" si="6"/>
        <v>375249</v>
      </c>
      <c r="N41" s="295">
        <f t="shared" si="6"/>
        <v>1065091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2328256</v>
      </c>
      <c r="X41" s="295">
        <f t="shared" si="6"/>
        <v>19450902</v>
      </c>
      <c r="Y41" s="295">
        <f t="shared" si="6"/>
        <v>-17122646</v>
      </c>
      <c r="Z41" s="296">
        <f t="shared" si="5"/>
        <v>-88.03008724222661</v>
      </c>
      <c r="AA41" s="297">
        <f>SUM(AA36:AA40)</f>
        <v>38901802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2557667</v>
      </c>
      <c r="F42" s="54">
        <f t="shared" si="7"/>
        <v>2557667</v>
      </c>
      <c r="G42" s="54">
        <f t="shared" si="7"/>
        <v>32589</v>
      </c>
      <c r="H42" s="54">
        <f t="shared" si="7"/>
        <v>0</v>
      </c>
      <c r="I42" s="54">
        <f t="shared" si="7"/>
        <v>102603</v>
      </c>
      <c r="J42" s="54">
        <f t="shared" si="7"/>
        <v>135192</v>
      </c>
      <c r="K42" s="54">
        <f t="shared" si="7"/>
        <v>123200</v>
      </c>
      <c r="L42" s="54">
        <f t="shared" si="7"/>
        <v>0</v>
      </c>
      <c r="M42" s="54">
        <f t="shared" si="7"/>
        <v>49520</v>
      </c>
      <c r="N42" s="54">
        <f t="shared" si="7"/>
        <v>172720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307912</v>
      </c>
      <c r="X42" s="54">
        <f t="shared" si="7"/>
        <v>1278834</v>
      </c>
      <c r="Y42" s="54">
        <f t="shared" si="7"/>
        <v>-970922</v>
      </c>
      <c r="Z42" s="184">
        <f t="shared" si="5"/>
        <v>-75.92244184937216</v>
      </c>
      <c r="AA42" s="130">
        <f aca="true" t="shared" si="8" ref="AA42:AA48">AA12+AA27</f>
        <v>2557667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147989904</v>
      </c>
      <c r="D45" s="129">
        <f t="shared" si="7"/>
        <v>0</v>
      </c>
      <c r="E45" s="54">
        <f t="shared" si="7"/>
        <v>1575610</v>
      </c>
      <c r="F45" s="54">
        <f t="shared" si="7"/>
        <v>1575610</v>
      </c>
      <c r="G45" s="54">
        <f t="shared" si="7"/>
        <v>170662</v>
      </c>
      <c r="H45" s="54">
        <f t="shared" si="7"/>
        <v>22680</v>
      </c>
      <c r="I45" s="54">
        <f t="shared" si="7"/>
        <v>4425</v>
      </c>
      <c r="J45" s="54">
        <f t="shared" si="7"/>
        <v>197767</v>
      </c>
      <c r="K45" s="54">
        <f t="shared" si="7"/>
        <v>431161</v>
      </c>
      <c r="L45" s="54">
        <f t="shared" si="7"/>
        <v>33911</v>
      </c>
      <c r="M45" s="54">
        <f t="shared" si="7"/>
        <v>0</v>
      </c>
      <c r="N45" s="54">
        <f t="shared" si="7"/>
        <v>465072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662839</v>
      </c>
      <c r="X45" s="54">
        <f t="shared" si="7"/>
        <v>787805</v>
      </c>
      <c r="Y45" s="54">
        <f t="shared" si="7"/>
        <v>-124966</v>
      </c>
      <c r="Z45" s="184">
        <f t="shared" si="5"/>
        <v>-15.862554820037952</v>
      </c>
      <c r="AA45" s="130">
        <f t="shared" si="8"/>
        <v>1575610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190752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613181108</v>
      </c>
      <c r="D49" s="218">
        <f t="shared" si="9"/>
        <v>0</v>
      </c>
      <c r="E49" s="220">
        <f t="shared" si="9"/>
        <v>43035079</v>
      </c>
      <c r="F49" s="220">
        <f t="shared" si="9"/>
        <v>43035079</v>
      </c>
      <c r="G49" s="220">
        <f t="shared" si="9"/>
        <v>203251</v>
      </c>
      <c r="H49" s="220">
        <f t="shared" si="9"/>
        <v>730993</v>
      </c>
      <c r="I49" s="220">
        <f t="shared" si="9"/>
        <v>661880</v>
      </c>
      <c r="J49" s="220">
        <f t="shared" si="9"/>
        <v>1596124</v>
      </c>
      <c r="K49" s="220">
        <f t="shared" si="9"/>
        <v>1120647</v>
      </c>
      <c r="L49" s="220">
        <f t="shared" si="9"/>
        <v>157467</v>
      </c>
      <c r="M49" s="220">
        <f t="shared" si="9"/>
        <v>424769</v>
      </c>
      <c r="N49" s="220">
        <f t="shared" si="9"/>
        <v>1702883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3299007</v>
      </c>
      <c r="X49" s="220">
        <f t="shared" si="9"/>
        <v>21517541</v>
      </c>
      <c r="Y49" s="220">
        <f t="shared" si="9"/>
        <v>-18218534</v>
      </c>
      <c r="Z49" s="221">
        <f t="shared" si="5"/>
        <v>-84.66828993145639</v>
      </c>
      <c r="AA49" s="222">
        <f>SUM(AA41:AA48)</f>
        <v>43035079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14287000</v>
      </c>
      <c r="F68" s="60"/>
      <c r="G68" s="60">
        <v>116702</v>
      </c>
      <c r="H68" s="60">
        <v>573642</v>
      </c>
      <c r="I68" s="60">
        <v>442800</v>
      </c>
      <c r="J68" s="60">
        <v>1133144</v>
      </c>
      <c r="K68" s="60">
        <v>223391</v>
      </c>
      <c r="L68" s="60">
        <v>259455</v>
      </c>
      <c r="M68" s="60">
        <v>197839</v>
      </c>
      <c r="N68" s="60">
        <v>680685</v>
      </c>
      <c r="O68" s="60"/>
      <c r="P68" s="60"/>
      <c r="Q68" s="60"/>
      <c r="R68" s="60"/>
      <c r="S68" s="60"/>
      <c r="T68" s="60"/>
      <c r="U68" s="60"/>
      <c r="V68" s="60"/>
      <c r="W68" s="60">
        <v>1813829</v>
      </c>
      <c r="X68" s="60"/>
      <c r="Y68" s="60">
        <v>1813829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14287000</v>
      </c>
      <c r="F69" s="220">
        <f t="shared" si="12"/>
        <v>0</v>
      </c>
      <c r="G69" s="220">
        <f t="shared" si="12"/>
        <v>116702</v>
      </c>
      <c r="H69" s="220">
        <f t="shared" si="12"/>
        <v>573642</v>
      </c>
      <c r="I69" s="220">
        <f t="shared" si="12"/>
        <v>442800</v>
      </c>
      <c r="J69" s="220">
        <f t="shared" si="12"/>
        <v>1133144</v>
      </c>
      <c r="K69" s="220">
        <f t="shared" si="12"/>
        <v>223391</v>
      </c>
      <c r="L69" s="220">
        <f t="shared" si="12"/>
        <v>259455</v>
      </c>
      <c r="M69" s="220">
        <f t="shared" si="12"/>
        <v>197839</v>
      </c>
      <c r="N69" s="220">
        <f t="shared" si="12"/>
        <v>680685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1813829</v>
      </c>
      <c r="X69" s="220">
        <f t="shared" si="12"/>
        <v>0</v>
      </c>
      <c r="Y69" s="220">
        <f t="shared" si="12"/>
        <v>1813829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465000452</v>
      </c>
      <c r="D5" s="344">
        <f t="shared" si="0"/>
        <v>0</v>
      </c>
      <c r="E5" s="343">
        <f t="shared" si="0"/>
        <v>38901802</v>
      </c>
      <c r="F5" s="345">
        <f t="shared" si="0"/>
        <v>38901802</v>
      </c>
      <c r="G5" s="345">
        <f t="shared" si="0"/>
        <v>0</v>
      </c>
      <c r="H5" s="343">
        <f t="shared" si="0"/>
        <v>708313</v>
      </c>
      <c r="I5" s="343">
        <f t="shared" si="0"/>
        <v>554852</v>
      </c>
      <c r="J5" s="345">
        <f t="shared" si="0"/>
        <v>1263165</v>
      </c>
      <c r="K5" s="345">
        <f t="shared" si="0"/>
        <v>566286</v>
      </c>
      <c r="L5" s="343">
        <f t="shared" si="0"/>
        <v>123556</v>
      </c>
      <c r="M5" s="343">
        <f t="shared" si="0"/>
        <v>375249</v>
      </c>
      <c r="N5" s="345">
        <f t="shared" si="0"/>
        <v>1065091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2328256</v>
      </c>
      <c r="X5" s="343">
        <f t="shared" si="0"/>
        <v>19450902</v>
      </c>
      <c r="Y5" s="345">
        <f t="shared" si="0"/>
        <v>-17122646</v>
      </c>
      <c r="Z5" s="346">
        <f>+IF(X5&lt;&gt;0,+(Y5/X5)*100,0)</f>
        <v>-88.03008724222661</v>
      </c>
      <c r="AA5" s="347">
        <f>+AA6+AA8+AA11+AA13+AA15</f>
        <v>38901802</v>
      </c>
    </row>
    <row r="6" spans="1:27" ht="13.5">
      <c r="A6" s="348" t="s">
        <v>204</v>
      </c>
      <c r="B6" s="142"/>
      <c r="C6" s="60">
        <f>+C7</f>
        <v>286108900</v>
      </c>
      <c r="D6" s="327">
        <f aca="true" t="shared" si="1" ref="D6:AA6">+D7</f>
        <v>0</v>
      </c>
      <c r="E6" s="60">
        <f t="shared" si="1"/>
        <v>5967442</v>
      </c>
      <c r="F6" s="59">
        <f t="shared" si="1"/>
        <v>5967442</v>
      </c>
      <c r="G6" s="59">
        <f t="shared" si="1"/>
        <v>0</v>
      </c>
      <c r="H6" s="60">
        <f t="shared" si="1"/>
        <v>0</v>
      </c>
      <c r="I6" s="60">
        <f t="shared" si="1"/>
        <v>539413</v>
      </c>
      <c r="J6" s="59">
        <f t="shared" si="1"/>
        <v>539413</v>
      </c>
      <c r="K6" s="59">
        <f t="shared" si="1"/>
        <v>512906</v>
      </c>
      <c r="L6" s="60">
        <f t="shared" si="1"/>
        <v>123556</v>
      </c>
      <c r="M6" s="60">
        <f t="shared" si="1"/>
        <v>375249</v>
      </c>
      <c r="N6" s="59">
        <f t="shared" si="1"/>
        <v>1011711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1551124</v>
      </c>
      <c r="X6" s="60">
        <f t="shared" si="1"/>
        <v>2983721</v>
      </c>
      <c r="Y6" s="59">
        <f t="shared" si="1"/>
        <v>-1432597</v>
      </c>
      <c r="Z6" s="61">
        <f>+IF(X6&lt;&gt;0,+(Y6/X6)*100,0)</f>
        <v>-48.013772065149524</v>
      </c>
      <c r="AA6" s="62">
        <f t="shared" si="1"/>
        <v>5967442</v>
      </c>
    </row>
    <row r="7" spans="1:27" ht="13.5">
      <c r="A7" s="291" t="s">
        <v>228</v>
      </c>
      <c r="B7" s="142"/>
      <c r="C7" s="60">
        <v>286108900</v>
      </c>
      <c r="D7" s="327"/>
      <c r="E7" s="60">
        <v>5967442</v>
      </c>
      <c r="F7" s="59">
        <v>5967442</v>
      </c>
      <c r="G7" s="59"/>
      <c r="H7" s="60"/>
      <c r="I7" s="60">
        <v>539413</v>
      </c>
      <c r="J7" s="59">
        <v>539413</v>
      </c>
      <c r="K7" s="59">
        <v>512906</v>
      </c>
      <c r="L7" s="60">
        <v>123556</v>
      </c>
      <c r="M7" s="60">
        <v>375249</v>
      </c>
      <c r="N7" s="59">
        <v>1011711</v>
      </c>
      <c r="O7" s="59"/>
      <c r="P7" s="60"/>
      <c r="Q7" s="60"/>
      <c r="R7" s="59"/>
      <c r="S7" s="59"/>
      <c r="T7" s="60"/>
      <c r="U7" s="60"/>
      <c r="V7" s="59"/>
      <c r="W7" s="59">
        <v>1551124</v>
      </c>
      <c r="X7" s="60">
        <v>2983721</v>
      </c>
      <c r="Y7" s="59">
        <v>-1432597</v>
      </c>
      <c r="Z7" s="61">
        <v>-48.01</v>
      </c>
      <c r="AA7" s="62">
        <v>5967442</v>
      </c>
    </row>
    <row r="8" spans="1:27" ht="13.5">
      <c r="A8" s="348" t="s">
        <v>205</v>
      </c>
      <c r="B8" s="142"/>
      <c r="C8" s="60">
        <f aca="true" t="shared" si="2" ref="C8:Y8">SUM(C9:C10)</f>
        <v>22358276</v>
      </c>
      <c r="D8" s="327">
        <f t="shared" si="2"/>
        <v>0</v>
      </c>
      <c r="E8" s="60">
        <f t="shared" si="2"/>
        <v>3231498</v>
      </c>
      <c r="F8" s="59">
        <f t="shared" si="2"/>
        <v>3231498</v>
      </c>
      <c r="G8" s="59">
        <f t="shared" si="2"/>
        <v>0</v>
      </c>
      <c r="H8" s="60">
        <f t="shared" si="2"/>
        <v>176329</v>
      </c>
      <c r="I8" s="60">
        <f t="shared" si="2"/>
        <v>0</v>
      </c>
      <c r="J8" s="59">
        <f t="shared" si="2"/>
        <v>176329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176329</v>
      </c>
      <c r="X8" s="60">
        <f t="shared" si="2"/>
        <v>1615749</v>
      </c>
      <c r="Y8" s="59">
        <f t="shared" si="2"/>
        <v>-1439420</v>
      </c>
      <c r="Z8" s="61">
        <f>+IF(X8&lt;&gt;0,+(Y8/X8)*100,0)</f>
        <v>-89.08685693136744</v>
      </c>
      <c r="AA8" s="62">
        <f>SUM(AA9:AA10)</f>
        <v>3231498</v>
      </c>
    </row>
    <row r="9" spans="1:27" ht="13.5">
      <c r="A9" s="291" t="s">
        <v>229</v>
      </c>
      <c r="B9" s="142"/>
      <c r="C9" s="60">
        <v>22358276</v>
      </c>
      <c r="D9" s="327"/>
      <c r="E9" s="60">
        <v>3231498</v>
      </c>
      <c r="F9" s="59">
        <v>3231498</v>
      </c>
      <c r="G9" s="59"/>
      <c r="H9" s="60">
        <v>176329</v>
      </c>
      <c r="I9" s="60"/>
      <c r="J9" s="59">
        <v>176329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176329</v>
      </c>
      <c r="X9" s="60">
        <v>1615749</v>
      </c>
      <c r="Y9" s="59">
        <v>-1439420</v>
      </c>
      <c r="Z9" s="61">
        <v>-89.09</v>
      </c>
      <c r="AA9" s="62">
        <v>3231498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91229570</v>
      </c>
      <c r="D11" s="350">
        <f aca="true" t="shared" si="3" ref="D11:AA11">+D12</f>
        <v>0</v>
      </c>
      <c r="E11" s="349">
        <f t="shared" si="3"/>
        <v>20117493</v>
      </c>
      <c r="F11" s="351">
        <f t="shared" si="3"/>
        <v>20117493</v>
      </c>
      <c r="G11" s="351">
        <f t="shared" si="3"/>
        <v>0</v>
      </c>
      <c r="H11" s="349">
        <f t="shared" si="3"/>
        <v>334836</v>
      </c>
      <c r="I11" s="349">
        <f t="shared" si="3"/>
        <v>15439</v>
      </c>
      <c r="J11" s="351">
        <f t="shared" si="3"/>
        <v>350275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350275</v>
      </c>
      <c r="X11" s="349">
        <f t="shared" si="3"/>
        <v>10058747</v>
      </c>
      <c r="Y11" s="351">
        <f t="shared" si="3"/>
        <v>-9708472</v>
      </c>
      <c r="Z11" s="352">
        <f>+IF(X11&lt;&gt;0,+(Y11/X11)*100,0)</f>
        <v>-96.51770742419508</v>
      </c>
      <c r="AA11" s="353">
        <f t="shared" si="3"/>
        <v>20117493</v>
      </c>
    </row>
    <row r="12" spans="1:27" ht="13.5">
      <c r="A12" s="291" t="s">
        <v>231</v>
      </c>
      <c r="B12" s="136"/>
      <c r="C12" s="60">
        <v>91229570</v>
      </c>
      <c r="D12" s="327"/>
      <c r="E12" s="60">
        <v>20117493</v>
      </c>
      <c r="F12" s="59">
        <v>20117493</v>
      </c>
      <c r="G12" s="59"/>
      <c r="H12" s="60">
        <v>334836</v>
      </c>
      <c r="I12" s="60">
        <v>15439</v>
      </c>
      <c r="J12" s="59">
        <v>350275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350275</v>
      </c>
      <c r="X12" s="60">
        <v>10058747</v>
      </c>
      <c r="Y12" s="59">
        <v>-9708472</v>
      </c>
      <c r="Z12" s="61">
        <v>-96.52</v>
      </c>
      <c r="AA12" s="62">
        <v>20117493</v>
      </c>
    </row>
    <row r="13" spans="1:27" ht="13.5">
      <c r="A13" s="348" t="s">
        <v>207</v>
      </c>
      <c r="B13" s="136"/>
      <c r="C13" s="275">
        <f>+C14</f>
        <v>51881921</v>
      </c>
      <c r="D13" s="328">
        <f aca="true" t="shared" si="4" ref="D13:AA13">+D14</f>
        <v>0</v>
      </c>
      <c r="E13" s="275">
        <f t="shared" si="4"/>
        <v>8748247</v>
      </c>
      <c r="F13" s="329">
        <f t="shared" si="4"/>
        <v>8748247</v>
      </c>
      <c r="G13" s="329">
        <f t="shared" si="4"/>
        <v>0</v>
      </c>
      <c r="H13" s="275">
        <f t="shared" si="4"/>
        <v>197148</v>
      </c>
      <c r="I13" s="275">
        <f t="shared" si="4"/>
        <v>0</v>
      </c>
      <c r="J13" s="329">
        <f t="shared" si="4"/>
        <v>197148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197148</v>
      </c>
      <c r="X13" s="275">
        <f t="shared" si="4"/>
        <v>4374124</v>
      </c>
      <c r="Y13" s="329">
        <f t="shared" si="4"/>
        <v>-4176976</v>
      </c>
      <c r="Z13" s="322">
        <f>+IF(X13&lt;&gt;0,+(Y13/X13)*100,0)</f>
        <v>-95.49285754130426</v>
      </c>
      <c r="AA13" s="273">
        <f t="shared" si="4"/>
        <v>8748247</v>
      </c>
    </row>
    <row r="14" spans="1:27" ht="13.5">
      <c r="A14" s="291" t="s">
        <v>232</v>
      </c>
      <c r="B14" s="136"/>
      <c r="C14" s="60">
        <v>51881921</v>
      </c>
      <c r="D14" s="327"/>
      <c r="E14" s="60">
        <v>8748247</v>
      </c>
      <c r="F14" s="59">
        <v>8748247</v>
      </c>
      <c r="G14" s="59"/>
      <c r="H14" s="60">
        <v>197148</v>
      </c>
      <c r="I14" s="60"/>
      <c r="J14" s="59">
        <v>197148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197148</v>
      </c>
      <c r="X14" s="60">
        <v>4374124</v>
      </c>
      <c r="Y14" s="59">
        <v>-4176976</v>
      </c>
      <c r="Z14" s="61">
        <v>-95.49</v>
      </c>
      <c r="AA14" s="62">
        <v>8748247</v>
      </c>
    </row>
    <row r="15" spans="1:27" ht="13.5">
      <c r="A15" s="348" t="s">
        <v>208</v>
      </c>
      <c r="B15" s="136"/>
      <c r="C15" s="60">
        <f aca="true" t="shared" si="5" ref="C15:Y15">SUM(C16:C20)</f>
        <v>13421785</v>
      </c>
      <c r="D15" s="327">
        <f t="shared" si="5"/>
        <v>0</v>
      </c>
      <c r="E15" s="60">
        <f t="shared" si="5"/>
        <v>837122</v>
      </c>
      <c r="F15" s="59">
        <f t="shared" si="5"/>
        <v>837122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53380</v>
      </c>
      <c r="L15" s="60">
        <f t="shared" si="5"/>
        <v>0</v>
      </c>
      <c r="M15" s="60">
        <f t="shared" si="5"/>
        <v>0</v>
      </c>
      <c r="N15" s="59">
        <f t="shared" si="5"/>
        <v>53380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53380</v>
      </c>
      <c r="X15" s="60">
        <f t="shared" si="5"/>
        <v>418561</v>
      </c>
      <c r="Y15" s="59">
        <f t="shared" si="5"/>
        <v>-365181</v>
      </c>
      <c r="Z15" s="61">
        <f>+IF(X15&lt;&gt;0,+(Y15/X15)*100,0)</f>
        <v>-87.24678123379866</v>
      </c>
      <c r="AA15" s="62">
        <f>SUM(AA16:AA20)</f>
        <v>837122</v>
      </c>
    </row>
    <row r="16" spans="1:27" ht="13.5">
      <c r="A16" s="291" t="s">
        <v>233</v>
      </c>
      <c r="B16" s="300"/>
      <c r="C16" s="60">
        <v>13421785</v>
      </c>
      <c r="D16" s="327"/>
      <c r="E16" s="60">
        <v>837122</v>
      </c>
      <c r="F16" s="59">
        <v>837122</v>
      </c>
      <c r="G16" s="59"/>
      <c r="H16" s="60"/>
      <c r="I16" s="60"/>
      <c r="J16" s="59"/>
      <c r="K16" s="59">
        <v>53380</v>
      </c>
      <c r="L16" s="60"/>
      <c r="M16" s="60"/>
      <c r="N16" s="59">
        <v>53380</v>
      </c>
      <c r="O16" s="59"/>
      <c r="P16" s="60"/>
      <c r="Q16" s="60"/>
      <c r="R16" s="59"/>
      <c r="S16" s="59"/>
      <c r="T16" s="60"/>
      <c r="U16" s="60"/>
      <c r="V16" s="59"/>
      <c r="W16" s="59">
        <v>53380</v>
      </c>
      <c r="X16" s="60">
        <v>418561</v>
      </c>
      <c r="Y16" s="59">
        <v>-365181</v>
      </c>
      <c r="Z16" s="61">
        <v>-87.25</v>
      </c>
      <c r="AA16" s="62">
        <v>837122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2557667</v>
      </c>
      <c r="F22" s="332">
        <f t="shared" si="6"/>
        <v>2557667</v>
      </c>
      <c r="G22" s="332">
        <f t="shared" si="6"/>
        <v>32589</v>
      </c>
      <c r="H22" s="330">
        <f t="shared" si="6"/>
        <v>0</v>
      </c>
      <c r="I22" s="330">
        <f t="shared" si="6"/>
        <v>102603</v>
      </c>
      <c r="J22" s="332">
        <f t="shared" si="6"/>
        <v>135192</v>
      </c>
      <c r="K22" s="332">
        <f t="shared" si="6"/>
        <v>123200</v>
      </c>
      <c r="L22" s="330">
        <f t="shared" si="6"/>
        <v>0</v>
      </c>
      <c r="M22" s="330">
        <f t="shared" si="6"/>
        <v>49520</v>
      </c>
      <c r="N22" s="332">
        <f t="shared" si="6"/>
        <v>172720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307912</v>
      </c>
      <c r="X22" s="330">
        <f t="shared" si="6"/>
        <v>1278834</v>
      </c>
      <c r="Y22" s="332">
        <f t="shared" si="6"/>
        <v>-970922</v>
      </c>
      <c r="Z22" s="323">
        <f>+IF(X22&lt;&gt;0,+(Y22/X22)*100,0)</f>
        <v>-75.92244184937216</v>
      </c>
      <c r="AA22" s="337">
        <f>SUM(AA23:AA32)</f>
        <v>2557667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1432852</v>
      </c>
      <c r="F24" s="59">
        <v>1432852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716426</v>
      </c>
      <c r="Y24" s="59">
        <v>-716426</v>
      </c>
      <c r="Z24" s="61">
        <v>-100</v>
      </c>
      <c r="AA24" s="62">
        <v>1432852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>
        <v>32589</v>
      </c>
      <c r="H27" s="60"/>
      <c r="I27" s="60">
        <v>102603</v>
      </c>
      <c r="J27" s="59">
        <v>135192</v>
      </c>
      <c r="K27" s="59"/>
      <c r="L27" s="60"/>
      <c r="M27" s="60">
        <v>49520</v>
      </c>
      <c r="N27" s="59">
        <v>49520</v>
      </c>
      <c r="O27" s="59"/>
      <c r="P27" s="60"/>
      <c r="Q27" s="60"/>
      <c r="R27" s="59"/>
      <c r="S27" s="59"/>
      <c r="T27" s="60"/>
      <c r="U27" s="60"/>
      <c r="V27" s="59"/>
      <c r="W27" s="59">
        <v>184712</v>
      </c>
      <c r="X27" s="60"/>
      <c r="Y27" s="59">
        <v>184712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1124815</v>
      </c>
      <c r="F32" s="59">
        <v>1124815</v>
      </c>
      <c r="G32" s="59"/>
      <c r="H32" s="60"/>
      <c r="I32" s="60"/>
      <c r="J32" s="59"/>
      <c r="K32" s="59">
        <v>123200</v>
      </c>
      <c r="L32" s="60"/>
      <c r="M32" s="60"/>
      <c r="N32" s="59">
        <v>123200</v>
      </c>
      <c r="O32" s="59"/>
      <c r="P32" s="60"/>
      <c r="Q32" s="60"/>
      <c r="R32" s="59"/>
      <c r="S32" s="59"/>
      <c r="T32" s="60"/>
      <c r="U32" s="60"/>
      <c r="V32" s="59"/>
      <c r="W32" s="59">
        <v>123200</v>
      </c>
      <c r="X32" s="60">
        <v>562408</v>
      </c>
      <c r="Y32" s="59">
        <v>-439208</v>
      </c>
      <c r="Z32" s="61">
        <v>-78.09</v>
      </c>
      <c r="AA32" s="62">
        <v>1124815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147989904</v>
      </c>
      <c r="D40" s="331">
        <f t="shared" si="9"/>
        <v>0</v>
      </c>
      <c r="E40" s="330">
        <f t="shared" si="9"/>
        <v>1575610</v>
      </c>
      <c r="F40" s="332">
        <f t="shared" si="9"/>
        <v>1575610</v>
      </c>
      <c r="G40" s="332">
        <f t="shared" si="9"/>
        <v>170662</v>
      </c>
      <c r="H40" s="330">
        <f t="shared" si="9"/>
        <v>22680</v>
      </c>
      <c r="I40" s="330">
        <f t="shared" si="9"/>
        <v>4425</v>
      </c>
      <c r="J40" s="332">
        <f t="shared" si="9"/>
        <v>197767</v>
      </c>
      <c r="K40" s="332">
        <f t="shared" si="9"/>
        <v>431161</v>
      </c>
      <c r="L40" s="330">
        <f t="shared" si="9"/>
        <v>33911</v>
      </c>
      <c r="M40" s="330">
        <f t="shared" si="9"/>
        <v>0</v>
      </c>
      <c r="N40" s="332">
        <f t="shared" si="9"/>
        <v>465072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662839</v>
      </c>
      <c r="X40" s="330">
        <f t="shared" si="9"/>
        <v>787805</v>
      </c>
      <c r="Y40" s="332">
        <f t="shared" si="9"/>
        <v>-124966</v>
      </c>
      <c r="Z40" s="323">
        <f>+IF(X40&lt;&gt;0,+(Y40/X40)*100,0)</f>
        <v>-15.862554820037952</v>
      </c>
      <c r="AA40" s="337">
        <f>SUM(AA41:AA49)</f>
        <v>1575610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>
        <v>4425</v>
      </c>
      <c r="J44" s="53">
        <v>4425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4425</v>
      </c>
      <c r="X44" s="54"/>
      <c r="Y44" s="53">
        <v>4425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139788455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8201449</v>
      </c>
      <c r="D49" s="355"/>
      <c r="E49" s="54">
        <v>1575610</v>
      </c>
      <c r="F49" s="53">
        <v>1575610</v>
      </c>
      <c r="G49" s="53">
        <v>170662</v>
      </c>
      <c r="H49" s="54">
        <v>22680</v>
      </c>
      <c r="I49" s="54"/>
      <c r="J49" s="53">
        <v>193342</v>
      </c>
      <c r="K49" s="53">
        <v>431161</v>
      </c>
      <c r="L49" s="54">
        <v>33911</v>
      </c>
      <c r="M49" s="54"/>
      <c r="N49" s="53">
        <v>465072</v>
      </c>
      <c r="O49" s="53"/>
      <c r="P49" s="54"/>
      <c r="Q49" s="54"/>
      <c r="R49" s="53"/>
      <c r="S49" s="53"/>
      <c r="T49" s="54"/>
      <c r="U49" s="54"/>
      <c r="V49" s="53"/>
      <c r="W49" s="53">
        <v>658414</v>
      </c>
      <c r="X49" s="54">
        <v>787805</v>
      </c>
      <c r="Y49" s="53">
        <v>-129391</v>
      </c>
      <c r="Z49" s="94">
        <v>-16.42</v>
      </c>
      <c r="AA49" s="95">
        <v>1575610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190752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>
        <v>190752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613181108</v>
      </c>
      <c r="D60" s="333">
        <f t="shared" si="14"/>
        <v>0</v>
      </c>
      <c r="E60" s="219">
        <f t="shared" si="14"/>
        <v>43035079</v>
      </c>
      <c r="F60" s="264">
        <f t="shared" si="14"/>
        <v>43035079</v>
      </c>
      <c r="G60" s="264">
        <f t="shared" si="14"/>
        <v>203251</v>
      </c>
      <c r="H60" s="219">
        <f t="shared" si="14"/>
        <v>730993</v>
      </c>
      <c r="I60" s="219">
        <f t="shared" si="14"/>
        <v>661880</v>
      </c>
      <c r="J60" s="264">
        <f t="shared" si="14"/>
        <v>1596124</v>
      </c>
      <c r="K60" s="264">
        <f t="shared" si="14"/>
        <v>1120647</v>
      </c>
      <c r="L60" s="219">
        <f t="shared" si="14"/>
        <v>157467</v>
      </c>
      <c r="M60" s="219">
        <f t="shared" si="14"/>
        <v>424769</v>
      </c>
      <c r="N60" s="264">
        <f t="shared" si="14"/>
        <v>1702883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3299007</v>
      </c>
      <c r="X60" s="219">
        <f t="shared" si="14"/>
        <v>21517541</v>
      </c>
      <c r="Y60" s="264">
        <f t="shared" si="14"/>
        <v>-18218534</v>
      </c>
      <c r="Z60" s="324">
        <f>+IF(X60&lt;&gt;0,+(Y60/X60)*100,0)</f>
        <v>-84.66828993145639</v>
      </c>
      <c r="AA60" s="232">
        <f>+AA57+AA54+AA51+AA40+AA37+AA34+AA22+AA5</f>
        <v>43035079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2015-02-02T10:47:34Z</dcterms:created>
  <dcterms:modified xsi:type="dcterms:W3CDTF">2015-02-02T10:49:23Z</dcterms:modified>
  <cp:category/>
  <cp:version/>
  <cp:contentType/>
  <cp:contentStatus/>
</cp:coreProperties>
</file>