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<sst xmlns="http://schemas.openxmlformats.org/spreadsheetml/2006/main" count="855" uniqueCount="302">
  <si>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Free State: Kopanong(FS162) - Table C1 Schedule Quarterly Budget Statement Summary for 2nd Quarter ended 31 December 2014 (Figures Finalised as at 2015/01/31)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</si>
  <si>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</si>
  <si>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</si>
  <si>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</si>
  <si>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</si>
  <si>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</si>
  <si>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</si>
  <si>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</si>
  <si>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</si>
  <si>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</si>
  <si>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</si>
  <si>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</si>
  <si>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</si>
  <si>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</si>
  <si>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</si>
  <si>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</si>
  <si>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</si>
  <si>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</si>
  <si>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</si>
  <si>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</si>
  <si>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</si>
  <si>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</si>
  <si>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</si>
  <si>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</si>
  <si>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</si>
  <si>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</si>
  <si>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</si>
  <si>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</si>
  <si>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</si>
  <si>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</si>
  <si>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</si>
  <si>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</si>
  <si>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</si>
  <si>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</si>
  <si>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</si>
  <si>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</si>
  <si>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</si>
  <si>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</si>
  <si>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</si>
  <si>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</si>
  <si>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</si>
  <si>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</si>
  <si>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</si>
  <si>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</si>
  <si>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</si>
  <si>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</si>
  <si>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</si>
  <si>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</si>
  <si>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</si>
  <si>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</si>
  <si>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</si>
  <si>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</si>
  <si>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</si>
  <si>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</si>
  <si>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</si>
  <si>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</si>
  <si>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</si>
  <si>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</si>
  <si>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</si>
  <si>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</si>
  <si>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</si>
  <si>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</si>
  <si>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</si>
  <si>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</si>
  <si>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</si>
  <si>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</si>
  <si>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</si>
  <si>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</si>
  <si>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</si>
  <si>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</si>
  <si>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Kopanong(FS162) - Table C2 Quarterly Budget Statement - Financial Performance (standard classification) for 2nd Quarter ended 31 December 2014 (Figures Finalised as at 2015/01/31)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</si>
  <si>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</si>
  <si>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</si>
  <si>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</si>
  <si>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</si>
  <si>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</si>
  <si>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</si>
  <si>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</si>
  <si>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</si>
  <si>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</si>
  <si>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</si>
  <si>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</si>
  <si>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</si>
  <si>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</si>
  <si>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</si>
  <si>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</si>
  <si>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</si>
  <si>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</si>
  <si>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</si>
  <si>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</si>
  <si>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</si>
  <si>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</si>
  <si>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</si>
  <si>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</si>
  <si>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</si>
  <si>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</si>
  <si>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</si>
  <si>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</si>
  <si>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</si>
  <si>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</si>
  <si>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Kopanong(FS162) - Table C4 Quarterly Budget Statement - Financial Performance (revenue and expenditure) for 2nd Quarter ended 31 December 2014 (Figures Finalised as at 2015/01/31)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</si>
  <si>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</si>
  <si>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</si>
  <si>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</si>
  <si>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</si>
  <si>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</si>
  <si>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</si>
  <si>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</si>
  <si>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</si>
  <si>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</si>
  <si>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</si>
  <si>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</si>
  <si>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</si>
  <si>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</si>
  <si>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</si>
  <si>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</si>
  <si>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</si>
  <si>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</si>
  <si>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</si>
  <si>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</si>
  <si>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</si>
  <si>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</si>
  <si>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</si>
  <si>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</si>
  <si>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</si>
  <si>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</si>
  <si>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</si>
  <si>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</si>
  <si>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</si>
  <si>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Kopanong(FS162) - Table C5 Quarterly Budget Statement - Capital Expenditure by Standard Classification and Funding for 2nd Quarter ended 31 December 2014 (Figures Finalised as at 2015/01/31)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</si>
  <si>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</si>
  <si>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</si>
  <si>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</si>
  <si>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</si>
  <si>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</si>
  <si>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</si>
  <si>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</si>
  <si>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</si>
  <si>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</si>
  <si>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</si>
  <si>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Kopanong(FS162) - Table C6 Quarterly Budget Statement - Financial Position for 2nd Quarter ended 31 December 2014 (Figures Finalised as at 2015/01/31)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</si>
  <si>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</si>
  <si>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</si>
  <si>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</si>
  <si>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</si>
  <si>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</si>
  <si>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</si>
  <si>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</si>
  <si>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</si>
  <si>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</si>
  <si>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</si>
  <si>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</si>
  <si>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</si>
  <si>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</si>
  <si>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</si>
  <si>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</si>
  <si>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</si>
  <si>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</si>
  <si>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</si>
  <si>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</si>
  <si>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</si>
  <si>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</si>
  <si>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</si>
  <si>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</si>
  <si>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</si>
  <si>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</si>
  <si>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</si>
  <si>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</si>
  <si>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</si>
  <si>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</si>
  <si>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</si>
  <si>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</si>
  <si>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</si>
  <si>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</si>
  <si>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Kopanong(FS162) - Table C7 Quarterly Budget Statement - Cash Flows for 2nd Quarter ended 31 December 2014 (Figures Finalised as at 2015/01/31)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</si>
  <si>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</si>
  <si>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</si>
  <si>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</si>
  <si>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</si>
  <si>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</si>
  <si>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</si>
  <si>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</si>
  <si>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</si>
  <si>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</si>
  <si>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</si>
  <si>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</si>
  <si>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</si>
  <si>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</si>
  <si>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</si>
  <si>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</si>
  <si>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</si>
  <si>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</si>
  <si>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</si>
  <si>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</si>
  <si>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</si>
  <si>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</si>
  <si>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</si>
  <si>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</si>
  <si>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</si>
  <si>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</si>
  <si>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</si>
  <si>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Kopanong(FS162) - Table C9 Quarterly Budget Statement - Capital Expenditure by Asset Clas for 2nd Quarter ended 31 December 2014 (Figures Finalised as at 2015/01/31)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</si>
  <si>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</si>
  <si>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</si>
  <si>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</si>
  <si>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</si>
  <si>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</si>
  <si>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</si>
  <si>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</si>
  <si>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</si>
  <si>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</si>
  <si>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</si>
  <si>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</si>
  <si>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</si>
  <si>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</si>
  <si>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</si>
  <si>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</si>
  <si>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</si>
  <si>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</si>
  <si>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</si>
  <si>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</si>
  <si>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</si>
  <si>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</si>
  <si>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</si>
  <si>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</si>
  <si>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</si>
  <si>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Kopanong(FS162) - Table SC13a Quarterly Budget Statement - Capital Expenditure on New Assets by Asset Class for 2nd Quarter ended 31 December 2014 (Figures Finalised as at 2015/01/31)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</si>
  <si>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</si>
  <si>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</si>
  <si>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</si>
  <si>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</si>
  <si>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</si>
  <si>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</si>
  <si>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</si>
  <si>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</si>
  <si>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</si>
  <si>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</si>
  <si>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</si>
  <si>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</si>
  <si>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</si>
  <si>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</si>
  <si>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</si>
  <si>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</si>
  <si>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</si>
  <si>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</si>
  <si>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</si>
  <si>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</si>
  <si>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</si>
  <si>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</si>
  <si>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</si>
  <si>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</si>
  <si>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</si>
  <si>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</si>
  <si>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</si>
  <si>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</si>
  <si>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</si>
  <si>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</si>
  <si>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</si>
  <si>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</si>
  <si>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</si>
  <si>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</si>
  <si>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</si>
  <si>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Kopanong(FS162) - Table SC13B Quarterly Budget Statement - Capital Expenditure on Renewal of existing assets by Asset Class for 2nd Quarter ended 31 December 2014 (Figures Finalised as at 2015/01/31)</t>
  </si>
  <si>
    <t>Capital Expenditure on Renewal of Existing Assets by Asset Class/Sub-class</t>
  </si>
  <si>
    <t>Total Capital Expenditure on Renewal of Existing Assets</t>
  </si>
  <si>
    <t>Free State: Kopanong(FS162) - Table SC13C Quarterly Budget Statement - Repairs and Maintenance Expenditure by Asset Class for 2nd Quarter ended 31 December 2014 (Figures Finalised as at 2015/01/31)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</si>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</sst>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15539000</v>
      </c>
      <c r="E5" s="60">
        <v>15539000</v>
      </c>
      <c r="F5" s="60">
        <v>482099</v>
      </c>
      <c r="G5" s="60">
        <v>238340</v>
      </c>
      <c r="H5" s="60">
        <v>238340</v>
      </c>
      <c r="I5" s="60">
        <v>958779</v>
      </c>
      <c r="J5" s="60">
        <v>1387231</v>
      </c>
      <c r="K5" s="60">
        <v>1387231</v>
      </c>
      <c r="L5" s="60">
        <v>1387231</v>
      </c>
      <c r="M5" s="60">
        <v>4161693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5120472</v>
      </c>
      <c r="W5" s="60">
        <v>6769740</v>
      </c>
      <c r="X5" s="60">
        <v>-1649268</v>
      </c>
      <c r="Y5" s="61">
        <v>-24.36</v>
      </c>
      <c r="Z5" s="62">
        <v>15539000</v>
      </c>
    </row>
    <row r="6" spans="1:26" ht="13.5">
      <c r="A6" s="58" t="s">
        <v>32</v>
      </c>
      <c r="B6" s="19">
        <v>0</v>
      </c>
      <c r="C6" s="19">
        <v>0</v>
      </c>
      <c r="D6" s="59">
        <v>92972792</v>
      </c>
      <c r="E6" s="60">
        <v>92972792</v>
      </c>
      <c r="F6" s="60">
        <v>673019</v>
      </c>
      <c r="G6" s="60">
        <v>742222</v>
      </c>
      <c r="H6" s="60">
        <v>742222</v>
      </c>
      <c r="I6" s="60">
        <v>2157463</v>
      </c>
      <c r="J6" s="60">
        <v>1142117</v>
      </c>
      <c r="K6" s="60">
        <v>1142117</v>
      </c>
      <c r="L6" s="60">
        <v>1142117</v>
      </c>
      <c r="M6" s="60">
        <v>3426351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5583814</v>
      </c>
      <c r="W6" s="60">
        <v>43110108</v>
      </c>
      <c r="X6" s="60">
        <v>-37526294</v>
      </c>
      <c r="Y6" s="61">
        <v>-87.05</v>
      </c>
      <c r="Z6" s="62">
        <v>92972792</v>
      </c>
    </row>
    <row r="7" spans="1:26" ht="13.5">
      <c r="A7" s="58" t="s">
        <v>33</v>
      </c>
      <c r="B7" s="19">
        <v>0</v>
      </c>
      <c r="C7" s="19">
        <v>0</v>
      </c>
      <c r="D7" s="59">
        <v>0</v>
      </c>
      <c r="E7" s="60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/>
      <c r="X7" s="60">
        <v>0</v>
      </c>
      <c r="Y7" s="61">
        <v>0</v>
      </c>
      <c r="Z7" s="62">
        <v>0</v>
      </c>
    </row>
    <row r="8" spans="1:26" ht="13.5">
      <c r="A8" s="58" t="s">
        <v>34</v>
      </c>
      <c r="B8" s="19">
        <v>0</v>
      </c>
      <c r="C8" s="19">
        <v>0</v>
      </c>
      <c r="D8" s="59">
        <v>86261000</v>
      </c>
      <c r="E8" s="60">
        <v>86261000</v>
      </c>
      <c r="F8" s="60">
        <v>34257000</v>
      </c>
      <c r="G8" s="60">
        <v>1548456</v>
      </c>
      <c r="H8" s="60">
        <v>1548456</v>
      </c>
      <c r="I8" s="60">
        <v>37353912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37353912</v>
      </c>
      <c r="W8" s="60">
        <v>43130502</v>
      </c>
      <c r="X8" s="60">
        <v>-5776590</v>
      </c>
      <c r="Y8" s="61">
        <v>-13.39</v>
      </c>
      <c r="Z8" s="62">
        <v>86261000</v>
      </c>
    </row>
    <row r="9" spans="1:26" ht="13.5">
      <c r="A9" s="58" t="s">
        <v>35</v>
      </c>
      <c r="B9" s="19">
        <v>0</v>
      </c>
      <c r="C9" s="19">
        <v>0</v>
      </c>
      <c r="D9" s="59">
        <v>23188816</v>
      </c>
      <c r="E9" s="60">
        <v>23188816</v>
      </c>
      <c r="F9" s="60">
        <v>113555</v>
      </c>
      <c r="G9" s="60">
        <v>77974</v>
      </c>
      <c r="H9" s="60">
        <v>77974</v>
      </c>
      <c r="I9" s="60">
        <v>269503</v>
      </c>
      <c r="J9" s="60">
        <v>26039</v>
      </c>
      <c r="K9" s="60">
        <v>26039</v>
      </c>
      <c r="L9" s="60">
        <v>26039</v>
      </c>
      <c r="M9" s="60">
        <v>78117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347620</v>
      </c>
      <c r="W9" s="60">
        <v>11565000</v>
      </c>
      <c r="X9" s="60">
        <v>-11217380</v>
      </c>
      <c r="Y9" s="61">
        <v>-96.99</v>
      </c>
      <c r="Z9" s="62">
        <v>23188816</v>
      </c>
    </row>
    <row r="10" spans="1:26" ht="25.5">
      <c r="A10" s="63" t="s">
        <v>277</v>
      </c>
      <c r="B10" s="64">
        <f>SUM(B5:B9)</f>
        <v>0</v>
      </c>
      <c r="C10" s="64">
        <f>SUM(C5:C9)</f>
        <v>0</v>
      </c>
      <c r="D10" s="65">
        <f aca="true" t="shared" si="0" ref="D10:Z10">SUM(D5:D9)</f>
        <v>217961608</v>
      </c>
      <c r="E10" s="66">
        <f t="shared" si="0"/>
        <v>217961608</v>
      </c>
      <c r="F10" s="66">
        <f t="shared" si="0"/>
        <v>35525673</v>
      </c>
      <c r="G10" s="66">
        <f t="shared" si="0"/>
        <v>2606992</v>
      </c>
      <c r="H10" s="66">
        <f t="shared" si="0"/>
        <v>2606992</v>
      </c>
      <c r="I10" s="66">
        <f t="shared" si="0"/>
        <v>40739657</v>
      </c>
      <c r="J10" s="66">
        <f t="shared" si="0"/>
        <v>2555387</v>
      </c>
      <c r="K10" s="66">
        <f t="shared" si="0"/>
        <v>2555387</v>
      </c>
      <c r="L10" s="66">
        <f t="shared" si="0"/>
        <v>2555387</v>
      </c>
      <c r="M10" s="66">
        <f t="shared" si="0"/>
        <v>7666161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48405818</v>
      </c>
      <c r="W10" s="66">
        <f t="shared" si="0"/>
        <v>104575350</v>
      </c>
      <c r="X10" s="66">
        <f t="shared" si="0"/>
        <v>-56169532</v>
      </c>
      <c r="Y10" s="67">
        <f>+IF(W10&lt;&gt;0,(X10/W10)*100,0)</f>
        <v>-53.712019132615865</v>
      </c>
      <c r="Z10" s="68">
        <f t="shared" si="0"/>
        <v>217961608</v>
      </c>
    </row>
    <row r="11" spans="1:26" ht="13.5">
      <c r="A11" s="58" t="s">
        <v>37</v>
      </c>
      <c r="B11" s="19">
        <v>0</v>
      </c>
      <c r="C11" s="19">
        <v>0</v>
      </c>
      <c r="D11" s="59">
        <v>78873618</v>
      </c>
      <c r="E11" s="60">
        <v>78873618</v>
      </c>
      <c r="F11" s="60">
        <v>4268867</v>
      </c>
      <c r="G11" s="60">
        <v>6789880</v>
      </c>
      <c r="H11" s="60">
        <v>6789880</v>
      </c>
      <c r="I11" s="60">
        <v>17848627</v>
      </c>
      <c r="J11" s="60">
        <v>6309191</v>
      </c>
      <c r="K11" s="60">
        <v>6309191</v>
      </c>
      <c r="L11" s="60">
        <v>6309191</v>
      </c>
      <c r="M11" s="60">
        <v>18927573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36776200</v>
      </c>
      <c r="W11" s="60">
        <v>40397454</v>
      </c>
      <c r="X11" s="60">
        <v>-3621254</v>
      </c>
      <c r="Y11" s="61">
        <v>-8.96</v>
      </c>
      <c r="Z11" s="62">
        <v>78873618</v>
      </c>
    </row>
    <row r="12" spans="1:26" ht="13.5">
      <c r="A12" s="58" t="s">
        <v>38</v>
      </c>
      <c r="B12" s="19">
        <v>0</v>
      </c>
      <c r="C12" s="19">
        <v>0</v>
      </c>
      <c r="D12" s="59">
        <v>4500000</v>
      </c>
      <c r="E12" s="60">
        <v>4500000</v>
      </c>
      <c r="F12" s="60">
        <v>375000</v>
      </c>
      <c r="G12" s="60">
        <v>375000</v>
      </c>
      <c r="H12" s="60">
        <v>375000</v>
      </c>
      <c r="I12" s="60">
        <v>1125000</v>
      </c>
      <c r="J12" s="60">
        <v>375000</v>
      </c>
      <c r="K12" s="60">
        <v>375000</v>
      </c>
      <c r="L12" s="60">
        <v>375000</v>
      </c>
      <c r="M12" s="60">
        <v>1125000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2250000</v>
      </c>
      <c r="W12" s="60">
        <v>2250000</v>
      </c>
      <c r="X12" s="60">
        <v>0</v>
      </c>
      <c r="Y12" s="61">
        <v>0</v>
      </c>
      <c r="Z12" s="62">
        <v>4500000</v>
      </c>
    </row>
    <row r="13" spans="1:26" ht="13.5">
      <c r="A13" s="58" t="s">
        <v>278</v>
      </c>
      <c r="B13" s="19">
        <v>0</v>
      </c>
      <c r="C13" s="19">
        <v>0</v>
      </c>
      <c r="D13" s="59">
        <v>78009937</v>
      </c>
      <c r="E13" s="60">
        <v>78009937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38865642</v>
      </c>
      <c r="X13" s="60">
        <v>-38865642</v>
      </c>
      <c r="Y13" s="61">
        <v>-100</v>
      </c>
      <c r="Z13" s="62">
        <v>78009937</v>
      </c>
    </row>
    <row r="14" spans="1:26" ht="13.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/>
      <c r="X14" s="60">
        <v>0</v>
      </c>
      <c r="Y14" s="61">
        <v>0</v>
      </c>
      <c r="Z14" s="62">
        <v>0</v>
      </c>
    </row>
    <row r="15" spans="1:26" ht="13.5">
      <c r="A15" s="58" t="s">
        <v>41</v>
      </c>
      <c r="B15" s="19">
        <v>0</v>
      </c>
      <c r="C15" s="19">
        <v>0</v>
      </c>
      <c r="D15" s="59">
        <v>59546158</v>
      </c>
      <c r="E15" s="60">
        <v>59546158</v>
      </c>
      <c r="F15" s="60">
        <v>439852</v>
      </c>
      <c r="G15" s="60">
        <v>1125297</v>
      </c>
      <c r="H15" s="60">
        <v>1125297</v>
      </c>
      <c r="I15" s="60">
        <v>2690446</v>
      </c>
      <c r="J15" s="60">
        <v>509512</v>
      </c>
      <c r="K15" s="60">
        <v>509512</v>
      </c>
      <c r="L15" s="60">
        <v>509512</v>
      </c>
      <c r="M15" s="60">
        <v>1528536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4218982</v>
      </c>
      <c r="W15" s="60">
        <v>29941278</v>
      </c>
      <c r="X15" s="60">
        <v>-25722296</v>
      </c>
      <c r="Y15" s="61">
        <v>-85.91</v>
      </c>
      <c r="Z15" s="62">
        <v>59546158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0</v>
      </c>
      <c r="C17" s="19">
        <v>0</v>
      </c>
      <c r="D17" s="59">
        <v>75042095</v>
      </c>
      <c r="E17" s="60">
        <v>75042095</v>
      </c>
      <c r="F17" s="60">
        <v>789121</v>
      </c>
      <c r="G17" s="60">
        <v>1998843</v>
      </c>
      <c r="H17" s="60">
        <v>1998843</v>
      </c>
      <c r="I17" s="60">
        <v>4786807</v>
      </c>
      <c r="J17" s="60">
        <v>2098398</v>
      </c>
      <c r="K17" s="60">
        <v>2098398</v>
      </c>
      <c r="L17" s="60">
        <v>2098398</v>
      </c>
      <c r="M17" s="60">
        <v>6295194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11082001</v>
      </c>
      <c r="W17" s="60">
        <v>31984242</v>
      </c>
      <c r="X17" s="60">
        <v>-20902241</v>
      </c>
      <c r="Y17" s="61">
        <v>-65.35</v>
      </c>
      <c r="Z17" s="62">
        <v>75042095</v>
      </c>
    </row>
    <row r="18" spans="1:26" ht="13.5">
      <c r="A18" s="70" t="s">
        <v>44</v>
      </c>
      <c r="B18" s="71">
        <f>SUM(B11:B17)</f>
        <v>0</v>
      </c>
      <c r="C18" s="71">
        <f>SUM(C11:C17)</f>
        <v>0</v>
      </c>
      <c r="D18" s="72">
        <f aca="true" t="shared" si="1" ref="D18:Z18">SUM(D11:D17)</f>
        <v>295971808</v>
      </c>
      <c r="E18" s="73">
        <f t="shared" si="1"/>
        <v>295971808</v>
      </c>
      <c r="F18" s="73">
        <f t="shared" si="1"/>
        <v>5872840</v>
      </c>
      <c r="G18" s="73">
        <f t="shared" si="1"/>
        <v>10289020</v>
      </c>
      <c r="H18" s="73">
        <f t="shared" si="1"/>
        <v>10289020</v>
      </c>
      <c r="I18" s="73">
        <f t="shared" si="1"/>
        <v>26450880</v>
      </c>
      <c r="J18" s="73">
        <f t="shared" si="1"/>
        <v>9292101</v>
      </c>
      <c r="K18" s="73">
        <f t="shared" si="1"/>
        <v>9292101</v>
      </c>
      <c r="L18" s="73">
        <f t="shared" si="1"/>
        <v>9292101</v>
      </c>
      <c r="M18" s="73">
        <f t="shared" si="1"/>
        <v>27876303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54327183</v>
      </c>
      <c r="W18" s="73">
        <f t="shared" si="1"/>
        <v>143438616</v>
      </c>
      <c r="X18" s="73">
        <f t="shared" si="1"/>
        <v>-89111433</v>
      </c>
      <c r="Y18" s="67">
        <f>+IF(W18&lt;&gt;0,(X18/W18)*100,0)</f>
        <v>-62.12513441986919</v>
      </c>
      <c r="Z18" s="74">
        <f t="shared" si="1"/>
        <v>295971808</v>
      </c>
    </row>
    <row r="19" spans="1:26" ht="13.5">
      <c r="A19" s="70" t="s">
        <v>45</v>
      </c>
      <c r="B19" s="75">
        <f>+B10-B18</f>
        <v>0</v>
      </c>
      <c r="C19" s="75">
        <f>+C10-C18</f>
        <v>0</v>
      </c>
      <c r="D19" s="76">
        <f aca="true" t="shared" si="2" ref="D19:Z19">+D10-D18</f>
        <v>-78010200</v>
      </c>
      <c r="E19" s="77">
        <f t="shared" si="2"/>
        <v>-78010200</v>
      </c>
      <c r="F19" s="77">
        <f t="shared" si="2"/>
        <v>29652833</v>
      </c>
      <c r="G19" s="77">
        <f t="shared" si="2"/>
        <v>-7682028</v>
      </c>
      <c r="H19" s="77">
        <f t="shared" si="2"/>
        <v>-7682028</v>
      </c>
      <c r="I19" s="77">
        <f t="shared" si="2"/>
        <v>14288777</v>
      </c>
      <c r="J19" s="77">
        <f t="shared" si="2"/>
        <v>-6736714</v>
      </c>
      <c r="K19" s="77">
        <f t="shared" si="2"/>
        <v>-6736714</v>
      </c>
      <c r="L19" s="77">
        <f t="shared" si="2"/>
        <v>-6736714</v>
      </c>
      <c r="M19" s="77">
        <f t="shared" si="2"/>
        <v>-20210142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-5921365</v>
      </c>
      <c r="W19" s="77">
        <f>IF(E10=E18,0,W10-W18)</f>
        <v>-38863266</v>
      </c>
      <c r="X19" s="77">
        <f t="shared" si="2"/>
        <v>32941901</v>
      </c>
      <c r="Y19" s="78">
        <f>+IF(W19&lt;&gt;0,(X19/W19)*100,0)</f>
        <v>-84.76359398101025</v>
      </c>
      <c r="Z19" s="79">
        <f t="shared" si="2"/>
        <v>-78010200</v>
      </c>
    </row>
    <row r="20" spans="1:26" ht="13.5">
      <c r="A20" s="58" t="s">
        <v>46</v>
      </c>
      <c r="B20" s="19">
        <v>0</v>
      </c>
      <c r="C20" s="19">
        <v>0</v>
      </c>
      <c r="D20" s="59">
        <v>0</v>
      </c>
      <c r="E20" s="60">
        <v>0</v>
      </c>
      <c r="F20" s="60">
        <v>6025000</v>
      </c>
      <c r="G20" s="60">
        <v>558561</v>
      </c>
      <c r="H20" s="60">
        <v>558561</v>
      </c>
      <c r="I20" s="60">
        <v>7142122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7142122</v>
      </c>
      <c r="W20" s="60"/>
      <c r="X20" s="60">
        <v>7142122</v>
      </c>
      <c r="Y20" s="61">
        <v>0</v>
      </c>
      <c r="Z20" s="62">
        <v>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0</v>
      </c>
      <c r="C22" s="86">
        <f>SUM(C19:C21)</f>
        <v>0</v>
      </c>
      <c r="D22" s="87">
        <f aca="true" t="shared" si="3" ref="D22:Z22">SUM(D19:D21)</f>
        <v>-78010200</v>
      </c>
      <c r="E22" s="88">
        <f t="shared" si="3"/>
        <v>-78010200</v>
      </c>
      <c r="F22" s="88">
        <f t="shared" si="3"/>
        <v>35677833</v>
      </c>
      <c r="G22" s="88">
        <f t="shared" si="3"/>
        <v>-7123467</v>
      </c>
      <c r="H22" s="88">
        <f t="shared" si="3"/>
        <v>-7123467</v>
      </c>
      <c r="I22" s="88">
        <f t="shared" si="3"/>
        <v>21430899</v>
      </c>
      <c r="J22" s="88">
        <f t="shared" si="3"/>
        <v>-6736714</v>
      </c>
      <c r="K22" s="88">
        <f t="shared" si="3"/>
        <v>-6736714</v>
      </c>
      <c r="L22" s="88">
        <f t="shared" si="3"/>
        <v>-6736714</v>
      </c>
      <c r="M22" s="88">
        <f t="shared" si="3"/>
        <v>-20210142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1220757</v>
      </c>
      <c r="W22" s="88">
        <f t="shared" si="3"/>
        <v>-38863266</v>
      </c>
      <c r="X22" s="88">
        <f t="shared" si="3"/>
        <v>40084023</v>
      </c>
      <c r="Y22" s="89">
        <f>+IF(W22&lt;&gt;0,(X22/W22)*100,0)</f>
        <v>-103.14115905750177</v>
      </c>
      <c r="Z22" s="90">
        <f t="shared" si="3"/>
        <v>-78010200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0</v>
      </c>
      <c r="C24" s="75">
        <f>SUM(C22:C23)</f>
        <v>0</v>
      </c>
      <c r="D24" s="76">
        <f aca="true" t="shared" si="4" ref="D24:Z24">SUM(D22:D23)</f>
        <v>-78010200</v>
      </c>
      <c r="E24" s="77">
        <f t="shared" si="4"/>
        <v>-78010200</v>
      </c>
      <c r="F24" s="77">
        <f t="shared" si="4"/>
        <v>35677833</v>
      </c>
      <c r="G24" s="77">
        <f t="shared" si="4"/>
        <v>-7123467</v>
      </c>
      <c r="H24" s="77">
        <f t="shared" si="4"/>
        <v>-7123467</v>
      </c>
      <c r="I24" s="77">
        <f t="shared" si="4"/>
        <v>21430899</v>
      </c>
      <c r="J24" s="77">
        <f t="shared" si="4"/>
        <v>-6736714</v>
      </c>
      <c r="K24" s="77">
        <f t="shared" si="4"/>
        <v>-6736714</v>
      </c>
      <c r="L24" s="77">
        <f t="shared" si="4"/>
        <v>-6736714</v>
      </c>
      <c r="M24" s="77">
        <f t="shared" si="4"/>
        <v>-20210142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1220757</v>
      </c>
      <c r="W24" s="77">
        <f t="shared" si="4"/>
        <v>-38863266</v>
      </c>
      <c r="X24" s="77">
        <f t="shared" si="4"/>
        <v>40084023</v>
      </c>
      <c r="Y24" s="78">
        <f>+IF(W24&lt;&gt;0,(X24/W24)*100,0)</f>
        <v>-103.14115905750177</v>
      </c>
      <c r="Z24" s="79">
        <f t="shared" si="4"/>
        <v>-78010200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0</v>
      </c>
      <c r="C27" s="22">
        <v>0</v>
      </c>
      <c r="D27" s="99">
        <v>32730000</v>
      </c>
      <c r="E27" s="100">
        <v>32730000</v>
      </c>
      <c r="F27" s="100">
        <v>1139166</v>
      </c>
      <c r="G27" s="100">
        <v>573363</v>
      </c>
      <c r="H27" s="100">
        <v>636770</v>
      </c>
      <c r="I27" s="100">
        <v>2349299</v>
      </c>
      <c r="J27" s="100">
        <v>3219404</v>
      </c>
      <c r="K27" s="100">
        <v>2118571</v>
      </c>
      <c r="L27" s="100">
        <v>4516702</v>
      </c>
      <c r="M27" s="100">
        <v>9854677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12203976</v>
      </c>
      <c r="W27" s="100">
        <v>16365000</v>
      </c>
      <c r="X27" s="100">
        <v>-4161024</v>
      </c>
      <c r="Y27" s="101">
        <v>-25.43</v>
      </c>
      <c r="Z27" s="102">
        <v>32730000</v>
      </c>
    </row>
    <row r="28" spans="1:26" ht="13.5">
      <c r="A28" s="103" t="s">
        <v>46</v>
      </c>
      <c r="B28" s="19">
        <v>0</v>
      </c>
      <c r="C28" s="19">
        <v>0</v>
      </c>
      <c r="D28" s="59">
        <v>16156000</v>
      </c>
      <c r="E28" s="60">
        <v>16156000</v>
      </c>
      <c r="F28" s="60">
        <v>1139166</v>
      </c>
      <c r="G28" s="60">
        <v>0</v>
      </c>
      <c r="H28" s="60">
        <v>636770</v>
      </c>
      <c r="I28" s="60">
        <v>1775936</v>
      </c>
      <c r="J28" s="60">
        <v>3219404</v>
      </c>
      <c r="K28" s="60">
        <v>2118571</v>
      </c>
      <c r="L28" s="60">
        <v>4516702</v>
      </c>
      <c r="M28" s="60">
        <v>9854677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11630613</v>
      </c>
      <c r="W28" s="60">
        <v>8078000</v>
      </c>
      <c r="X28" s="60">
        <v>3552613</v>
      </c>
      <c r="Y28" s="61">
        <v>43.98</v>
      </c>
      <c r="Z28" s="62">
        <v>16156000</v>
      </c>
    </row>
    <row r="29" spans="1:26" ht="13.5">
      <c r="A29" s="58" t="s">
        <v>282</v>
      </c>
      <c r="B29" s="19">
        <v>0</v>
      </c>
      <c r="C29" s="19">
        <v>0</v>
      </c>
      <c r="D29" s="59">
        <v>16574000</v>
      </c>
      <c r="E29" s="60">
        <v>16574000</v>
      </c>
      <c r="F29" s="60">
        <v>0</v>
      </c>
      <c r="G29" s="60">
        <v>573363</v>
      </c>
      <c r="H29" s="60">
        <v>0</v>
      </c>
      <c r="I29" s="60">
        <v>573363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573363</v>
      </c>
      <c r="W29" s="60">
        <v>8287000</v>
      </c>
      <c r="X29" s="60">
        <v>-7713637</v>
      </c>
      <c r="Y29" s="61">
        <v>-93.08</v>
      </c>
      <c r="Z29" s="62">
        <v>16574000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/>
      <c r="X31" s="60">
        <v>0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32730000</v>
      </c>
      <c r="E32" s="100">
        <f t="shared" si="5"/>
        <v>32730000</v>
      </c>
      <c r="F32" s="100">
        <f t="shared" si="5"/>
        <v>1139166</v>
      </c>
      <c r="G32" s="100">
        <f t="shared" si="5"/>
        <v>573363</v>
      </c>
      <c r="H32" s="100">
        <f t="shared" si="5"/>
        <v>636770</v>
      </c>
      <c r="I32" s="100">
        <f t="shared" si="5"/>
        <v>2349299</v>
      </c>
      <c r="J32" s="100">
        <f t="shared" si="5"/>
        <v>3219404</v>
      </c>
      <c r="K32" s="100">
        <f t="shared" si="5"/>
        <v>2118571</v>
      </c>
      <c r="L32" s="100">
        <f t="shared" si="5"/>
        <v>4516702</v>
      </c>
      <c r="M32" s="100">
        <f t="shared" si="5"/>
        <v>9854677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12203976</v>
      </c>
      <c r="W32" s="100">
        <f t="shared" si="5"/>
        <v>16365000</v>
      </c>
      <c r="X32" s="100">
        <f t="shared" si="5"/>
        <v>-4161024</v>
      </c>
      <c r="Y32" s="101">
        <f>+IF(W32&lt;&gt;0,(X32/W32)*100,0)</f>
        <v>-25.426361136571952</v>
      </c>
      <c r="Z32" s="102">
        <f t="shared" si="5"/>
        <v>32730000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0</v>
      </c>
      <c r="C35" s="19">
        <v>0</v>
      </c>
      <c r="D35" s="59">
        <v>9029000</v>
      </c>
      <c r="E35" s="60">
        <v>9029000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4514500</v>
      </c>
      <c r="X35" s="60">
        <v>-4514500</v>
      </c>
      <c r="Y35" s="61">
        <v>-100</v>
      </c>
      <c r="Z35" s="62">
        <v>9029000</v>
      </c>
    </row>
    <row r="36" spans="1:26" ht="13.5">
      <c r="A36" s="58" t="s">
        <v>57</v>
      </c>
      <c r="B36" s="19">
        <v>0</v>
      </c>
      <c r="C36" s="19">
        <v>0</v>
      </c>
      <c r="D36" s="59">
        <v>789427000</v>
      </c>
      <c r="E36" s="60">
        <v>789427000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394713500</v>
      </c>
      <c r="X36" s="60">
        <v>-394713500</v>
      </c>
      <c r="Y36" s="61">
        <v>-100</v>
      </c>
      <c r="Z36" s="62">
        <v>789427000</v>
      </c>
    </row>
    <row r="37" spans="1:26" ht="13.5">
      <c r="A37" s="58" t="s">
        <v>58</v>
      </c>
      <c r="B37" s="19">
        <v>0</v>
      </c>
      <c r="C37" s="19">
        <v>0</v>
      </c>
      <c r="D37" s="59">
        <v>111451000</v>
      </c>
      <c r="E37" s="60">
        <v>111451000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55725500</v>
      </c>
      <c r="X37" s="60">
        <v>-55725500</v>
      </c>
      <c r="Y37" s="61">
        <v>-100</v>
      </c>
      <c r="Z37" s="62">
        <v>111451000</v>
      </c>
    </row>
    <row r="38" spans="1:26" ht="13.5">
      <c r="A38" s="58" t="s">
        <v>59</v>
      </c>
      <c r="B38" s="19">
        <v>0</v>
      </c>
      <c r="C38" s="19">
        <v>0</v>
      </c>
      <c r="D38" s="59">
        <v>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/>
      <c r="X38" s="60">
        <v>0</v>
      </c>
      <c r="Y38" s="61">
        <v>0</v>
      </c>
      <c r="Z38" s="62">
        <v>0</v>
      </c>
    </row>
    <row r="39" spans="1:26" ht="13.5">
      <c r="A39" s="58" t="s">
        <v>60</v>
      </c>
      <c r="B39" s="19">
        <v>0</v>
      </c>
      <c r="C39" s="19">
        <v>0</v>
      </c>
      <c r="D39" s="59">
        <v>687005000</v>
      </c>
      <c r="E39" s="60">
        <v>687005000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343502500</v>
      </c>
      <c r="X39" s="60">
        <v>-343502500</v>
      </c>
      <c r="Y39" s="61">
        <v>-100</v>
      </c>
      <c r="Z39" s="62">
        <v>687005000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0</v>
      </c>
      <c r="C42" s="19">
        <v>0</v>
      </c>
      <c r="D42" s="59">
        <v>30079842</v>
      </c>
      <c r="E42" s="60">
        <v>30079842</v>
      </c>
      <c r="F42" s="60">
        <v>35881930</v>
      </c>
      <c r="G42" s="60">
        <v>-6914295</v>
      </c>
      <c r="H42" s="60">
        <v>-7403525</v>
      </c>
      <c r="I42" s="60">
        <v>21564110</v>
      </c>
      <c r="J42" s="60">
        <v>-6736714</v>
      </c>
      <c r="K42" s="60">
        <v>-3850910</v>
      </c>
      <c r="L42" s="60">
        <v>27661121</v>
      </c>
      <c r="M42" s="60">
        <v>17073497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38637607</v>
      </c>
      <c r="W42" s="60">
        <v>14372258</v>
      </c>
      <c r="X42" s="60">
        <v>24265349</v>
      </c>
      <c r="Y42" s="61">
        <v>168.83</v>
      </c>
      <c r="Z42" s="62">
        <v>30079842</v>
      </c>
    </row>
    <row r="43" spans="1:26" ht="13.5">
      <c r="A43" s="58" t="s">
        <v>63</v>
      </c>
      <c r="B43" s="19">
        <v>0</v>
      </c>
      <c r="C43" s="19">
        <v>0</v>
      </c>
      <c r="D43" s="59">
        <v>-30080000</v>
      </c>
      <c r="E43" s="60">
        <v>-30080000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/>
      <c r="X43" s="60">
        <v>0</v>
      </c>
      <c r="Y43" s="61">
        <v>0</v>
      </c>
      <c r="Z43" s="62">
        <v>-30080000</v>
      </c>
    </row>
    <row r="44" spans="1:26" ht="13.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0</v>
      </c>
      <c r="C45" s="22">
        <v>0</v>
      </c>
      <c r="D45" s="99">
        <v>-158</v>
      </c>
      <c r="E45" s="100">
        <v>-158</v>
      </c>
      <c r="F45" s="100">
        <v>35881930</v>
      </c>
      <c r="G45" s="100">
        <v>28967635</v>
      </c>
      <c r="H45" s="100">
        <v>21564110</v>
      </c>
      <c r="I45" s="100">
        <v>21564110</v>
      </c>
      <c r="J45" s="100">
        <v>14827396</v>
      </c>
      <c r="K45" s="100">
        <v>10976486</v>
      </c>
      <c r="L45" s="100">
        <v>38637607</v>
      </c>
      <c r="M45" s="100">
        <v>38637607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38637607</v>
      </c>
      <c r="W45" s="100">
        <v>14372258</v>
      </c>
      <c r="X45" s="100">
        <v>24265349</v>
      </c>
      <c r="Y45" s="101">
        <v>168.83</v>
      </c>
      <c r="Z45" s="102">
        <v>-158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100.00019168423648</v>
      </c>
      <c r="E58" s="7">
        <f t="shared" si="6"/>
        <v>100.00019168423648</v>
      </c>
      <c r="F58" s="7">
        <f t="shared" si="6"/>
        <v>117.66893079321765</v>
      </c>
      <c r="G58" s="7">
        <f t="shared" si="6"/>
        <v>121.33184847057097</v>
      </c>
      <c r="H58" s="7">
        <f t="shared" si="6"/>
        <v>127.67280396344138</v>
      </c>
      <c r="I58" s="7">
        <f t="shared" si="6"/>
        <v>121.96934641147897</v>
      </c>
      <c r="J58" s="7">
        <f t="shared" si="6"/>
        <v>100</v>
      </c>
      <c r="K58" s="7">
        <f t="shared" si="6"/>
        <v>74.35544654195468</v>
      </c>
      <c r="L58" s="7">
        <f t="shared" si="6"/>
        <v>94.34969011776948</v>
      </c>
      <c r="M58" s="7">
        <f t="shared" si="6"/>
        <v>89.56837888657472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99.00097960760765</v>
      </c>
      <c r="W58" s="7">
        <f t="shared" si="6"/>
        <v>108.7773964347285</v>
      </c>
      <c r="X58" s="7">
        <f t="shared" si="6"/>
        <v>0</v>
      </c>
      <c r="Y58" s="7">
        <f t="shared" si="6"/>
        <v>0</v>
      </c>
      <c r="Z58" s="8">
        <f t="shared" si="6"/>
        <v>100.00019168423648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100</v>
      </c>
      <c r="G59" s="10">
        <f t="shared" si="7"/>
        <v>100</v>
      </c>
      <c r="H59" s="10">
        <f t="shared" si="7"/>
        <v>182.06637576571285</v>
      </c>
      <c r="I59" s="10">
        <f t="shared" si="7"/>
        <v>120.40063455707728</v>
      </c>
      <c r="J59" s="10">
        <f t="shared" si="7"/>
        <v>100</v>
      </c>
      <c r="K59" s="10">
        <f t="shared" si="7"/>
        <v>60.91148482120137</v>
      </c>
      <c r="L59" s="10">
        <f t="shared" si="7"/>
        <v>82.1973413223897</v>
      </c>
      <c r="M59" s="10">
        <f t="shared" si="7"/>
        <v>81.03627538119703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88.40702575856288</v>
      </c>
      <c r="W59" s="10">
        <f t="shared" si="7"/>
        <v>114.77545666451002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100.0002237213657</v>
      </c>
      <c r="E60" s="13">
        <f t="shared" si="7"/>
        <v>100.0002237213657</v>
      </c>
      <c r="F60" s="13">
        <f t="shared" si="7"/>
        <v>130.3255925909967</v>
      </c>
      <c r="G60" s="13">
        <f t="shared" si="7"/>
        <v>128.1818647251092</v>
      </c>
      <c r="H60" s="13">
        <f t="shared" si="7"/>
        <v>110.20611084015295</v>
      </c>
      <c r="I60" s="13">
        <f t="shared" si="7"/>
        <v>122.66648373575815</v>
      </c>
      <c r="J60" s="13">
        <f t="shared" si="7"/>
        <v>100</v>
      </c>
      <c r="K60" s="13">
        <f t="shared" si="7"/>
        <v>90.68466715756792</v>
      </c>
      <c r="L60" s="13">
        <f t="shared" si="7"/>
        <v>109.11009992846617</v>
      </c>
      <c r="M60" s="13">
        <f t="shared" si="7"/>
        <v>99.93158902867803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108.71585264122336</v>
      </c>
      <c r="W60" s="13">
        <f t="shared" si="7"/>
        <v>107.83549881155483</v>
      </c>
      <c r="X60" s="13">
        <f t="shared" si="7"/>
        <v>0</v>
      </c>
      <c r="Y60" s="13">
        <f t="shared" si="7"/>
        <v>0</v>
      </c>
      <c r="Z60" s="14">
        <f t="shared" si="7"/>
        <v>100.0002237213657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100</v>
      </c>
      <c r="E61" s="13">
        <f t="shared" si="7"/>
        <v>100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112.16323451439227</v>
      </c>
      <c r="X61" s="13">
        <f t="shared" si="7"/>
        <v>0</v>
      </c>
      <c r="Y61" s="13">
        <f t="shared" si="7"/>
        <v>0</v>
      </c>
      <c r="Z61" s="14">
        <f t="shared" si="7"/>
        <v>100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100.00081212780758</v>
      </c>
      <c r="E62" s="13">
        <f t="shared" si="7"/>
        <v>100.00081212780758</v>
      </c>
      <c r="F62" s="13">
        <f t="shared" si="7"/>
        <v>100</v>
      </c>
      <c r="G62" s="13">
        <f t="shared" si="7"/>
        <v>100</v>
      </c>
      <c r="H62" s="13">
        <f t="shared" si="7"/>
        <v>81.37882141002407</v>
      </c>
      <c r="I62" s="13">
        <f t="shared" si="7"/>
        <v>93.44208301554598</v>
      </c>
      <c r="J62" s="13">
        <f t="shared" si="7"/>
        <v>100</v>
      </c>
      <c r="K62" s="13">
        <f t="shared" si="7"/>
        <v>129.96300585327606</v>
      </c>
      <c r="L62" s="13">
        <f t="shared" si="7"/>
        <v>129.76699545345994</v>
      </c>
      <c r="M62" s="13">
        <f t="shared" si="7"/>
        <v>119.91000043557867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106.74526199133571</v>
      </c>
      <c r="W62" s="13">
        <f t="shared" si="7"/>
        <v>101.85268176259214</v>
      </c>
      <c r="X62" s="13">
        <f t="shared" si="7"/>
        <v>0</v>
      </c>
      <c r="Y62" s="13">
        <f t="shared" si="7"/>
        <v>0</v>
      </c>
      <c r="Z62" s="14">
        <f t="shared" si="7"/>
        <v>100.00081212780758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100.00245561389865</v>
      </c>
      <c r="E63" s="13">
        <f t="shared" si="7"/>
        <v>100.00245561389865</v>
      </c>
      <c r="F63" s="13">
        <f t="shared" si="7"/>
        <v>100</v>
      </c>
      <c r="G63" s="13">
        <f t="shared" si="7"/>
        <v>100</v>
      </c>
      <c r="H63" s="13">
        <f t="shared" si="7"/>
        <v>91.31935331950432</v>
      </c>
      <c r="I63" s="13">
        <f t="shared" si="7"/>
        <v>97.1246478152039</v>
      </c>
      <c r="J63" s="13">
        <f t="shared" si="7"/>
        <v>100</v>
      </c>
      <c r="K63" s="13">
        <f t="shared" si="7"/>
        <v>68.1676971184697</v>
      </c>
      <c r="L63" s="13">
        <f t="shared" si="7"/>
        <v>97.06652270898479</v>
      </c>
      <c r="M63" s="13">
        <f t="shared" si="7"/>
        <v>88.4114066091515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92.03749277708013</v>
      </c>
      <c r="W63" s="13">
        <f t="shared" si="7"/>
        <v>100.90817356205852</v>
      </c>
      <c r="X63" s="13">
        <f t="shared" si="7"/>
        <v>0</v>
      </c>
      <c r="Y63" s="13">
        <f t="shared" si="7"/>
        <v>0</v>
      </c>
      <c r="Z63" s="14">
        <f t="shared" si="7"/>
        <v>100.00245561389865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99.99755229871985</v>
      </c>
      <c r="E64" s="13">
        <f t="shared" si="7"/>
        <v>99.99755229871985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100</v>
      </c>
      <c r="K64" s="13">
        <f t="shared" si="7"/>
        <v>62.56778648688452</v>
      </c>
      <c r="L64" s="13">
        <f t="shared" si="7"/>
        <v>94.5823174223953</v>
      </c>
      <c r="M64" s="13">
        <f t="shared" si="7"/>
        <v>85.71670130309327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151.1256565921029</v>
      </c>
      <c r="W64" s="13">
        <f t="shared" si="7"/>
        <v>102.45615889218178</v>
      </c>
      <c r="X64" s="13">
        <f t="shared" si="7"/>
        <v>0</v>
      </c>
      <c r="Y64" s="13">
        <f t="shared" si="7"/>
        <v>0</v>
      </c>
      <c r="Z64" s="14">
        <f t="shared" si="7"/>
        <v>99.99755229871985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/>
      <c r="C67" s="24"/>
      <c r="D67" s="25">
        <v>108511792</v>
      </c>
      <c r="E67" s="26">
        <v>108511792</v>
      </c>
      <c r="F67" s="26">
        <v>1155118</v>
      </c>
      <c r="G67" s="26">
        <v>980562</v>
      </c>
      <c r="H67" s="26">
        <v>980562</v>
      </c>
      <c r="I67" s="26">
        <v>3116242</v>
      </c>
      <c r="J67" s="26">
        <v>2529348</v>
      </c>
      <c r="K67" s="26">
        <v>2529348</v>
      </c>
      <c r="L67" s="26">
        <v>2529348</v>
      </c>
      <c r="M67" s="26">
        <v>7588044</v>
      </c>
      <c r="N67" s="26"/>
      <c r="O67" s="26"/>
      <c r="P67" s="26"/>
      <c r="Q67" s="26"/>
      <c r="R67" s="26"/>
      <c r="S67" s="26"/>
      <c r="T67" s="26"/>
      <c r="U67" s="26"/>
      <c r="V67" s="26">
        <v>10704286</v>
      </c>
      <c r="W67" s="26">
        <v>49879848</v>
      </c>
      <c r="X67" s="26"/>
      <c r="Y67" s="25"/>
      <c r="Z67" s="27">
        <v>108511792</v>
      </c>
    </row>
    <row r="68" spans="1:26" ht="13.5" hidden="1">
      <c r="A68" s="37" t="s">
        <v>31</v>
      </c>
      <c r="B68" s="19"/>
      <c r="C68" s="19"/>
      <c r="D68" s="20">
        <v>15539000</v>
      </c>
      <c r="E68" s="21">
        <v>15539000</v>
      </c>
      <c r="F68" s="21">
        <v>482099</v>
      </c>
      <c r="G68" s="21">
        <v>238340</v>
      </c>
      <c r="H68" s="21">
        <v>238340</v>
      </c>
      <c r="I68" s="21">
        <v>958779</v>
      </c>
      <c r="J68" s="21">
        <v>1387231</v>
      </c>
      <c r="K68" s="21">
        <v>1387231</v>
      </c>
      <c r="L68" s="21">
        <v>1387231</v>
      </c>
      <c r="M68" s="21">
        <v>4161693</v>
      </c>
      <c r="N68" s="21"/>
      <c r="O68" s="21"/>
      <c r="P68" s="21"/>
      <c r="Q68" s="21"/>
      <c r="R68" s="21"/>
      <c r="S68" s="21"/>
      <c r="T68" s="21"/>
      <c r="U68" s="21"/>
      <c r="V68" s="21">
        <v>5120472</v>
      </c>
      <c r="W68" s="21">
        <v>6769740</v>
      </c>
      <c r="X68" s="21"/>
      <c r="Y68" s="20"/>
      <c r="Z68" s="23">
        <v>15539000</v>
      </c>
    </row>
    <row r="69" spans="1:26" ht="13.5" hidden="1">
      <c r="A69" s="38" t="s">
        <v>32</v>
      </c>
      <c r="B69" s="19"/>
      <c r="C69" s="19"/>
      <c r="D69" s="20">
        <v>92972792</v>
      </c>
      <c r="E69" s="21">
        <v>92972792</v>
      </c>
      <c r="F69" s="21">
        <v>673019</v>
      </c>
      <c r="G69" s="21">
        <v>742222</v>
      </c>
      <c r="H69" s="21">
        <v>742222</v>
      </c>
      <c r="I69" s="21">
        <v>2157463</v>
      </c>
      <c r="J69" s="21">
        <v>1142117</v>
      </c>
      <c r="K69" s="21">
        <v>1142117</v>
      </c>
      <c r="L69" s="21">
        <v>1142117</v>
      </c>
      <c r="M69" s="21">
        <v>3426351</v>
      </c>
      <c r="N69" s="21"/>
      <c r="O69" s="21"/>
      <c r="P69" s="21"/>
      <c r="Q69" s="21"/>
      <c r="R69" s="21"/>
      <c r="S69" s="21"/>
      <c r="T69" s="21"/>
      <c r="U69" s="21"/>
      <c r="V69" s="21">
        <v>5583814</v>
      </c>
      <c r="W69" s="21">
        <v>43110108</v>
      </c>
      <c r="X69" s="21"/>
      <c r="Y69" s="20"/>
      <c r="Z69" s="23">
        <v>92972792</v>
      </c>
    </row>
    <row r="70" spans="1:26" ht="13.5" hidden="1">
      <c r="A70" s="39" t="s">
        <v>103</v>
      </c>
      <c r="B70" s="19"/>
      <c r="C70" s="19"/>
      <c r="D70" s="20">
        <v>56736000</v>
      </c>
      <c r="E70" s="21">
        <v>56736000</v>
      </c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>
        <v>25291710</v>
      </c>
      <c r="X70" s="21"/>
      <c r="Y70" s="20"/>
      <c r="Z70" s="23">
        <v>56736000</v>
      </c>
    </row>
    <row r="71" spans="1:26" ht="13.5" hidden="1">
      <c r="A71" s="39" t="s">
        <v>104</v>
      </c>
      <c r="B71" s="19"/>
      <c r="C71" s="19"/>
      <c r="D71" s="20">
        <v>16499866</v>
      </c>
      <c r="E71" s="21">
        <v>16499866</v>
      </c>
      <c r="F71" s="21">
        <v>389579</v>
      </c>
      <c r="G71" s="21">
        <v>464063</v>
      </c>
      <c r="H71" s="21">
        <v>464063</v>
      </c>
      <c r="I71" s="21">
        <v>1317705</v>
      </c>
      <c r="J71" s="21">
        <v>443854</v>
      </c>
      <c r="K71" s="21">
        <v>443854</v>
      </c>
      <c r="L71" s="21">
        <v>443854</v>
      </c>
      <c r="M71" s="21">
        <v>1331562</v>
      </c>
      <c r="N71" s="21"/>
      <c r="O71" s="21"/>
      <c r="P71" s="21"/>
      <c r="Q71" s="21"/>
      <c r="R71" s="21"/>
      <c r="S71" s="21"/>
      <c r="T71" s="21"/>
      <c r="U71" s="21"/>
      <c r="V71" s="21">
        <v>2649267</v>
      </c>
      <c r="W71" s="21">
        <v>8099934</v>
      </c>
      <c r="X71" s="21"/>
      <c r="Y71" s="20"/>
      <c r="Z71" s="23">
        <v>16499866</v>
      </c>
    </row>
    <row r="72" spans="1:26" ht="13.5" hidden="1">
      <c r="A72" s="39" t="s">
        <v>105</v>
      </c>
      <c r="B72" s="19"/>
      <c r="C72" s="19"/>
      <c r="D72" s="20">
        <v>11361721</v>
      </c>
      <c r="E72" s="21">
        <v>11361721</v>
      </c>
      <c r="F72" s="21">
        <v>283440</v>
      </c>
      <c r="G72" s="21">
        <v>278159</v>
      </c>
      <c r="H72" s="21">
        <v>278159</v>
      </c>
      <c r="I72" s="21">
        <v>839758</v>
      </c>
      <c r="J72" s="21">
        <v>392708</v>
      </c>
      <c r="K72" s="21">
        <v>392708</v>
      </c>
      <c r="L72" s="21">
        <v>392708</v>
      </c>
      <c r="M72" s="21">
        <v>1178124</v>
      </c>
      <c r="N72" s="21"/>
      <c r="O72" s="21"/>
      <c r="P72" s="21"/>
      <c r="Q72" s="21"/>
      <c r="R72" s="21"/>
      <c r="S72" s="21"/>
      <c r="T72" s="21"/>
      <c r="U72" s="21"/>
      <c r="V72" s="21">
        <v>2017882</v>
      </c>
      <c r="W72" s="21">
        <v>5630862</v>
      </c>
      <c r="X72" s="21"/>
      <c r="Y72" s="20"/>
      <c r="Z72" s="23">
        <v>11361721</v>
      </c>
    </row>
    <row r="73" spans="1:26" ht="13.5" hidden="1">
      <c r="A73" s="39" t="s">
        <v>106</v>
      </c>
      <c r="B73" s="19"/>
      <c r="C73" s="19"/>
      <c r="D73" s="20">
        <v>8375205</v>
      </c>
      <c r="E73" s="21">
        <v>8375205</v>
      </c>
      <c r="F73" s="21"/>
      <c r="G73" s="21"/>
      <c r="H73" s="21"/>
      <c r="I73" s="21"/>
      <c r="J73" s="21">
        <v>305555</v>
      </c>
      <c r="K73" s="21">
        <v>305555</v>
      </c>
      <c r="L73" s="21">
        <v>305555</v>
      </c>
      <c r="M73" s="21">
        <v>916665</v>
      </c>
      <c r="N73" s="21"/>
      <c r="O73" s="21"/>
      <c r="P73" s="21"/>
      <c r="Q73" s="21"/>
      <c r="R73" s="21"/>
      <c r="S73" s="21"/>
      <c r="T73" s="21"/>
      <c r="U73" s="21"/>
      <c r="V73" s="21">
        <v>916665</v>
      </c>
      <c r="W73" s="21">
        <v>4087602</v>
      </c>
      <c r="X73" s="21"/>
      <c r="Y73" s="20"/>
      <c r="Z73" s="23">
        <v>8375205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286</v>
      </c>
      <c r="B76" s="32"/>
      <c r="C76" s="32"/>
      <c r="D76" s="33">
        <v>108512000</v>
      </c>
      <c r="E76" s="34">
        <v>108512000</v>
      </c>
      <c r="F76" s="34">
        <v>1359215</v>
      </c>
      <c r="G76" s="34">
        <v>1189734</v>
      </c>
      <c r="H76" s="34">
        <v>1251911</v>
      </c>
      <c r="I76" s="34">
        <v>3800860</v>
      </c>
      <c r="J76" s="34">
        <v>2529348</v>
      </c>
      <c r="K76" s="34">
        <v>1880708</v>
      </c>
      <c r="L76" s="34">
        <v>2386432</v>
      </c>
      <c r="M76" s="34">
        <v>6796488</v>
      </c>
      <c r="N76" s="34"/>
      <c r="O76" s="34"/>
      <c r="P76" s="34"/>
      <c r="Q76" s="34"/>
      <c r="R76" s="34"/>
      <c r="S76" s="34"/>
      <c r="T76" s="34"/>
      <c r="U76" s="34"/>
      <c r="V76" s="34">
        <v>10597348</v>
      </c>
      <c r="W76" s="34">
        <v>54258000</v>
      </c>
      <c r="X76" s="34"/>
      <c r="Y76" s="33"/>
      <c r="Z76" s="35">
        <v>108512000</v>
      </c>
    </row>
    <row r="77" spans="1:26" ht="13.5" hidden="1">
      <c r="A77" s="37" t="s">
        <v>31</v>
      </c>
      <c r="B77" s="19"/>
      <c r="C77" s="19"/>
      <c r="D77" s="20">
        <v>15539000</v>
      </c>
      <c r="E77" s="21">
        <v>15539000</v>
      </c>
      <c r="F77" s="21">
        <v>482099</v>
      </c>
      <c r="G77" s="21">
        <v>238340</v>
      </c>
      <c r="H77" s="21">
        <v>433937</v>
      </c>
      <c r="I77" s="21">
        <v>1154376</v>
      </c>
      <c r="J77" s="21">
        <v>1387231</v>
      </c>
      <c r="K77" s="21">
        <v>844983</v>
      </c>
      <c r="L77" s="21">
        <v>1140267</v>
      </c>
      <c r="M77" s="21">
        <v>3372481</v>
      </c>
      <c r="N77" s="21"/>
      <c r="O77" s="21"/>
      <c r="P77" s="21"/>
      <c r="Q77" s="21"/>
      <c r="R77" s="21"/>
      <c r="S77" s="21"/>
      <c r="T77" s="21"/>
      <c r="U77" s="21"/>
      <c r="V77" s="21">
        <v>4526857</v>
      </c>
      <c r="W77" s="21">
        <v>7770000</v>
      </c>
      <c r="X77" s="21"/>
      <c r="Y77" s="20"/>
      <c r="Z77" s="23">
        <v>15539000</v>
      </c>
    </row>
    <row r="78" spans="1:26" ht="13.5" hidden="1">
      <c r="A78" s="38" t="s">
        <v>32</v>
      </c>
      <c r="B78" s="19"/>
      <c r="C78" s="19"/>
      <c r="D78" s="20">
        <v>92973000</v>
      </c>
      <c r="E78" s="21">
        <v>92973000</v>
      </c>
      <c r="F78" s="21">
        <v>877116</v>
      </c>
      <c r="G78" s="21">
        <v>951394</v>
      </c>
      <c r="H78" s="21">
        <v>817974</v>
      </c>
      <c r="I78" s="21">
        <v>2646484</v>
      </c>
      <c r="J78" s="21">
        <v>1142117</v>
      </c>
      <c r="K78" s="21">
        <v>1035725</v>
      </c>
      <c r="L78" s="21">
        <v>1246165</v>
      </c>
      <c r="M78" s="21">
        <v>3424007</v>
      </c>
      <c r="N78" s="21"/>
      <c r="O78" s="21"/>
      <c r="P78" s="21"/>
      <c r="Q78" s="21"/>
      <c r="R78" s="21"/>
      <c r="S78" s="21"/>
      <c r="T78" s="21"/>
      <c r="U78" s="21"/>
      <c r="V78" s="21">
        <v>6070491</v>
      </c>
      <c r="W78" s="21">
        <v>46488000</v>
      </c>
      <c r="X78" s="21"/>
      <c r="Y78" s="20"/>
      <c r="Z78" s="23">
        <v>92973000</v>
      </c>
    </row>
    <row r="79" spans="1:26" ht="13.5" hidden="1">
      <c r="A79" s="39" t="s">
        <v>103</v>
      </c>
      <c r="B79" s="19"/>
      <c r="C79" s="19"/>
      <c r="D79" s="20">
        <v>56736000</v>
      </c>
      <c r="E79" s="21">
        <v>56736000</v>
      </c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>
        <v>28368000</v>
      </c>
      <c r="X79" s="21"/>
      <c r="Y79" s="20"/>
      <c r="Z79" s="23">
        <v>56736000</v>
      </c>
    </row>
    <row r="80" spans="1:26" ht="13.5" hidden="1">
      <c r="A80" s="39" t="s">
        <v>104</v>
      </c>
      <c r="B80" s="19"/>
      <c r="C80" s="19"/>
      <c r="D80" s="20">
        <v>16500000</v>
      </c>
      <c r="E80" s="21">
        <v>16500000</v>
      </c>
      <c r="F80" s="21">
        <v>389579</v>
      </c>
      <c r="G80" s="21">
        <v>464063</v>
      </c>
      <c r="H80" s="21">
        <v>377649</v>
      </c>
      <c r="I80" s="21">
        <v>1231291</v>
      </c>
      <c r="J80" s="21">
        <v>443854</v>
      </c>
      <c r="K80" s="21">
        <v>576846</v>
      </c>
      <c r="L80" s="21">
        <v>575976</v>
      </c>
      <c r="M80" s="21">
        <v>1596676</v>
      </c>
      <c r="N80" s="21"/>
      <c r="O80" s="21"/>
      <c r="P80" s="21"/>
      <c r="Q80" s="21"/>
      <c r="R80" s="21"/>
      <c r="S80" s="21"/>
      <c r="T80" s="21"/>
      <c r="U80" s="21"/>
      <c r="V80" s="21">
        <v>2827967</v>
      </c>
      <c r="W80" s="21">
        <v>8250000</v>
      </c>
      <c r="X80" s="21"/>
      <c r="Y80" s="20"/>
      <c r="Z80" s="23">
        <v>16500000</v>
      </c>
    </row>
    <row r="81" spans="1:26" ht="13.5" hidden="1">
      <c r="A81" s="39" t="s">
        <v>105</v>
      </c>
      <c r="B81" s="19"/>
      <c r="C81" s="19"/>
      <c r="D81" s="20">
        <v>11362000</v>
      </c>
      <c r="E81" s="21">
        <v>11362000</v>
      </c>
      <c r="F81" s="21">
        <v>283440</v>
      </c>
      <c r="G81" s="21">
        <v>278159</v>
      </c>
      <c r="H81" s="21">
        <v>254013</v>
      </c>
      <c r="I81" s="21">
        <v>815612</v>
      </c>
      <c r="J81" s="21">
        <v>392708</v>
      </c>
      <c r="K81" s="21">
        <v>267700</v>
      </c>
      <c r="L81" s="21">
        <v>381188</v>
      </c>
      <c r="M81" s="21">
        <v>1041596</v>
      </c>
      <c r="N81" s="21"/>
      <c r="O81" s="21"/>
      <c r="P81" s="21"/>
      <c r="Q81" s="21"/>
      <c r="R81" s="21"/>
      <c r="S81" s="21"/>
      <c r="T81" s="21"/>
      <c r="U81" s="21"/>
      <c r="V81" s="21">
        <v>1857208</v>
      </c>
      <c r="W81" s="21">
        <v>5682000</v>
      </c>
      <c r="X81" s="21"/>
      <c r="Y81" s="20"/>
      <c r="Z81" s="23">
        <v>11362000</v>
      </c>
    </row>
    <row r="82" spans="1:26" ht="13.5" hidden="1">
      <c r="A82" s="39" t="s">
        <v>106</v>
      </c>
      <c r="B82" s="19"/>
      <c r="C82" s="19"/>
      <c r="D82" s="20">
        <v>8375000</v>
      </c>
      <c r="E82" s="21">
        <v>8375000</v>
      </c>
      <c r="F82" s="21">
        <v>204097</v>
      </c>
      <c r="G82" s="21">
        <v>209172</v>
      </c>
      <c r="H82" s="21">
        <v>186312</v>
      </c>
      <c r="I82" s="21">
        <v>599581</v>
      </c>
      <c r="J82" s="21">
        <v>305555</v>
      </c>
      <c r="K82" s="21">
        <v>191179</v>
      </c>
      <c r="L82" s="21">
        <v>289001</v>
      </c>
      <c r="M82" s="21">
        <v>785735</v>
      </c>
      <c r="N82" s="21"/>
      <c r="O82" s="21"/>
      <c r="P82" s="21"/>
      <c r="Q82" s="21"/>
      <c r="R82" s="21"/>
      <c r="S82" s="21"/>
      <c r="T82" s="21"/>
      <c r="U82" s="21"/>
      <c r="V82" s="21">
        <v>1385316</v>
      </c>
      <c r="W82" s="21">
        <v>4188000</v>
      </c>
      <c r="X82" s="21"/>
      <c r="Y82" s="20"/>
      <c r="Z82" s="23">
        <v>8375000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 password="F954" sheet="1"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265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50050253</v>
      </c>
      <c r="F5" s="100">
        <f t="shared" si="0"/>
        <v>50050253</v>
      </c>
      <c r="G5" s="100">
        <f t="shared" si="0"/>
        <v>40877654</v>
      </c>
      <c r="H5" s="100">
        <f t="shared" si="0"/>
        <v>2423331</v>
      </c>
      <c r="I5" s="100">
        <f t="shared" si="0"/>
        <v>2423331</v>
      </c>
      <c r="J5" s="100">
        <f t="shared" si="0"/>
        <v>45724316</v>
      </c>
      <c r="K5" s="100">
        <f t="shared" si="0"/>
        <v>1413270</v>
      </c>
      <c r="L5" s="100">
        <f t="shared" si="0"/>
        <v>1413270</v>
      </c>
      <c r="M5" s="100">
        <f t="shared" si="0"/>
        <v>1413270</v>
      </c>
      <c r="N5" s="100">
        <f t="shared" si="0"/>
        <v>4239810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49964126</v>
      </c>
      <c r="X5" s="100">
        <f t="shared" si="0"/>
        <v>24025194</v>
      </c>
      <c r="Y5" s="100">
        <f t="shared" si="0"/>
        <v>25938932</v>
      </c>
      <c r="Z5" s="137">
        <f>+IF(X5&lt;&gt;0,+(Y5/X5)*100,0)</f>
        <v>107.96554650089402</v>
      </c>
      <c r="AA5" s="153">
        <f>SUM(AA6:AA8)</f>
        <v>50050253</v>
      </c>
    </row>
    <row r="6" spans="1:27" ht="13.5">
      <c r="A6" s="138" t="s">
        <v>75</v>
      </c>
      <c r="B6" s="136"/>
      <c r="C6" s="155"/>
      <c r="D6" s="155"/>
      <c r="E6" s="156">
        <v>7719120</v>
      </c>
      <c r="F6" s="60">
        <v>7719120</v>
      </c>
      <c r="G6" s="60">
        <v>40395555</v>
      </c>
      <c r="H6" s="60">
        <v>2184991</v>
      </c>
      <c r="I6" s="60">
        <v>2184991</v>
      </c>
      <c r="J6" s="60">
        <v>44765537</v>
      </c>
      <c r="K6" s="60">
        <v>26039</v>
      </c>
      <c r="L6" s="60">
        <v>26039</v>
      </c>
      <c r="M6" s="60">
        <v>26039</v>
      </c>
      <c r="N6" s="60">
        <v>78117</v>
      </c>
      <c r="O6" s="60"/>
      <c r="P6" s="60"/>
      <c r="Q6" s="60"/>
      <c r="R6" s="60"/>
      <c r="S6" s="60"/>
      <c r="T6" s="60"/>
      <c r="U6" s="60"/>
      <c r="V6" s="60"/>
      <c r="W6" s="60">
        <v>44843654</v>
      </c>
      <c r="X6" s="60">
        <v>3859776</v>
      </c>
      <c r="Y6" s="60">
        <v>40983878</v>
      </c>
      <c r="Z6" s="140">
        <v>1061.82</v>
      </c>
      <c r="AA6" s="155">
        <v>7719120</v>
      </c>
    </row>
    <row r="7" spans="1:27" ht="13.5">
      <c r="A7" s="138" t="s">
        <v>76</v>
      </c>
      <c r="B7" s="136"/>
      <c r="C7" s="157"/>
      <c r="D7" s="157"/>
      <c r="E7" s="158">
        <v>41371133</v>
      </c>
      <c r="F7" s="159">
        <v>41371133</v>
      </c>
      <c r="G7" s="159">
        <v>482099</v>
      </c>
      <c r="H7" s="159">
        <v>238340</v>
      </c>
      <c r="I7" s="159">
        <v>238340</v>
      </c>
      <c r="J7" s="159">
        <v>958779</v>
      </c>
      <c r="K7" s="159">
        <v>1387231</v>
      </c>
      <c r="L7" s="159">
        <v>1387231</v>
      </c>
      <c r="M7" s="159">
        <v>1387231</v>
      </c>
      <c r="N7" s="159">
        <v>4161693</v>
      </c>
      <c r="O7" s="159"/>
      <c r="P7" s="159"/>
      <c r="Q7" s="159"/>
      <c r="R7" s="159"/>
      <c r="S7" s="159"/>
      <c r="T7" s="159"/>
      <c r="U7" s="159"/>
      <c r="V7" s="159"/>
      <c r="W7" s="159">
        <v>5120472</v>
      </c>
      <c r="X7" s="159">
        <v>19685568</v>
      </c>
      <c r="Y7" s="159">
        <v>-14565096</v>
      </c>
      <c r="Z7" s="141">
        <v>-73.99</v>
      </c>
      <c r="AA7" s="157">
        <v>41371133</v>
      </c>
    </row>
    <row r="8" spans="1:27" ht="13.5">
      <c r="A8" s="138" t="s">
        <v>77</v>
      </c>
      <c r="B8" s="136"/>
      <c r="C8" s="155"/>
      <c r="D8" s="155"/>
      <c r="E8" s="156">
        <v>960000</v>
      </c>
      <c r="F8" s="60">
        <v>960000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479850</v>
      </c>
      <c r="Y8" s="60">
        <v>-479850</v>
      </c>
      <c r="Z8" s="140">
        <v>-100</v>
      </c>
      <c r="AA8" s="155">
        <v>960000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8512000</v>
      </c>
      <c r="F9" s="100">
        <f t="shared" si="1"/>
        <v>8512000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4256058</v>
      </c>
      <c r="Y9" s="100">
        <f t="shared" si="1"/>
        <v>-4256058</v>
      </c>
      <c r="Z9" s="137">
        <f>+IF(X9&lt;&gt;0,+(Y9/X9)*100,0)</f>
        <v>-100</v>
      </c>
      <c r="AA9" s="153">
        <f>SUM(AA10:AA14)</f>
        <v>8512000</v>
      </c>
    </row>
    <row r="10" spans="1:27" ht="13.5">
      <c r="A10" s="138" t="s">
        <v>79</v>
      </c>
      <c r="B10" s="136"/>
      <c r="C10" s="155"/>
      <c r="D10" s="155"/>
      <c r="E10" s="156">
        <v>5888000</v>
      </c>
      <c r="F10" s="60">
        <v>5888000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2944068</v>
      </c>
      <c r="Y10" s="60">
        <v>-2944068</v>
      </c>
      <c r="Z10" s="140">
        <v>-100</v>
      </c>
      <c r="AA10" s="155">
        <v>5888000</v>
      </c>
    </row>
    <row r="11" spans="1:27" ht="13.5">
      <c r="A11" s="138" t="s">
        <v>80</v>
      </c>
      <c r="B11" s="136"/>
      <c r="C11" s="155"/>
      <c r="D11" s="155"/>
      <c r="E11" s="156">
        <v>22000</v>
      </c>
      <c r="F11" s="60">
        <v>22000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10974</v>
      </c>
      <c r="Y11" s="60">
        <v>-10974</v>
      </c>
      <c r="Z11" s="140">
        <v>-100</v>
      </c>
      <c r="AA11" s="155">
        <v>22000</v>
      </c>
    </row>
    <row r="12" spans="1:27" ht="13.5">
      <c r="A12" s="138" t="s">
        <v>81</v>
      </c>
      <c r="B12" s="136"/>
      <c r="C12" s="155"/>
      <c r="D12" s="155"/>
      <c r="E12" s="156">
        <v>1065000</v>
      </c>
      <c r="F12" s="60">
        <v>1065000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532728</v>
      </c>
      <c r="Y12" s="60">
        <v>-532728</v>
      </c>
      <c r="Z12" s="140">
        <v>-100</v>
      </c>
      <c r="AA12" s="155">
        <v>1065000</v>
      </c>
    </row>
    <row r="13" spans="1:27" ht="13.5">
      <c r="A13" s="138" t="s">
        <v>82</v>
      </c>
      <c r="B13" s="136"/>
      <c r="C13" s="155"/>
      <c r="D13" s="155"/>
      <c r="E13" s="156">
        <v>1537000</v>
      </c>
      <c r="F13" s="60">
        <v>1537000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768288</v>
      </c>
      <c r="Y13" s="60">
        <v>-768288</v>
      </c>
      <c r="Z13" s="140">
        <v>-100</v>
      </c>
      <c r="AA13" s="155">
        <v>1537000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12000</v>
      </c>
      <c r="F15" s="100">
        <f t="shared" si="2"/>
        <v>12000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6030</v>
      </c>
      <c r="Y15" s="100">
        <f t="shared" si="2"/>
        <v>-6030</v>
      </c>
      <c r="Z15" s="137">
        <f>+IF(X15&lt;&gt;0,+(Y15/X15)*100,0)</f>
        <v>-100</v>
      </c>
      <c r="AA15" s="153">
        <f>SUM(AA16:AA18)</f>
        <v>12000</v>
      </c>
    </row>
    <row r="16" spans="1:27" ht="13.5">
      <c r="A16" s="138" t="s">
        <v>85</v>
      </c>
      <c r="B16" s="136"/>
      <c r="C16" s="155"/>
      <c r="D16" s="155"/>
      <c r="E16" s="156">
        <v>7000</v>
      </c>
      <c r="F16" s="60">
        <v>7000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3312</v>
      </c>
      <c r="Y16" s="60">
        <v>-3312</v>
      </c>
      <c r="Z16" s="140">
        <v>-100</v>
      </c>
      <c r="AA16" s="155">
        <v>7000</v>
      </c>
    </row>
    <row r="17" spans="1:27" ht="13.5">
      <c r="A17" s="138" t="s">
        <v>86</v>
      </c>
      <c r="B17" s="136"/>
      <c r="C17" s="155"/>
      <c r="D17" s="155"/>
      <c r="E17" s="156">
        <v>5000</v>
      </c>
      <c r="F17" s="60">
        <v>5000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2718</v>
      </c>
      <c r="Y17" s="60">
        <v>-2718</v>
      </c>
      <c r="Z17" s="140">
        <v>-100</v>
      </c>
      <c r="AA17" s="155">
        <v>5000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159387355</v>
      </c>
      <c r="F19" s="100">
        <f t="shared" si="3"/>
        <v>159387355</v>
      </c>
      <c r="G19" s="100">
        <f t="shared" si="3"/>
        <v>673019</v>
      </c>
      <c r="H19" s="100">
        <f t="shared" si="3"/>
        <v>742222</v>
      </c>
      <c r="I19" s="100">
        <f t="shared" si="3"/>
        <v>742222</v>
      </c>
      <c r="J19" s="100">
        <f t="shared" si="3"/>
        <v>2157463</v>
      </c>
      <c r="K19" s="100">
        <f t="shared" si="3"/>
        <v>1142117</v>
      </c>
      <c r="L19" s="100">
        <f t="shared" si="3"/>
        <v>1142117</v>
      </c>
      <c r="M19" s="100">
        <f t="shared" si="3"/>
        <v>1142117</v>
      </c>
      <c r="N19" s="100">
        <f t="shared" si="3"/>
        <v>3426351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5583814</v>
      </c>
      <c r="X19" s="100">
        <f t="shared" si="3"/>
        <v>76288002</v>
      </c>
      <c r="Y19" s="100">
        <f t="shared" si="3"/>
        <v>-70704188</v>
      </c>
      <c r="Z19" s="137">
        <f>+IF(X19&lt;&gt;0,+(Y19/X19)*100,0)</f>
        <v>-92.68061313232452</v>
      </c>
      <c r="AA19" s="153">
        <f>SUM(AA20:AA23)</f>
        <v>159387355</v>
      </c>
    </row>
    <row r="20" spans="1:27" ht="13.5">
      <c r="A20" s="138" t="s">
        <v>89</v>
      </c>
      <c r="B20" s="136"/>
      <c r="C20" s="155"/>
      <c r="D20" s="155"/>
      <c r="E20" s="156">
        <v>56736000</v>
      </c>
      <c r="F20" s="60">
        <v>56736000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>
        <v>25759470</v>
      </c>
      <c r="Y20" s="60">
        <v>-25759470</v>
      </c>
      <c r="Z20" s="140">
        <v>-100</v>
      </c>
      <c r="AA20" s="155">
        <v>56736000</v>
      </c>
    </row>
    <row r="21" spans="1:27" ht="13.5">
      <c r="A21" s="138" t="s">
        <v>90</v>
      </c>
      <c r="B21" s="136"/>
      <c r="C21" s="155"/>
      <c r="D21" s="155"/>
      <c r="E21" s="156">
        <v>57944355</v>
      </c>
      <c r="F21" s="60">
        <v>57944355</v>
      </c>
      <c r="G21" s="60">
        <v>389579</v>
      </c>
      <c r="H21" s="60">
        <v>464063</v>
      </c>
      <c r="I21" s="60">
        <v>464063</v>
      </c>
      <c r="J21" s="60">
        <v>1317705</v>
      </c>
      <c r="K21" s="60">
        <v>443854</v>
      </c>
      <c r="L21" s="60">
        <v>443854</v>
      </c>
      <c r="M21" s="60">
        <v>443854</v>
      </c>
      <c r="N21" s="60">
        <v>1331562</v>
      </c>
      <c r="O21" s="60"/>
      <c r="P21" s="60"/>
      <c r="Q21" s="60"/>
      <c r="R21" s="60"/>
      <c r="S21" s="60"/>
      <c r="T21" s="60"/>
      <c r="U21" s="60"/>
      <c r="V21" s="60"/>
      <c r="W21" s="60">
        <v>2649267</v>
      </c>
      <c r="X21" s="60">
        <v>28325070</v>
      </c>
      <c r="Y21" s="60">
        <v>-25675803</v>
      </c>
      <c r="Z21" s="140">
        <v>-90.65</v>
      </c>
      <c r="AA21" s="155">
        <v>57944355</v>
      </c>
    </row>
    <row r="22" spans="1:27" ht="13.5">
      <c r="A22" s="138" t="s">
        <v>91</v>
      </c>
      <c r="B22" s="136"/>
      <c r="C22" s="157"/>
      <c r="D22" s="157"/>
      <c r="E22" s="158">
        <v>26431000</v>
      </c>
      <c r="F22" s="159">
        <v>26431000</v>
      </c>
      <c r="G22" s="159">
        <v>283440</v>
      </c>
      <c r="H22" s="159">
        <v>278159</v>
      </c>
      <c r="I22" s="159">
        <v>278159</v>
      </c>
      <c r="J22" s="159">
        <v>839758</v>
      </c>
      <c r="K22" s="159">
        <v>392708</v>
      </c>
      <c r="L22" s="159">
        <v>392708</v>
      </c>
      <c r="M22" s="159">
        <v>392708</v>
      </c>
      <c r="N22" s="159">
        <v>1178124</v>
      </c>
      <c r="O22" s="159"/>
      <c r="P22" s="159"/>
      <c r="Q22" s="159"/>
      <c r="R22" s="159"/>
      <c r="S22" s="159"/>
      <c r="T22" s="159"/>
      <c r="U22" s="159"/>
      <c r="V22" s="159"/>
      <c r="W22" s="159">
        <v>2017882</v>
      </c>
      <c r="X22" s="159">
        <v>13165512</v>
      </c>
      <c r="Y22" s="159">
        <v>-11147630</v>
      </c>
      <c r="Z22" s="141">
        <v>-84.67</v>
      </c>
      <c r="AA22" s="157">
        <v>26431000</v>
      </c>
    </row>
    <row r="23" spans="1:27" ht="13.5">
      <c r="A23" s="138" t="s">
        <v>92</v>
      </c>
      <c r="B23" s="136"/>
      <c r="C23" s="155"/>
      <c r="D23" s="155"/>
      <c r="E23" s="156">
        <v>18276000</v>
      </c>
      <c r="F23" s="60">
        <v>18276000</v>
      </c>
      <c r="G23" s="60"/>
      <c r="H23" s="60"/>
      <c r="I23" s="60"/>
      <c r="J23" s="60"/>
      <c r="K23" s="60">
        <v>305555</v>
      </c>
      <c r="L23" s="60">
        <v>305555</v>
      </c>
      <c r="M23" s="60">
        <v>305555</v>
      </c>
      <c r="N23" s="60">
        <v>916665</v>
      </c>
      <c r="O23" s="60"/>
      <c r="P23" s="60"/>
      <c r="Q23" s="60"/>
      <c r="R23" s="60"/>
      <c r="S23" s="60"/>
      <c r="T23" s="60"/>
      <c r="U23" s="60"/>
      <c r="V23" s="60"/>
      <c r="W23" s="60">
        <v>916665</v>
      </c>
      <c r="X23" s="60">
        <v>9037950</v>
      </c>
      <c r="Y23" s="60">
        <v>-8121285</v>
      </c>
      <c r="Z23" s="140">
        <v>-89.86</v>
      </c>
      <c r="AA23" s="155">
        <v>18276000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0</v>
      </c>
      <c r="D25" s="168">
        <f>+D5+D9+D15+D19+D24</f>
        <v>0</v>
      </c>
      <c r="E25" s="169">
        <f t="shared" si="4"/>
        <v>217961608</v>
      </c>
      <c r="F25" s="73">
        <f t="shared" si="4"/>
        <v>217961608</v>
      </c>
      <c r="G25" s="73">
        <f t="shared" si="4"/>
        <v>41550673</v>
      </c>
      <c r="H25" s="73">
        <f t="shared" si="4"/>
        <v>3165553</v>
      </c>
      <c r="I25" s="73">
        <f t="shared" si="4"/>
        <v>3165553</v>
      </c>
      <c r="J25" s="73">
        <f t="shared" si="4"/>
        <v>47881779</v>
      </c>
      <c r="K25" s="73">
        <f t="shared" si="4"/>
        <v>2555387</v>
      </c>
      <c r="L25" s="73">
        <f t="shared" si="4"/>
        <v>2555387</v>
      </c>
      <c r="M25" s="73">
        <f t="shared" si="4"/>
        <v>2555387</v>
      </c>
      <c r="N25" s="73">
        <f t="shared" si="4"/>
        <v>7666161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55547940</v>
      </c>
      <c r="X25" s="73">
        <f t="shared" si="4"/>
        <v>104575284</v>
      </c>
      <c r="Y25" s="73">
        <f t="shared" si="4"/>
        <v>-49027344</v>
      </c>
      <c r="Z25" s="170">
        <f>+IF(X25&lt;&gt;0,+(Y25/X25)*100,0)</f>
        <v>-46.88234363293721</v>
      </c>
      <c r="AA25" s="168">
        <f>+AA5+AA9+AA15+AA19+AA24</f>
        <v>217961608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0</v>
      </c>
      <c r="D28" s="153">
        <f>SUM(D29:D31)</f>
        <v>0</v>
      </c>
      <c r="E28" s="154">
        <f t="shared" si="5"/>
        <v>146701524</v>
      </c>
      <c r="F28" s="100">
        <f t="shared" si="5"/>
        <v>146701524</v>
      </c>
      <c r="G28" s="100">
        <f t="shared" si="5"/>
        <v>5432988</v>
      </c>
      <c r="H28" s="100">
        <f t="shared" si="5"/>
        <v>9163723</v>
      </c>
      <c r="I28" s="100">
        <f t="shared" si="5"/>
        <v>9163723</v>
      </c>
      <c r="J28" s="100">
        <f t="shared" si="5"/>
        <v>23760434</v>
      </c>
      <c r="K28" s="100">
        <f t="shared" si="5"/>
        <v>8782589</v>
      </c>
      <c r="L28" s="100">
        <f t="shared" si="5"/>
        <v>8782589</v>
      </c>
      <c r="M28" s="100">
        <f t="shared" si="5"/>
        <v>8782589</v>
      </c>
      <c r="N28" s="100">
        <f t="shared" si="5"/>
        <v>26347767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50108201</v>
      </c>
      <c r="X28" s="100">
        <f t="shared" si="5"/>
        <v>72420828</v>
      </c>
      <c r="Y28" s="100">
        <f t="shared" si="5"/>
        <v>-22312627</v>
      </c>
      <c r="Z28" s="137">
        <f>+IF(X28&lt;&gt;0,+(Y28/X28)*100,0)</f>
        <v>-30.80968226433423</v>
      </c>
      <c r="AA28" s="153">
        <f>SUM(AA29:AA31)</f>
        <v>146701524</v>
      </c>
    </row>
    <row r="29" spans="1:27" ht="13.5">
      <c r="A29" s="138" t="s">
        <v>75</v>
      </c>
      <c r="B29" s="136"/>
      <c r="C29" s="155"/>
      <c r="D29" s="155"/>
      <c r="E29" s="156">
        <v>100512524</v>
      </c>
      <c r="F29" s="60">
        <v>100512524</v>
      </c>
      <c r="G29" s="60">
        <v>4643867</v>
      </c>
      <c r="H29" s="60">
        <v>7164880</v>
      </c>
      <c r="I29" s="60">
        <v>7164880</v>
      </c>
      <c r="J29" s="60">
        <v>18973627</v>
      </c>
      <c r="K29" s="60">
        <v>6684191</v>
      </c>
      <c r="L29" s="60">
        <v>6684191</v>
      </c>
      <c r="M29" s="60">
        <v>6684191</v>
      </c>
      <c r="N29" s="60">
        <v>20052573</v>
      </c>
      <c r="O29" s="60"/>
      <c r="P29" s="60"/>
      <c r="Q29" s="60"/>
      <c r="R29" s="60"/>
      <c r="S29" s="60"/>
      <c r="T29" s="60"/>
      <c r="U29" s="60"/>
      <c r="V29" s="60"/>
      <c r="W29" s="60">
        <v>39026200</v>
      </c>
      <c r="X29" s="60">
        <v>50128602</v>
      </c>
      <c r="Y29" s="60">
        <v>-11102402</v>
      </c>
      <c r="Z29" s="140">
        <v>-22.15</v>
      </c>
      <c r="AA29" s="155">
        <v>100512524</v>
      </c>
    </row>
    <row r="30" spans="1:27" ht="13.5">
      <c r="A30" s="138" t="s">
        <v>76</v>
      </c>
      <c r="B30" s="136"/>
      <c r="C30" s="157"/>
      <c r="D30" s="157"/>
      <c r="E30" s="158">
        <v>38123000</v>
      </c>
      <c r="F30" s="159">
        <v>38123000</v>
      </c>
      <c r="G30" s="159">
        <v>789121</v>
      </c>
      <c r="H30" s="159">
        <v>1998843</v>
      </c>
      <c r="I30" s="159">
        <v>1998843</v>
      </c>
      <c r="J30" s="159">
        <v>4786807</v>
      </c>
      <c r="K30" s="159">
        <v>2098398</v>
      </c>
      <c r="L30" s="159">
        <v>2098398</v>
      </c>
      <c r="M30" s="159">
        <v>2098398</v>
      </c>
      <c r="N30" s="159">
        <v>6295194</v>
      </c>
      <c r="O30" s="159"/>
      <c r="P30" s="159"/>
      <c r="Q30" s="159"/>
      <c r="R30" s="159"/>
      <c r="S30" s="159"/>
      <c r="T30" s="159"/>
      <c r="U30" s="159"/>
      <c r="V30" s="159"/>
      <c r="W30" s="159">
        <v>11082001</v>
      </c>
      <c r="X30" s="159">
        <v>17629986</v>
      </c>
      <c r="Y30" s="159">
        <v>-6547985</v>
      </c>
      <c r="Z30" s="141">
        <v>-37.14</v>
      </c>
      <c r="AA30" s="157">
        <v>38123000</v>
      </c>
    </row>
    <row r="31" spans="1:27" ht="13.5">
      <c r="A31" s="138" t="s">
        <v>77</v>
      </c>
      <c r="B31" s="136"/>
      <c r="C31" s="155"/>
      <c r="D31" s="155"/>
      <c r="E31" s="156">
        <v>8066000</v>
      </c>
      <c r="F31" s="60">
        <v>8066000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4662240</v>
      </c>
      <c r="Y31" s="60">
        <v>-4662240</v>
      </c>
      <c r="Z31" s="140">
        <v>-100</v>
      </c>
      <c r="AA31" s="155">
        <v>8066000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19479284</v>
      </c>
      <c r="F32" s="100">
        <f t="shared" si="6"/>
        <v>19479284</v>
      </c>
      <c r="G32" s="100">
        <f t="shared" si="6"/>
        <v>0</v>
      </c>
      <c r="H32" s="100">
        <f t="shared" si="6"/>
        <v>0</v>
      </c>
      <c r="I32" s="100">
        <f t="shared" si="6"/>
        <v>0</v>
      </c>
      <c r="J32" s="100">
        <f t="shared" si="6"/>
        <v>0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0</v>
      </c>
      <c r="X32" s="100">
        <f t="shared" si="6"/>
        <v>9239358</v>
      </c>
      <c r="Y32" s="100">
        <f t="shared" si="6"/>
        <v>-9239358</v>
      </c>
      <c r="Z32" s="137">
        <f>+IF(X32&lt;&gt;0,+(Y32/X32)*100,0)</f>
        <v>-100</v>
      </c>
      <c r="AA32" s="153">
        <f>SUM(AA33:AA37)</f>
        <v>19479284</v>
      </c>
    </row>
    <row r="33" spans="1:27" ht="13.5">
      <c r="A33" s="138" t="s">
        <v>79</v>
      </c>
      <c r="B33" s="136"/>
      <c r="C33" s="155"/>
      <c r="D33" s="155"/>
      <c r="E33" s="156">
        <v>16475284</v>
      </c>
      <c r="F33" s="60">
        <v>16475284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7737498</v>
      </c>
      <c r="Y33" s="60">
        <v>-7737498</v>
      </c>
      <c r="Z33" s="140">
        <v>-100</v>
      </c>
      <c r="AA33" s="155">
        <v>16475284</v>
      </c>
    </row>
    <row r="34" spans="1:27" ht="13.5">
      <c r="A34" s="138" t="s">
        <v>80</v>
      </c>
      <c r="B34" s="136"/>
      <c r="C34" s="155"/>
      <c r="D34" s="155"/>
      <c r="E34" s="156">
        <v>1830000</v>
      </c>
      <c r="F34" s="60">
        <v>1830000</v>
      </c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>
        <v>914976</v>
      </c>
      <c r="Y34" s="60">
        <v>-914976</v>
      </c>
      <c r="Z34" s="140">
        <v>-100</v>
      </c>
      <c r="AA34" s="155">
        <v>1830000</v>
      </c>
    </row>
    <row r="35" spans="1:27" ht="13.5">
      <c r="A35" s="138" t="s">
        <v>81</v>
      </c>
      <c r="B35" s="136"/>
      <c r="C35" s="155"/>
      <c r="D35" s="155"/>
      <c r="E35" s="156">
        <v>434000</v>
      </c>
      <c r="F35" s="60">
        <v>434000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217032</v>
      </c>
      <c r="Y35" s="60">
        <v>-217032</v>
      </c>
      <c r="Z35" s="140">
        <v>-100</v>
      </c>
      <c r="AA35" s="155">
        <v>434000</v>
      </c>
    </row>
    <row r="36" spans="1:27" ht="13.5">
      <c r="A36" s="138" t="s">
        <v>82</v>
      </c>
      <c r="B36" s="136"/>
      <c r="C36" s="155"/>
      <c r="D36" s="155"/>
      <c r="E36" s="156">
        <v>740000</v>
      </c>
      <c r="F36" s="60">
        <v>740000</v>
      </c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>
        <v>369852</v>
      </c>
      <c r="Y36" s="60">
        <v>-369852</v>
      </c>
      <c r="Z36" s="140">
        <v>-100</v>
      </c>
      <c r="AA36" s="155">
        <v>740000</v>
      </c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10804000</v>
      </c>
      <c r="F38" s="100">
        <f t="shared" si="7"/>
        <v>10804000</v>
      </c>
      <c r="G38" s="100">
        <f t="shared" si="7"/>
        <v>0</v>
      </c>
      <c r="H38" s="100">
        <f t="shared" si="7"/>
        <v>0</v>
      </c>
      <c r="I38" s="100">
        <f t="shared" si="7"/>
        <v>0</v>
      </c>
      <c r="J38" s="100">
        <f t="shared" si="7"/>
        <v>0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0</v>
      </c>
      <c r="X38" s="100">
        <f t="shared" si="7"/>
        <v>5401872</v>
      </c>
      <c r="Y38" s="100">
        <f t="shared" si="7"/>
        <v>-5401872</v>
      </c>
      <c r="Z38" s="137">
        <f>+IF(X38&lt;&gt;0,+(Y38/X38)*100,0)</f>
        <v>-100</v>
      </c>
      <c r="AA38" s="153">
        <f>SUM(AA39:AA41)</f>
        <v>10804000</v>
      </c>
    </row>
    <row r="39" spans="1:27" ht="13.5">
      <c r="A39" s="138" t="s">
        <v>85</v>
      </c>
      <c r="B39" s="136"/>
      <c r="C39" s="155"/>
      <c r="D39" s="155"/>
      <c r="E39" s="156">
        <v>1104000</v>
      </c>
      <c r="F39" s="60">
        <v>1104000</v>
      </c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>
        <v>551862</v>
      </c>
      <c r="Y39" s="60">
        <v>-551862</v>
      </c>
      <c r="Z39" s="140">
        <v>-100</v>
      </c>
      <c r="AA39" s="155">
        <v>1104000</v>
      </c>
    </row>
    <row r="40" spans="1:27" ht="13.5">
      <c r="A40" s="138" t="s">
        <v>86</v>
      </c>
      <c r="B40" s="136"/>
      <c r="C40" s="155"/>
      <c r="D40" s="155"/>
      <c r="E40" s="156">
        <v>9700000</v>
      </c>
      <c r="F40" s="60">
        <v>9700000</v>
      </c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>
        <v>4850010</v>
      </c>
      <c r="Y40" s="60">
        <v>-4850010</v>
      </c>
      <c r="Z40" s="140">
        <v>-100</v>
      </c>
      <c r="AA40" s="155">
        <v>9700000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118987000</v>
      </c>
      <c r="F42" s="100">
        <f t="shared" si="8"/>
        <v>118987000</v>
      </c>
      <c r="G42" s="100">
        <f t="shared" si="8"/>
        <v>439852</v>
      </c>
      <c r="H42" s="100">
        <f t="shared" si="8"/>
        <v>1125297</v>
      </c>
      <c r="I42" s="100">
        <f t="shared" si="8"/>
        <v>1125297</v>
      </c>
      <c r="J42" s="100">
        <f t="shared" si="8"/>
        <v>2690446</v>
      </c>
      <c r="K42" s="100">
        <f t="shared" si="8"/>
        <v>509512</v>
      </c>
      <c r="L42" s="100">
        <f t="shared" si="8"/>
        <v>509512</v>
      </c>
      <c r="M42" s="100">
        <f t="shared" si="8"/>
        <v>509512</v>
      </c>
      <c r="N42" s="100">
        <f t="shared" si="8"/>
        <v>1528536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4218982</v>
      </c>
      <c r="X42" s="100">
        <f t="shared" si="8"/>
        <v>56376492</v>
      </c>
      <c r="Y42" s="100">
        <f t="shared" si="8"/>
        <v>-52157510</v>
      </c>
      <c r="Z42" s="137">
        <f>+IF(X42&lt;&gt;0,+(Y42/X42)*100,0)</f>
        <v>-92.51641623959149</v>
      </c>
      <c r="AA42" s="153">
        <f>SUM(AA43:AA46)</f>
        <v>118987000</v>
      </c>
    </row>
    <row r="43" spans="1:27" ht="13.5">
      <c r="A43" s="138" t="s">
        <v>89</v>
      </c>
      <c r="B43" s="136"/>
      <c r="C43" s="155"/>
      <c r="D43" s="155"/>
      <c r="E43" s="156">
        <v>51994000</v>
      </c>
      <c r="F43" s="60">
        <v>51994000</v>
      </c>
      <c r="G43" s="60">
        <v>439852</v>
      </c>
      <c r="H43" s="60">
        <v>109697</v>
      </c>
      <c r="I43" s="60">
        <v>109697</v>
      </c>
      <c r="J43" s="60">
        <v>659246</v>
      </c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>
        <v>659246</v>
      </c>
      <c r="X43" s="60">
        <v>25291710</v>
      </c>
      <c r="Y43" s="60">
        <v>-24632464</v>
      </c>
      <c r="Z43" s="140">
        <v>-97.39</v>
      </c>
      <c r="AA43" s="155">
        <v>51994000</v>
      </c>
    </row>
    <row r="44" spans="1:27" ht="13.5">
      <c r="A44" s="138" t="s">
        <v>90</v>
      </c>
      <c r="B44" s="136"/>
      <c r="C44" s="155"/>
      <c r="D44" s="155"/>
      <c r="E44" s="156">
        <v>44246000</v>
      </c>
      <c r="F44" s="60">
        <v>44246000</v>
      </c>
      <c r="G44" s="60"/>
      <c r="H44" s="60">
        <v>1015600</v>
      </c>
      <c r="I44" s="60">
        <v>1015600</v>
      </c>
      <c r="J44" s="60">
        <v>2031200</v>
      </c>
      <c r="K44" s="60">
        <v>509512</v>
      </c>
      <c r="L44" s="60">
        <v>509512</v>
      </c>
      <c r="M44" s="60">
        <v>509512</v>
      </c>
      <c r="N44" s="60">
        <v>1528536</v>
      </c>
      <c r="O44" s="60"/>
      <c r="P44" s="60"/>
      <c r="Q44" s="60"/>
      <c r="R44" s="60"/>
      <c r="S44" s="60"/>
      <c r="T44" s="60"/>
      <c r="U44" s="60"/>
      <c r="V44" s="60"/>
      <c r="W44" s="60">
        <v>3559736</v>
      </c>
      <c r="X44" s="60">
        <v>22339824</v>
      </c>
      <c r="Y44" s="60">
        <v>-18780088</v>
      </c>
      <c r="Z44" s="140">
        <v>-84.07</v>
      </c>
      <c r="AA44" s="155">
        <v>44246000</v>
      </c>
    </row>
    <row r="45" spans="1:27" ht="13.5">
      <c r="A45" s="138" t="s">
        <v>91</v>
      </c>
      <c r="B45" s="136"/>
      <c r="C45" s="157"/>
      <c r="D45" s="157"/>
      <c r="E45" s="158">
        <v>14524000</v>
      </c>
      <c r="F45" s="159">
        <v>14524000</v>
      </c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>
        <v>6041712</v>
      </c>
      <c r="Y45" s="159">
        <v>-6041712</v>
      </c>
      <c r="Z45" s="141">
        <v>-100</v>
      </c>
      <c r="AA45" s="157">
        <v>14524000</v>
      </c>
    </row>
    <row r="46" spans="1:27" ht="13.5">
      <c r="A46" s="138" t="s">
        <v>92</v>
      </c>
      <c r="B46" s="136"/>
      <c r="C46" s="155"/>
      <c r="D46" s="155"/>
      <c r="E46" s="156">
        <v>8223000</v>
      </c>
      <c r="F46" s="60">
        <v>8223000</v>
      </c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2703246</v>
      </c>
      <c r="Y46" s="60">
        <v>-2703246</v>
      </c>
      <c r="Z46" s="140">
        <v>-100</v>
      </c>
      <c r="AA46" s="155">
        <v>8223000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0</v>
      </c>
      <c r="D48" s="168">
        <f>+D28+D32+D38+D42+D47</f>
        <v>0</v>
      </c>
      <c r="E48" s="169">
        <f t="shared" si="9"/>
        <v>295971808</v>
      </c>
      <c r="F48" s="73">
        <f t="shared" si="9"/>
        <v>295971808</v>
      </c>
      <c r="G48" s="73">
        <f t="shared" si="9"/>
        <v>5872840</v>
      </c>
      <c r="H48" s="73">
        <f t="shared" si="9"/>
        <v>10289020</v>
      </c>
      <c r="I48" s="73">
        <f t="shared" si="9"/>
        <v>10289020</v>
      </c>
      <c r="J48" s="73">
        <f t="shared" si="9"/>
        <v>26450880</v>
      </c>
      <c r="K48" s="73">
        <f t="shared" si="9"/>
        <v>9292101</v>
      </c>
      <c r="L48" s="73">
        <f t="shared" si="9"/>
        <v>9292101</v>
      </c>
      <c r="M48" s="73">
        <f t="shared" si="9"/>
        <v>9292101</v>
      </c>
      <c r="N48" s="73">
        <f t="shared" si="9"/>
        <v>27876303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54327183</v>
      </c>
      <c r="X48" s="73">
        <f t="shared" si="9"/>
        <v>143438550</v>
      </c>
      <c r="Y48" s="73">
        <f t="shared" si="9"/>
        <v>-89111367</v>
      </c>
      <c r="Z48" s="170">
        <f>+IF(X48&lt;&gt;0,+(Y48/X48)*100,0)</f>
        <v>-62.12511699260763</v>
      </c>
      <c r="AA48" s="168">
        <f>+AA28+AA32+AA38+AA42+AA47</f>
        <v>295971808</v>
      </c>
    </row>
    <row r="49" spans="1:27" ht="13.5">
      <c r="A49" s="148" t="s">
        <v>49</v>
      </c>
      <c r="B49" s="149"/>
      <c r="C49" s="171">
        <f aca="true" t="shared" si="10" ref="C49:Y49">+C25-C48</f>
        <v>0</v>
      </c>
      <c r="D49" s="171">
        <f>+D25-D48</f>
        <v>0</v>
      </c>
      <c r="E49" s="172">
        <f t="shared" si="10"/>
        <v>-78010200</v>
      </c>
      <c r="F49" s="173">
        <f t="shared" si="10"/>
        <v>-78010200</v>
      </c>
      <c r="G49" s="173">
        <f t="shared" si="10"/>
        <v>35677833</v>
      </c>
      <c r="H49" s="173">
        <f t="shared" si="10"/>
        <v>-7123467</v>
      </c>
      <c r="I49" s="173">
        <f t="shared" si="10"/>
        <v>-7123467</v>
      </c>
      <c r="J49" s="173">
        <f t="shared" si="10"/>
        <v>21430899</v>
      </c>
      <c r="K49" s="173">
        <f t="shared" si="10"/>
        <v>-6736714</v>
      </c>
      <c r="L49" s="173">
        <f t="shared" si="10"/>
        <v>-6736714</v>
      </c>
      <c r="M49" s="173">
        <f t="shared" si="10"/>
        <v>-6736714</v>
      </c>
      <c r="N49" s="173">
        <f t="shared" si="10"/>
        <v>-20210142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1220757</v>
      </c>
      <c r="X49" s="173">
        <f>IF(F25=F48,0,X25-X48)</f>
        <v>-38863266</v>
      </c>
      <c r="Y49" s="173">
        <f t="shared" si="10"/>
        <v>40084023</v>
      </c>
      <c r="Z49" s="174">
        <f>+IF(X49&lt;&gt;0,+(Y49/X49)*100,0)</f>
        <v>-103.14115905750177</v>
      </c>
      <c r="AA49" s="171">
        <f>+AA25-AA48</f>
        <v>-78010200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15539000</v>
      </c>
      <c r="F5" s="60">
        <v>15539000</v>
      </c>
      <c r="G5" s="60">
        <v>482099</v>
      </c>
      <c r="H5" s="60">
        <v>238340</v>
      </c>
      <c r="I5" s="60">
        <v>238340</v>
      </c>
      <c r="J5" s="60">
        <v>958779</v>
      </c>
      <c r="K5" s="60">
        <v>1387231</v>
      </c>
      <c r="L5" s="60">
        <v>1387231</v>
      </c>
      <c r="M5" s="60">
        <v>1387231</v>
      </c>
      <c r="N5" s="60">
        <v>4161693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5120472</v>
      </c>
      <c r="X5" s="60">
        <v>6769740</v>
      </c>
      <c r="Y5" s="60">
        <v>-1649268</v>
      </c>
      <c r="Z5" s="140">
        <v>-24.36</v>
      </c>
      <c r="AA5" s="155">
        <v>15539000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56736000</v>
      </c>
      <c r="F7" s="60">
        <v>56736000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25291710</v>
      </c>
      <c r="Y7" s="60">
        <v>-25291710</v>
      </c>
      <c r="Z7" s="140">
        <v>-100</v>
      </c>
      <c r="AA7" s="155">
        <v>56736000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16499866</v>
      </c>
      <c r="F8" s="60">
        <v>16499866</v>
      </c>
      <c r="G8" s="60">
        <v>389579</v>
      </c>
      <c r="H8" s="60">
        <v>464063</v>
      </c>
      <c r="I8" s="60">
        <v>464063</v>
      </c>
      <c r="J8" s="60">
        <v>1317705</v>
      </c>
      <c r="K8" s="60">
        <v>443854</v>
      </c>
      <c r="L8" s="60">
        <v>443854</v>
      </c>
      <c r="M8" s="60">
        <v>443854</v>
      </c>
      <c r="N8" s="60">
        <v>1331562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2649267</v>
      </c>
      <c r="X8" s="60">
        <v>8099934</v>
      </c>
      <c r="Y8" s="60">
        <v>-5450667</v>
      </c>
      <c r="Z8" s="140">
        <v>-67.29</v>
      </c>
      <c r="AA8" s="155">
        <v>16499866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11361721</v>
      </c>
      <c r="F9" s="60">
        <v>11361721</v>
      </c>
      <c r="G9" s="60">
        <v>283440</v>
      </c>
      <c r="H9" s="60">
        <v>278159</v>
      </c>
      <c r="I9" s="60">
        <v>278159</v>
      </c>
      <c r="J9" s="60">
        <v>839758</v>
      </c>
      <c r="K9" s="60">
        <v>392708</v>
      </c>
      <c r="L9" s="60">
        <v>392708</v>
      </c>
      <c r="M9" s="60">
        <v>392708</v>
      </c>
      <c r="N9" s="60">
        <v>1178124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2017882</v>
      </c>
      <c r="X9" s="60">
        <v>5630862</v>
      </c>
      <c r="Y9" s="60">
        <v>-3612980</v>
      </c>
      <c r="Z9" s="140">
        <v>-64.16</v>
      </c>
      <c r="AA9" s="155">
        <v>11361721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8375205</v>
      </c>
      <c r="F10" s="54">
        <v>8375205</v>
      </c>
      <c r="G10" s="54">
        <v>0</v>
      </c>
      <c r="H10" s="54">
        <v>0</v>
      </c>
      <c r="I10" s="54">
        <v>0</v>
      </c>
      <c r="J10" s="54">
        <v>0</v>
      </c>
      <c r="K10" s="54">
        <v>305555</v>
      </c>
      <c r="L10" s="54">
        <v>305555</v>
      </c>
      <c r="M10" s="54">
        <v>305555</v>
      </c>
      <c r="N10" s="54">
        <v>916665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916665</v>
      </c>
      <c r="X10" s="54">
        <v>4087602</v>
      </c>
      <c r="Y10" s="54">
        <v>-3170937</v>
      </c>
      <c r="Z10" s="184">
        <v>-77.57</v>
      </c>
      <c r="AA10" s="130">
        <v>8375205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0</v>
      </c>
      <c r="D12" s="155">
        <v>0</v>
      </c>
      <c r="E12" s="156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/>
      <c r="Y12" s="60">
        <v>0</v>
      </c>
      <c r="Z12" s="140">
        <v>0</v>
      </c>
      <c r="AA12" s="155">
        <v>0</v>
      </c>
    </row>
    <row r="13" spans="1:27" ht="13.5">
      <c r="A13" s="181" t="s">
        <v>109</v>
      </c>
      <c r="B13" s="185"/>
      <c r="C13" s="155">
        <v>0</v>
      </c>
      <c r="D13" s="155">
        <v>0</v>
      </c>
      <c r="E13" s="156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/>
      <c r="Y13" s="60">
        <v>0</v>
      </c>
      <c r="Z13" s="140">
        <v>0</v>
      </c>
      <c r="AA13" s="155">
        <v>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/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0</v>
      </c>
      <c r="D19" s="155">
        <v>0</v>
      </c>
      <c r="E19" s="156">
        <v>86261000</v>
      </c>
      <c r="F19" s="60">
        <v>86261000</v>
      </c>
      <c r="G19" s="60">
        <v>34257000</v>
      </c>
      <c r="H19" s="60">
        <v>1548456</v>
      </c>
      <c r="I19" s="60">
        <v>1548456</v>
      </c>
      <c r="J19" s="60">
        <v>37353912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37353912</v>
      </c>
      <c r="X19" s="60">
        <v>43130502</v>
      </c>
      <c r="Y19" s="60">
        <v>-5776590</v>
      </c>
      <c r="Z19" s="140">
        <v>-13.39</v>
      </c>
      <c r="AA19" s="155">
        <v>86261000</v>
      </c>
    </row>
    <row r="20" spans="1:27" ht="13.5">
      <c r="A20" s="181" t="s">
        <v>35</v>
      </c>
      <c r="B20" s="185"/>
      <c r="C20" s="155">
        <v>0</v>
      </c>
      <c r="D20" s="155">
        <v>0</v>
      </c>
      <c r="E20" s="156">
        <v>23188816</v>
      </c>
      <c r="F20" s="54">
        <v>23188816</v>
      </c>
      <c r="G20" s="54">
        <v>113555</v>
      </c>
      <c r="H20" s="54">
        <v>77974</v>
      </c>
      <c r="I20" s="54">
        <v>77974</v>
      </c>
      <c r="J20" s="54">
        <v>269503</v>
      </c>
      <c r="K20" s="54">
        <v>26039</v>
      </c>
      <c r="L20" s="54">
        <v>26039</v>
      </c>
      <c r="M20" s="54">
        <v>26039</v>
      </c>
      <c r="N20" s="54">
        <v>78117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347620</v>
      </c>
      <c r="X20" s="54">
        <v>11565000</v>
      </c>
      <c r="Y20" s="54">
        <v>-11217380</v>
      </c>
      <c r="Z20" s="184">
        <v>-96.99</v>
      </c>
      <c r="AA20" s="130">
        <v>23188816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0</v>
      </c>
      <c r="D22" s="188">
        <f>SUM(D5:D21)</f>
        <v>0</v>
      </c>
      <c r="E22" s="189">
        <f t="shared" si="0"/>
        <v>217961608</v>
      </c>
      <c r="F22" s="190">
        <f t="shared" si="0"/>
        <v>217961608</v>
      </c>
      <c r="G22" s="190">
        <f t="shared" si="0"/>
        <v>35525673</v>
      </c>
      <c r="H22" s="190">
        <f t="shared" si="0"/>
        <v>2606992</v>
      </c>
      <c r="I22" s="190">
        <f t="shared" si="0"/>
        <v>2606992</v>
      </c>
      <c r="J22" s="190">
        <f t="shared" si="0"/>
        <v>40739657</v>
      </c>
      <c r="K22" s="190">
        <f t="shared" si="0"/>
        <v>2555387</v>
      </c>
      <c r="L22" s="190">
        <f t="shared" si="0"/>
        <v>2555387</v>
      </c>
      <c r="M22" s="190">
        <f t="shared" si="0"/>
        <v>2555387</v>
      </c>
      <c r="N22" s="190">
        <f t="shared" si="0"/>
        <v>7666161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48405818</v>
      </c>
      <c r="X22" s="190">
        <f t="shared" si="0"/>
        <v>104575350</v>
      </c>
      <c r="Y22" s="190">
        <f t="shared" si="0"/>
        <v>-56169532</v>
      </c>
      <c r="Z22" s="191">
        <f>+IF(X22&lt;&gt;0,+(Y22/X22)*100,0)</f>
        <v>-53.712019132615865</v>
      </c>
      <c r="AA22" s="188">
        <f>SUM(AA5:AA21)</f>
        <v>217961608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0</v>
      </c>
      <c r="D25" s="155">
        <v>0</v>
      </c>
      <c r="E25" s="156">
        <v>78873618</v>
      </c>
      <c r="F25" s="60">
        <v>78873618</v>
      </c>
      <c r="G25" s="60">
        <v>4268867</v>
      </c>
      <c r="H25" s="60">
        <v>6789880</v>
      </c>
      <c r="I25" s="60">
        <v>6789880</v>
      </c>
      <c r="J25" s="60">
        <v>17848627</v>
      </c>
      <c r="K25" s="60">
        <v>6309191</v>
      </c>
      <c r="L25" s="60">
        <v>6309191</v>
      </c>
      <c r="M25" s="60">
        <v>6309191</v>
      </c>
      <c r="N25" s="60">
        <v>18927573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36776200</v>
      </c>
      <c r="X25" s="60">
        <v>40397454</v>
      </c>
      <c r="Y25" s="60">
        <v>-3621254</v>
      </c>
      <c r="Z25" s="140">
        <v>-8.96</v>
      </c>
      <c r="AA25" s="155">
        <v>78873618</v>
      </c>
    </row>
    <row r="26" spans="1:27" ht="13.5">
      <c r="A26" s="183" t="s">
        <v>38</v>
      </c>
      <c r="B26" s="182"/>
      <c r="C26" s="155">
        <v>0</v>
      </c>
      <c r="D26" s="155">
        <v>0</v>
      </c>
      <c r="E26" s="156">
        <v>4500000</v>
      </c>
      <c r="F26" s="60">
        <v>4500000</v>
      </c>
      <c r="G26" s="60">
        <v>375000</v>
      </c>
      <c r="H26" s="60">
        <v>375000</v>
      </c>
      <c r="I26" s="60">
        <v>375000</v>
      </c>
      <c r="J26" s="60">
        <v>1125000</v>
      </c>
      <c r="K26" s="60">
        <v>375000</v>
      </c>
      <c r="L26" s="60">
        <v>375000</v>
      </c>
      <c r="M26" s="60">
        <v>375000</v>
      </c>
      <c r="N26" s="60">
        <v>1125000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2250000</v>
      </c>
      <c r="X26" s="60">
        <v>2250000</v>
      </c>
      <c r="Y26" s="60">
        <v>0</v>
      </c>
      <c r="Z26" s="140">
        <v>0</v>
      </c>
      <c r="AA26" s="155">
        <v>4500000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0</v>
      </c>
    </row>
    <row r="28" spans="1:27" ht="13.5">
      <c r="A28" s="183" t="s">
        <v>39</v>
      </c>
      <c r="B28" s="182"/>
      <c r="C28" s="155">
        <v>0</v>
      </c>
      <c r="D28" s="155">
        <v>0</v>
      </c>
      <c r="E28" s="156">
        <v>78009937</v>
      </c>
      <c r="F28" s="60">
        <v>78009937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38865642</v>
      </c>
      <c r="Y28" s="60">
        <v>-38865642</v>
      </c>
      <c r="Z28" s="140">
        <v>-100</v>
      </c>
      <c r="AA28" s="155">
        <v>78009937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/>
      <c r="Y29" s="60">
        <v>0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59546158</v>
      </c>
      <c r="F30" s="60">
        <v>59546158</v>
      </c>
      <c r="G30" s="60">
        <v>439852</v>
      </c>
      <c r="H30" s="60">
        <v>1125297</v>
      </c>
      <c r="I30" s="60">
        <v>1125297</v>
      </c>
      <c r="J30" s="60">
        <v>2690446</v>
      </c>
      <c r="K30" s="60">
        <v>509512</v>
      </c>
      <c r="L30" s="60">
        <v>509512</v>
      </c>
      <c r="M30" s="60">
        <v>509512</v>
      </c>
      <c r="N30" s="60">
        <v>1528536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4218982</v>
      </c>
      <c r="X30" s="60">
        <v>29941278</v>
      </c>
      <c r="Y30" s="60">
        <v>-25722296</v>
      </c>
      <c r="Z30" s="140">
        <v>-85.91</v>
      </c>
      <c r="AA30" s="155">
        <v>59546158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/>
      <c r="Y32" s="60">
        <v>0</v>
      </c>
      <c r="Z32" s="140">
        <v>0</v>
      </c>
      <c r="AA32" s="155">
        <v>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0</v>
      </c>
      <c r="D34" s="155">
        <v>0</v>
      </c>
      <c r="E34" s="156">
        <v>75042095</v>
      </c>
      <c r="F34" s="60">
        <v>75042095</v>
      </c>
      <c r="G34" s="60">
        <v>789121</v>
      </c>
      <c r="H34" s="60">
        <v>1998843</v>
      </c>
      <c r="I34" s="60">
        <v>1998843</v>
      </c>
      <c r="J34" s="60">
        <v>4786807</v>
      </c>
      <c r="K34" s="60">
        <v>2098398</v>
      </c>
      <c r="L34" s="60">
        <v>2098398</v>
      </c>
      <c r="M34" s="60">
        <v>2098398</v>
      </c>
      <c r="N34" s="60">
        <v>6295194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11082001</v>
      </c>
      <c r="X34" s="60">
        <v>31984242</v>
      </c>
      <c r="Y34" s="60">
        <v>-20902241</v>
      </c>
      <c r="Z34" s="140">
        <v>-65.35</v>
      </c>
      <c r="AA34" s="155">
        <v>75042095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0</v>
      </c>
      <c r="D36" s="188">
        <f>SUM(D25:D35)</f>
        <v>0</v>
      </c>
      <c r="E36" s="189">
        <f t="shared" si="1"/>
        <v>295971808</v>
      </c>
      <c r="F36" s="190">
        <f t="shared" si="1"/>
        <v>295971808</v>
      </c>
      <c r="G36" s="190">
        <f t="shared" si="1"/>
        <v>5872840</v>
      </c>
      <c r="H36" s="190">
        <f t="shared" si="1"/>
        <v>10289020</v>
      </c>
      <c r="I36" s="190">
        <f t="shared" si="1"/>
        <v>10289020</v>
      </c>
      <c r="J36" s="190">
        <f t="shared" si="1"/>
        <v>26450880</v>
      </c>
      <c r="K36" s="190">
        <f t="shared" si="1"/>
        <v>9292101</v>
      </c>
      <c r="L36" s="190">
        <f t="shared" si="1"/>
        <v>9292101</v>
      </c>
      <c r="M36" s="190">
        <f t="shared" si="1"/>
        <v>9292101</v>
      </c>
      <c r="N36" s="190">
        <f t="shared" si="1"/>
        <v>27876303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54327183</v>
      </c>
      <c r="X36" s="190">
        <f t="shared" si="1"/>
        <v>143438616</v>
      </c>
      <c r="Y36" s="190">
        <f t="shared" si="1"/>
        <v>-89111433</v>
      </c>
      <c r="Z36" s="191">
        <f>+IF(X36&lt;&gt;0,+(Y36/X36)*100,0)</f>
        <v>-62.12513441986919</v>
      </c>
      <c r="AA36" s="188">
        <f>SUM(AA25:AA35)</f>
        <v>295971808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0</v>
      </c>
      <c r="D38" s="199">
        <f>+D22-D36</f>
        <v>0</v>
      </c>
      <c r="E38" s="200">
        <f t="shared" si="2"/>
        <v>-78010200</v>
      </c>
      <c r="F38" s="106">
        <f t="shared" si="2"/>
        <v>-78010200</v>
      </c>
      <c r="G38" s="106">
        <f t="shared" si="2"/>
        <v>29652833</v>
      </c>
      <c r="H38" s="106">
        <f t="shared" si="2"/>
        <v>-7682028</v>
      </c>
      <c r="I38" s="106">
        <f t="shared" si="2"/>
        <v>-7682028</v>
      </c>
      <c r="J38" s="106">
        <f t="shared" si="2"/>
        <v>14288777</v>
      </c>
      <c r="K38" s="106">
        <f t="shared" si="2"/>
        <v>-6736714</v>
      </c>
      <c r="L38" s="106">
        <f t="shared" si="2"/>
        <v>-6736714</v>
      </c>
      <c r="M38" s="106">
        <f t="shared" si="2"/>
        <v>-6736714</v>
      </c>
      <c r="N38" s="106">
        <f t="shared" si="2"/>
        <v>-20210142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-5921365</v>
      </c>
      <c r="X38" s="106">
        <f>IF(F22=F36,0,X22-X36)</f>
        <v>-38863266</v>
      </c>
      <c r="Y38" s="106">
        <f t="shared" si="2"/>
        <v>32941901</v>
      </c>
      <c r="Z38" s="201">
        <f>+IF(X38&lt;&gt;0,+(Y38/X38)*100,0)</f>
        <v>-84.76359398101025</v>
      </c>
      <c r="AA38" s="199">
        <f>+AA22-AA36</f>
        <v>-78010200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0</v>
      </c>
      <c r="F39" s="60">
        <v>0</v>
      </c>
      <c r="G39" s="60">
        <v>6025000</v>
      </c>
      <c r="H39" s="60">
        <v>558561</v>
      </c>
      <c r="I39" s="60">
        <v>558561</v>
      </c>
      <c r="J39" s="60">
        <v>7142122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7142122</v>
      </c>
      <c r="X39" s="60"/>
      <c r="Y39" s="60">
        <v>7142122</v>
      </c>
      <c r="Z39" s="140">
        <v>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0</v>
      </c>
      <c r="D42" s="206">
        <f>SUM(D38:D41)</f>
        <v>0</v>
      </c>
      <c r="E42" s="207">
        <f t="shared" si="3"/>
        <v>-78010200</v>
      </c>
      <c r="F42" s="88">
        <f t="shared" si="3"/>
        <v>-78010200</v>
      </c>
      <c r="G42" s="88">
        <f t="shared" si="3"/>
        <v>35677833</v>
      </c>
      <c r="H42" s="88">
        <f t="shared" si="3"/>
        <v>-7123467</v>
      </c>
      <c r="I42" s="88">
        <f t="shared" si="3"/>
        <v>-7123467</v>
      </c>
      <c r="J42" s="88">
        <f t="shared" si="3"/>
        <v>21430899</v>
      </c>
      <c r="K42" s="88">
        <f t="shared" si="3"/>
        <v>-6736714</v>
      </c>
      <c r="L42" s="88">
        <f t="shared" si="3"/>
        <v>-6736714</v>
      </c>
      <c r="M42" s="88">
        <f t="shared" si="3"/>
        <v>-6736714</v>
      </c>
      <c r="N42" s="88">
        <f t="shared" si="3"/>
        <v>-20210142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1220757</v>
      </c>
      <c r="X42" s="88">
        <f t="shared" si="3"/>
        <v>-38863266</v>
      </c>
      <c r="Y42" s="88">
        <f t="shared" si="3"/>
        <v>40084023</v>
      </c>
      <c r="Z42" s="208">
        <f>+IF(X42&lt;&gt;0,+(Y42/X42)*100,0)</f>
        <v>-103.14115905750177</v>
      </c>
      <c r="AA42" s="206">
        <f>SUM(AA38:AA41)</f>
        <v>-78010200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0</v>
      </c>
      <c r="D44" s="210">
        <f>+D42-D43</f>
        <v>0</v>
      </c>
      <c r="E44" s="211">
        <f t="shared" si="4"/>
        <v>-78010200</v>
      </c>
      <c r="F44" s="77">
        <f t="shared" si="4"/>
        <v>-78010200</v>
      </c>
      <c r="G44" s="77">
        <f t="shared" si="4"/>
        <v>35677833</v>
      </c>
      <c r="H44" s="77">
        <f t="shared" si="4"/>
        <v>-7123467</v>
      </c>
      <c r="I44" s="77">
        <f t="shared" si="4"/>
        <v>-7123467</v>
      </c>
      <c r="J44" s="77">
        <f t="shared" si="4"/>
        <v>21430899</v>
      </c>
      <c r="K44" s="77">
        <f t="shared" si="4"/>
        <v>-6736714</v>
      </c>
      <c r="L44" s="77">
        <f t="shared" si="4"/>
        <v>-6736714</v>
      </c>
      <c r="M44" s="77">
        <f t="shared" si="4"/>
        <v>-6736714</v>
      </c>
      <c r="N44" s="77">
        <f t="shared" si="4"/>
        <v>-20210142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1220757</v>
      </c>
      <c r="X44" s="77">
        <f t="shared" si="4"/>
        <v>-38863266</v>
      </c>
      <c r="Y44" s="77">
        <f t="shared" si="4"/>
        <v>40084023</v>
      </c>
      <c r="Z44" s="212">
        <f>+IF(X44&lt;&gt;0,+(Y44/X44)*100,0)</f>
        <v>-103.14115905750177</v>
      </c>
      <c r="AA44" s="210">
        <f>+AA42-AA43</f>
        <v>-78010200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0</v>
      </c>
      <c r="D46" s="206">
        <f>SUM(D44:D45)</f>
        <v>0</v>
      </c>
      <c r="E46" s="207">
        <f t="shared" si="5"/>
        <v>-78010200</v>
      </c>
      <c r="F46" s="88">
        <f t="shared" si="5"/>
        <v>-78010200</v>
      </c>
      <c r="G46" s="88">
        <f t="shared" si="5"/>
        <v>35677833</v>
      </c>
      <c r="H46" s="88">
        <f t="shared" si="5"/>
        <v>-7123467</v>
      </c>
      <c r="I46" s="88">
        <f t="shared" si="5"/>
        <v>-7123467</v>
      </c>
      <c r="J46" s="88">
        <f t="shared" si="5"/>
        <v>21430899</v>
      </c>
      <c r="K46" s="88">
        <f t="shared" si="5"/>
        <v>-6736714</v>
      </c>
      <c r="L46" s="88">
        <f t="shared" si="5"/>
        <v>-6736714</v>
      </c>
      <c r="M46" s="88">
        <f t="shared" si="5"/>
        <v>-6736714</v>
      </c>
      <c r="N46" s="88">
        <f t="shared" si="5"/>
        <v>-20210142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1220757</v>
      </c>
      <c r="X46" s="88">
        <f t="shared" si="5"/>
        <v>-38863266</v>
      </c>
      <c r="Y46" s="88">
        <f t="shared" si="5"/>
        <v>40084023</v>
      </c>
      <c r="Z46" s="208">
        <f>+IF(X46&lt;&gt;0,+(Y46/X46)*100,0)</f>
        <v>-103.14115905750177</v>
      </c>
      <c r="AA46" s="206">
        <f>SUM(AA44:AA45)</f>
        <v>-78010200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0</v>
      </c>
      <c r="D48" s="217">
        <f>SUM(D46:D47)</f>
        <v>0</v>
      </c>
      <c r="E48" s="218">
        <f t="shared" si="6"/>
        <v>-78010200</v>
      </c>
      <c r="F48" s="219">
        <f t="shared" si="6"/>
        <v>-78010200</v>
      </c>
      <c r="G48" s="219">
        <f t="shared" si="6"/>
        <v>35677833</v>
      </c>
      <c r="H48" s="220">
        <f t="shared" si="6"/>
        <v>-7123467</v>
      </c>
      <c r="I48" s="220">
        <f t="shared" si="6"/>
        <v>-7123467</v>
      </c>
      <c r="J48" s="220">
        <f t="shared" si="6"/>
        <v>21430899</v>
      </c>
      <c r="K48" s="220">
        <f t="shared" si="6"/>
        <v>-6736714</v>
      </c>
      <c r="L48" s="220">
        <f t="shared" si="6"/>
        <v>-6736714</v>
      </c>
      <c r="M48" s="219">
        <f t="shared" si="6"/>
        <v>-6736714</v>
      </c>
      <c r="N48" s="219">
        <f t="shared" si="6"/>
        <v>-20210142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1220757</v>
      </c>
      <c r="X48" s="220">
        <f t="shared" si="6"/>
        <v>-38863266</v>
      </c>
      <c r="Y48" s="220">
        <f t="shared" si="6"/>
        <v>40084023</v>
      </c>
      <c r="Z48" s="221">
        <f>+IF(X48&lt;&gt;0,+(Y48/X48)*100,0)</f>
        <v>-103.14115905750177</v>
      </c>
      <c r="AA48" s="222">
        <f>SUM(AA46:AA47)</f>
        <v>-78010200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650000</v>
      </c>
      <c r="F5" s="100">
        <f t="shared" si="0"/>
        <v>650000</v>
      </c>
      <c r="G5" s="100">
        <f t="shared" si="0"/>
        <v>0</v>
      </c>
      <c r="H5" s="100">
        <f t="shared" si="0"/>
        <v>0</v>
      </c>
      <c r="I5" s="100">
        <f t="shared" si="0"/>
        <v>91865</v>
      </c>
      <c r="J5" s="100">
        <f t="shared" si="0"/>
        <v>91865</v>
      </c>
      <c r="K5" s="100">
        <f t="shared" si="0"/>
        <v>91865</v>
      </c>
      <c r="L5" s="100">
        <f t="shared" si="0"/>
        <v>0</v>
      </c>
      <c r="M5" s="100">
        <f t="shared" si="0"/>
        <v>0</v>
      </c>
      <c r="N5" s="100">
        <f t="shared" si="0"/>
        <v>91865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183730</v>
      </c>
      <c r="X5" s="100">
        <f t="shared" si="0"/>
        <v>0</v>
      </c>
      <c r="Y5" s="100">
        <f t="shared" si="0"/>
        <v>183730</v>
      </c>
      <c r="Z5" s="137">
        <f>+IF(X5&lt;&gt;0,+(Y5/X5)*100,0)</f>
        <v>0</v>
      </c>
      <c r="AA5" s="153">
        <f>SUM(AA6:AA8)</f>
        <v>650000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>
        <v>91865</v>
      </c>
      <c r="J6" s="60">
        <v>91865</v>
      </c>
      <c r="K6" s="60">
        <v>91865</v>
      </c>
      <c r="L6" s="60"/>
      <c r="M6" s="60"/>
      <c r="N6" s="60">
        <v>91865</v>
      </c>
      <c r="O6" s="60"/>
      <c r="P6" s="60"/>
      <c r="Q6" s="60"/>
      <c r="R6" s="60"/>
      <c r="S6" s="60"/>
      <c r="T6" s="60"/>
      <c r="U6" s="60"/>
      <c r="V6" s="60"/>
      <c r="W6" s="60">
        <v>183730</v>
      </c>
      <c r="X6" s="60"/>
      <c r="Y6" s="60">
        <v>183730</v>
      </c>
      <c r="Z6" s="140"/>
      <c r="AA6" s="62"/>
    </row>
    <row r="7" spans="1:27" ht="13.5">
      <c r="A7" s="138" t="s">
        <v>76</v>
      </c>
      <c r="B7" s="136"/>
      <c r="C7" s="157"/>
      <c r="D7" s="157"/>
      <c r="E7" s="158">
        <v>650000</v>
      </c>
      <c r="F7" s="159">
        <v>650000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>
        <v>650000</v>
      </c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4076000</v>
      </c>
      <c r="F9" s="100">
        <f t="shared" si="1"/>
        <v>4076000</v>
      </c>
      <c r="G9" s="100">
        <f t="shared" si="1"/>
        <v>573413</v>
      </c>
      <c r="H9" s="100">
        <f t="shared" si="1"/>
        <v>573363</v>
      </c>
      <c r="I9" s="100">
        <f t="shared" si="1"/>
        <v>0</v>
      </c>
      <c r="J9" s="100">
        <f t="shared" si="1"/>
        <v>1146776</v>
      </c>
      <c r="K9" s="100">
        <f t="shared" si="1"/>
        <v>618815</v>
      </c>
      <c r="L9" s="100">
        <f t="shared" si="1"/>
        <v>0</v>
      </c>
      <c r="M9" s="100">
        <f t="shared" si="1"/>
        <v>0</v>
      </c>
      <c r="N9" s="100">
        <f t="shared" si="1"/>
        <v>618815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1765591</v>
      </c>
      <c r="X9" s="100">
        <f t="shared" si="1"/>
        <v>1538118</v>
      </c>
      <c r="Y9" s="100">
        <f t="shared" si="1"/>
        <v>227473</v>
      </c>
      <c r="Z9" s="137">
        <f>+IF(X9&lt;&gt;0,+(Y9/X9)*100,0)</f>
        <v>14.789047394283145</v>
      </c>
      <c r="AA9" s="102">
        <f>SUM(AA10:AA14)</f>
        <v>4076000</v>
      </c>
    </row>
    <row r="10" spans="1:27" ht="13.5">
      <c r="A10" s="138" t="s">
        <v>79</v>
      </c>
      <c r="B10" s="136"/>
      <c r="C10" s="155"/>
      <c r="D10" s="155"/>
      <c r="E10" s="156">
        <v>1000000</v>
      </c>
      <c r="F10" s="60">
        <v>1000000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>
        <v>1000000</v>
      </c>
    </row>
    <row r="11" spans="1:27" ht="13.5">
      <c r="A11" s="138" t="s">
        <v>80</v>
      </c>
      <c r="B11" s="136"/>
      <c r="C11" s="155"/>
      <c r="D11" s="155"/>
      <c r="E11" s="156">
        <v>3076000</v>
      </c>
      <c r="F11" s="60">
        <v>3076000</v>
      </c>
      <c r="G11" s="60">
        <v>573413</v>
      </c>
      <c r="H11" s="60">
        <v>573363</v>
      </c>
      <c r="I11" s="60"/>
      <c r="J11" s="60">
        <v>1146776</v>
      </c>
      <c r="K11" s="60">
        <v>618815</v>
      </c>
      <c r="L11" s="60"/>
      <c r="M11" s="60"/>
      <c r="N11" s="60">
        <v>618815</v>
      </c>
      <c r="O11" s="60"/>
      <c r="P11" s="60"/>
      <c r="Q11" s="60"/>
      <c r="R11" s="60"/>
      <c r="S11" s="60"/>
      <c r="T11" s="60"/>
      <c r="U11" s="60"/>
      <c r="V11" s="60"/>
      <c r="W11" s="60">
        <v>1765591</v>
      </c>
      <c r="X11" s="60">
        <v>1538118</v>
      </c>
      <c r="Y11" s="60">
        <v>227473</v>
      </c>
      <c r="Z11" s="140">
        <v>14.79</v>
      </c>
      <c r="AA11" s="62">
        <v>3076000</v>
      </c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2716000</v>
      </c>
      <c r="F15" s="100">
        <f t="shared" si="2"/>
        <v>2716000</v>
      </c>
      <c r="G15" s="100">
        <f t="shared" si="2"/>
        <v>78000</v>
      </c>
      <c r="H15" s="100">
        <f t="shared" si="2"/>
        <v>0</v>
      </c>
      <c r="I15" s="100">
        <f t="shared" si="2"/>
        <v>251937</v>
      </c>
      <c r="J15" s="100">
        <f t="shared" si="2"/>
        <v>329937</v>
      </c>
      <c r="K15" s="100">
        <f t="shared" si="2"/>
        <v>369622</v>
      </c>
      <c r="L15" s="100">
        <f t="shared" si="2"/>
        <v>2118571</v>
      </c>
      <c r="M15" s="100">
        <f t="shared" si="2"/>
        <v>2450909</v>
      </c>
      <c r="N15" s="100">
        <f t="shared" si="2"/>
        <v>4939102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5269039</v>
      </c>
      <c r="X15" s="100">
        <f t="shared" si="2"/>
        <v>860742</v>
      </c>
      <c r="Y15" s="100">
        <f t="shared" si="2"/>
        <v>4408297</v>
      </c>
      <c r="Z15" s="137">
        <f>+IF(X15&lt;&gt;0,+(Y15/X15)*100,0)</f>
        <v>512.150795476461</v>
      </c>
      <c r="AA15" s="102">
        <f>SUM(AA16:AA18)</f>
        <v>2716000</v>
      </c>
    </row>
    <row r="16" spans="1:27" ht="13.5">
      <c r="A16" s="138" t="s">
        <v>85</v>
      </c>
      <c r="B16" s="136"/>
      <c r="C16" s="155"/>
      <c r="D16" s="155"/>
      <c r="E16" s="156">
        <v>995000</v>
      </c>
      <c r="F16" s="60">
        <v>995000</v>
      </c>
      <c r="G16" s="60">
        <v>78000</v>
      </c>
      <c r="H16" s="60"/>
      <c r="I16" s="60"/>
      <c r="J16" s="60">
        <v>78000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78000</v>
      </c>
      <c r="X16" s="60"/>
      <c r="Y16" s="60">
        <v>78000</v>
      </c>
      <c r="Z16" s="140"/>
      <c r="AA16" s="62">
        <v>995000</v>
      </c>
    </row>
    <row r="17" spans="1:27" ht="13.5">
      <c r="A17" s="138" t="s">
        <v>86</v>
      </c>
      <c r="B17" s="136"/>
      <c r="C17" s="155"/>
      <c r="D17" s="155"/>
      <c r="E17" s="156">
        <v>1721000</v>
      </c>
      <c r="F17" s="60">
        <v>1721000</v>
      </c>
      <c r="G17" s="60"/>
      <c r="H17" s="60"/>
      <c r="I17" s="60">
        <v>251937</v>
      </c>
      <c r="J17" s="60">
        <v>251937</v>
      </c>
      <c r="K17" s="60">
        <v>369622</v>
      </c>
      <c r="L17" s="60">
        <v>2118571</v>
      </c>
      <c r="M17" s="60">
        <v>2450909</v>
      </c>
      <c r="N17" s="60">
        <v>4939102</v>
      </c>
      <c r="O17" s="60"/>
      <c r="P17" s="60"/>
      <c r="Q17" s="60"/>
      <c r="R17" s="60"/>
      <c r="S17" s="60"/>
      <c r="T17" s="60"/>
      <c r="U17" s="60"/>
      <c r="V17" s="60"/>
      <c r="W17" s="60">
        <v>5191039</v>
      </c>
      <c r="X17" s="60">
        <v>860742</v>
      </c>
      <c r="Y17" s="60">
        <v>4330297</v>
      </c>
      <c r="Z17" s="140">
        <v>503.09</v>
      </c>
      <c r="AA17" s="62">
        <v>1721000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25288000</v>
      </c>
      <c r="F19" s="100">
        <f t="shared" si="3"/>
        <v>25288000</v>
      </c>
      <c r="G19" s="100">
        <f t="shared" si="3"/>
        <v>487753</v>
      </c>
      <c r="H19" s="100">
        <f t="shared" si="3"/>
        <v>0</v>
      </c>
      <c r="I19" s="100">
        <f t="shared" si="3"/>
        <v>292968</v>
      </c>
      <c r="J19" s="100">
        <f t="shared" si="3"/>
        <v>780721</v>
      </c>
      <c r="K19" s="100">
        <f t="shared" si="3"/>
        <v>2139102</v>
      </c>
      <c r="L19" s="100">
        <f t="shared" si="3"/>
        <v>0</v>
      </c>
      <c r="M19" s="100">
        <f t="shared" si="3"/>
        <v>2065793</v>
      </c>
      <c r="N19" s="100">
        <f t="shared" si="3"/>
        <v>4204895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4985616</v>
      </c>
      <c r="X19" s="100">
        <f t="shared" si="3"/>
        <v>12143892</v>
      </c>
      <c r="Y19" s="100">
        <f t="shared" si="3"/>
        <v>-7158276</v>
      </c>
      <c r="Z19" s="137">
        <f>+IF(X19&lt;&gt;0,+(Y19/X19)*100,0)</f>
        <v>-58.94548469304569</v>
      </c>
      <c r="AA19" s="102">
        <f>SUM(AA20:AA23)</f>
        <v>25288000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>
        <v>10000000</v>
      </c>
      <c r="F21" s="60">
        <v>10000000</v>
      </c>
      <c r="G21" s="60">
        <v>487753</v>
      </c>
      <c r="H21" s="60"/>
      <c r="I21" s="60"/>
      <c r="J21" s="60">
        <v>487753</v>
      </c>
      <c r="K21" s="60"/>
      <c r="L21" s="60"/>
      <c r="M21" s="60">
        <v>2065793</v>
      </c>
      <c r="N21" s="60">
        <v>2065793</v>
      </c>
      <c r="O21" s="60"/>
      <c r="P21" s="60"/>
      <c r="Q21" s="60"/>
      <c r="R21" s="60"/>
      <c r="S21" s="60"/>
      <c r="T21" s="60"/>
      <c r="U21" s="60"/>
      <c r="V21" s="60"/>
      <c r="W21" s="60">
        <v>2553546</v>
      </c>
      <c r="X21" s="60">
        <v>4999998</v>
      </c>
      <c r="Y21" s="60">
        <v>-2446452</v>
      </c>
      <c r="Z21" s="140">
        <v>-48.93</v>
      </c>
      <c r="AA21" s="62">
        <v>10000000</v>
      </c>
    </row>
    <row r="22" spans="1:27" ht="13.5">
      <c r="A22" s="138" t="s">
        <v>91</v>
      </c>
      <c r="B22" s="136"/>
      <c r="C22" s="157"/>
      <c r="D22" s="157"/>
      <c r="E22" s="158">
        <v>364000</v>
      </c>
      <c r="F22" s="159">
        <v>364000</v>
      </c>
      <c r="G22" s="159"/>
      <c r="H22" s="159"/>
      <c r="I22" s="159"/>
      <c r="J22" s="159"/>
      <c r="K22" s="159">
        <v>217569</v>
      </c>
      <c r="L22" s="159"/>
      <c r="M22" s="159"/>
      <c r="N22" s="159">
        <v>217569</v>
      </c>
      <c r="O22" s="159"/>
      <c r="P22" s="159"/>
      <c r="Q22" s="159"/>
      <c r="R22" s="159"/>
      <c r="S22" s="159"/>
      <c r="T22" s="159"/>
      <c r="U22" s="159"/>
      <c r="V22" s="159"/>
      <c r="W22" s="159">
        <v>217569</v>
      </c>
      <c r="X22" s="159">
        <v>182112</v>
      </c>
      <c r="Y22" s="159">
        <v>35457</v>
      </c>
      <c r="Z22" s="141">
        <v>19.47</v>
      </c>
      <c r="AA22" s="225">
        <v>364000</v>
      </c>
    </row>
    <row r="23" spans="1:27" ht="13.5">
      <c r="A23" s="138" t="s">
        <v>92</v>
      </c>
      <c r="B23" s="136"/>
      <c r="C23" s="155"/>
      <c r="D23" s="155"/>
      <c r="E23" s="156">
        <v>14924000</v>
      </c>
      <c r="F23" s="60">
        <v>14924000</v>
      </c>
      <c r="G23" s="60"/>
      <c r="H23" s="60"/>
      <c r="I23" s="60">
        <v>292968</v>
      </c>
      <c r="J23" s="60">
        <v>292968</v>
      </c>
      <c r="K23" s="60">
        <v>1921533</v>
      </c>
      <c r="L23" s="60"/>
      <c r="M23" s="60"/>
      <c r="N23" s="60">
        <v>1921533</v>
      </c>
      <c r="O23" s="60"/>
      <c r="P23" s="60"/>
      <c r="Q23" s="60"/>
      <c r="R23" s="60"/>
      <c r="S23" s="60"/>
      <c r="T23" s="60"/>
      <c r="U23" s="60"/>
      <c r="V23" s="60"/>
      <c r="W23" s="60">
        <v>2214501</v>
      </c>
      <c r="X23" s="60">
        <v>6961782</v>
      </c>
      <c r="Y23" s="60">
        <v>-4747281</v>
      </c>
      <c r="Z23" s="140">
        <v>-68.19</v>
      </c>
      <c r="AA23" s="62">
        <v>14924000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497250</v>
      </c>
      <c r="Y24" s="100">
        <v>-497250</v>
      </c>
      <c r="Z24" s="137">
        <v>-100</v>
      </c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32730000</v>
      </c>
      <c r="F25" s="219">
        <f t="shared" si="4"/>
        <v>32730000</v>
      </c>
      <c r="G25" s="219">
        <f t="shared" si="4"/>
        <v>1139166</v>
      </c>
      <c r="H25" s="219">
        <f t="shared" si="4"/>
        <v>573363</v>
      </c>
      <c r="I25" s="219">
        <f t="shared" si="4"/>
        <v>636770</v>
      </c>
      <c r="J25" s="219">
        <f t="shared" si="4"/>
        <v>2349299</v>
      </c>
      <c r="K25" s="219">
        <f t="shared" si="4"/>
        <v>3219404</v>
      </c>
      <c r="L25" s="219">
        <f t="shared" si="4"/>
        <v>2118571</v>
      </c>
      <c r="M25" s="219">
        <f t="shared" si="4"/>
        <v>4516702</v>
      </c>
      <c r="N25" s="219">
        <f t="shared" si="4"/>
        <v>9854677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12203976</v>
      </c>
      <c r="X25" s="219">
        <f t="shared" si="4"/>
        <v>15040002</v>
      </c>
      <c r="Y25" s="219">
        <f t="shared" si="4"/>
        <v>-2836026</v>
      </c>
      <c r="Z25" s="231">
        <f>+IF(X25&lt;&gt;0,+(Y25/X25)*100,0)</f>
        <v>-18.85655334354344</v>
      </c>
      <c r="AA25" s="232">
        <f>+AA5+AA9+AA15+AA19+AA24</f>
        <v>32730000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>
        <v>16156000</v>
      </c>
      <c r="F28" s="60">
        <v>16156000</v>
      </c>
      <c r="G28" s="60">
        <v>1139166</v>
      </c>
      <c r="H28" s="60"/>
      <c r="I28" s="60">
        <v>636770</v>
      </c>
      <c r="J28" s="60">
        <v>1775936</v>
      </c>
      <c r="K28" s="60">
        <v>3219404</v>
      </c>
      <c r="L28" s="60">
        <v>2118571</v>
      </c>
      <c r="M28" s="60">
        <v>4516702</v>
      </c>
      <c r="N28" s="60">
        <v>9854677</v>
      </c>
      <c r="O28" s="60"/>
      <c r="P28" s="60"/>
      <c r="Q28" s="60"/>
      <c r="R28" s="60"/>
      <c r="S28" s="60"/>
      <c r="T28" s="60"/>
      <c r="U28" s="60"/>
      <c r="V28" s="60"/>
      <c r="W28" s="60">
        <v>11630613</v>
      </c>
      <c r="X28" s="60"/>
      <c r="Y28" s="60">
        <v>11630613</v>
      </c>
      <c r="Z28" s="140"/>
      <c r="AA28" s="155">
        <v>16156000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16156000</v>
      </c>
      <c r="F32" s="77">
        <f t="shared" si="5"/>
        <v>16156000</v>
      </c>
      <c r="G32" s="77">
        <f t="shared" si="5"/>
        <v>1139166</v>
      </c>
      <c r="H32" s="77">
        <f t="shared" si="5"/>
        <v>0</v>
      </c>
      <c r="I32" s="77">
        <f t="shared" si="5"/>
        <v>636770</v>
      </c>
      <c r="J32" s="77">
        <f t="shared" si="5"/>
        <v>1775936</v>
      </c>
      <c r="K32" s="77">
        <f t="shared" si="5"/>
        <v>3219404</v>
      </c>
      <c r="L32" s="77">
        <f t="shared" si="5"/>
        <v>2118571</v>
      </c>
      <c r="M32" s="77">
        <f t="shared" si="5"/>
        <v>4516702</v>
      </c>
      <c r="N32" s="77">
        <f t="shared" si="5"/>
        <v>9854677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11630613</v>
      </c>
      <c r="X32" s="77">
        <f t="shared" si="5"/>
        <v>0</v>
      </c>
      <c r="Y32" s="77">
        <f t="shared" si="5"/>
        <v>11630613</v>
      </c>
      <c r="Z32" s="212">
        <f>+IF(X32&lt;&gt;0,+(Y32/X32)*100,0)</f>
        <v>0</v>
      </c>
      <c r="AA32" s="79">
        <f>SUM(AA28:AA31)</f>
        <v>16156000</v>
      </c>
    </row>
    <row r="33" spans="1:27" ht="13.5">
      <c r="A33" s="237" t="s">
        <v>51</v>
      </c>
      <c r="B33" s="136" t="s">
        <v>137</v>
      </c>
      <c r="C33" s="155"/>
      <c r="D33" s="155"/>
      <c r="E33" s="156">
        <v>16574000</v>
      </c>
      <c r="F33" s="60">
        <v>16574000</v>
      </c>
      <c r="G33" s="60"/>
      <c r="H33" s="60">
        <v>573363</v>
      </c>
      <c r="I33" s="60"/>
      <c r="J33" s="60">
        <v>573363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573363</v>
      </c>
      <c r="X33" s="60"/>
      <c r="Y33" s="60">
        <v>573363</v>
      </c>
      <c r="Z33" s="140"/>
      <c r="AA33" s="62">
        <v>16574000</v>
      </c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32730000</v>
      </c>
      <c r="F36" s="220">
        <f t="shared" si="6"/>
        <v>32730000</v>
      </c>
      <c r="G36" s="220">
        <f t="shared" si="6"/>
        <v>1139166</v>
      </c>
      <c r="H36" s="220">
        <f t="shared" si="6"/>
        <v>573363</v>
      </c>
      <c r="I36" s="220">
        <f t="shared" si="6"/>
        <v>636770</v>
      </c>
      <c r="J36" s="220">
        <f t="shared" si="6"/>
        <v>2349299</v>
      </c>
      <c r="K36" s="220">
        <f t="shared" si="6"/>
        <v>3219404</v>
      </c>
      <c r="L36" s="220">
        <f t="shared" si="6"/>
        <v>2118571</v>
      </c>
      <c r="M36" s="220">
        <f t="shared" si="6"/>
        <v>4516702</v>
      </c>
      <c r="N36" s="220">
        <f t="shared" si="6"/>
        <v>9854677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12203976</v>
      </c>
      <c r="X36" s="220">
        <f t="shared" si="6"/>
        <v>0</v>
      </c>
      <c r="Y36" s="220">
        <f t="shared" si="6"/>
        <v>12203976</v>
      </c>
      <c r="Z36" s="221">
        <f>+IF(X36&lt;&gt;0,+(Y36/X36)*100,0)</f>
        <v>0</v>
      </c>
      <c r="AA36" s="239">
        <f>SUM(AA32:AA35)</f>
        <v>32730000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/>
      <c r="D6" s="155"/>
      <c r="E6" s="59">
        <v>4019000</v>
      </c>
      <c r="F6" s="60">
        <v>4019000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2009500</v>
      </c>
      <c r="Y6" s="60">
        <v>-2009500</v>
      </c>
      <c r="Z6" s="140">
        <v>-100</v>
      </c>
      <c r="AA6" s="62">
        <v>4019000</v>
      </c>
    </row>
    <row r="7" spans="1:27" ht="13.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3.5">
      <c r="A8" s="249" t="s">
        <v>145</v>
      </c>
      <c r="B8" s="182"/>
      <c r="C8" s="155"/>
      <c r="D8" s="155"/>
      <c r="E8" s="59">
        <v>552000</v>
      </c>
      <c r="F8" s="60">
        <v>552000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276000</v>
      </c>
      <c r="Y8" s="60">
        <v>-276000</v>
      </c>
      <c r="Z8" s="140">
        <v>-100</v>
      </c>
      <c r="AA8" s="62">
        <v>552000</v>
      </c>
    </row>
    <row r="9" spans="1:27" ht="13.5">
      <c r="A9" s="249" t="s">
        <v>146</v>
      </c>
      <c r="B9" s="182"/>
      <c r="C9" s="155"/>
      <c r="D9" s="155"/>
      <c r="E9" s="59">
        <v>2885000</v>
      </c>
      <c r="F9" s="60">
        <v>2885000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1442500</v>
      </c>
      <c r="Y9" s="60">
        <v>-1442500</v>
      </c>
      <c r="Z9" s="140">
        <v>-100</v>
      </c>
      <c r="AA9" s="62">
        <v>2885000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>
        <v>1573000</v>
      </c>
      <c r="F11" s="60">
        <v>1573000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786500</v>
      </c>
      <c r="Y11" s="60">
        <v>-786500</v>
      </c>
      <c r="Z11" s="140">
        <v>-100</v>
      </c>
      <c r="AA11" s="62">
        <v>1573000</v>
      </c>
    </row>
    <row r="12" spans="1:27" ht="13.5">
      <c r="A12" s="250" t="s">
        <v>56</v>
      </c>
      <c r="B12" s="251"/>
      <c r="C12" s="168">
        <f aca="true" t="shared" si="0" ref="C12:Y12">SUM(C6:C11)</f>
        <v>0</v>
      </c>
      <c r="D12" s="168">
        <f>SUM(D6:D11)</f>
        <v>0</v>
      </c>
      <c r="E12" s="72">
        <f t="shared" si="0"/>
        <v>9029000</v>
      </c>
      <c r="F12" s="73">
        <f t="shared" si="0"/>
        <v>9029000</v>
      </c>
      <c r="G12" s="73">
        <f t="shared" si="0"/>
        <v>0</v>
      </c>
      <c r="H12" s="73">
        <f t="shared" si="0"/>
        <v>0</v>
      </c>
      <c r="I12" s="73">
        <f t="shared" si="0"/>
        <v>0</v>
      </c>
      <c r="J12" s="73">
        <f t="shared" si="0"/>
        <v>0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0</v>
      </c>
      <c r="X12" s="73">
        <f t="shared" si="0"/>
        <v>4514500</v>
      </c>
      <c r="Y12" s="73">
        <f t="shared" si="0"/>
        <v>-4514500</v>
      </c>
      <c r="Z12" s="170">
        <f>+IF(X12&lt;&gt;0,+(Y12/X12)*100,0)</f>
        <v>-100</v>
      </c>
      <c r="AA12" s="74">
        <f>SUM(AA6:AA11)</f>
        <v>9029000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/>
      <c r="D19" s="155"/>
      <c r="E19" s="59">
        <v>789427000</v>
      </c>
      <c r="F19" s="60">
        <v>789427000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>
        <v>394713500</v>
      </c>
      <c r="Y19" s="60">
        <v>-394713500</v>
      </c>
      <c r="Z19" s="140">
        <v>-100</v>
      </c>
      <c r="AA19" s="62">
        <v>789427000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0</v>
      </c>
      <c r="D24" s="168">
        <f>SUM(D15:D23)</f>
        <v>0</v>
      </c>
      <c r="E24" s="76">
        <f t="shared" si="1"/>
        <v>789427000</v>
      </c>
      <c r="F24" s="77">
        <f t="shared" si="1"/>
        <v>789427000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394713500</v>
      </c>
      <c r="Y24" s="77">
        <f t="shared" si="1"/>
        <v>-394713500</v>
      </c>
      <c r="Z24" s="212">
        <f>+IF(X24&lt;&gt;0,+(Y24/X24)*100,0)</f>
        <v>-100</v>
      </c>
      <c r="AA24" s="79">
        <f>SUM(AA15:AA23)</f>
        <v>789427000</v>
      </c>
    </row>
    <row r="25" spans="1:27" ht="13.5">
      <c r="A25" s="250" t="s">
        <v>159</v>
      </c>
      <c r="B25" s="251"/>
      <c r="C25" s="168">
        <f aca="true" t="shared" si="2" ref="C25:Y25">+C12+C24</f>
        <v>0</v>
      </c>
      <c r="D25" s="168">
        <f>+D12+D24</f>
        <v>0</v>
      </c>
      <c r="E25" s="72">
        <f t="shared" si="2"/>
        <v>798456000</v>
      </c>
      <c r="F25" s="73">
        <f t="shared" si="2"/>
        <v>798456000</v>
      </c>
      <c r="G25" s="73">
        <f t="shared" si="2"/>
        <v>0</v>
      </c>
      <c r="H25" s="73">
        <f t="shared" si="2"/>
        <v>0</v>
      </c>
      <c r="I25" s="73">
        <f t="shared" si="2"/>
        <v>0</v>
      </c>
      <c r="J25" s="73">
        <f t="shared" si="2"/>
        <v>0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0</v>
      </c>
      <c r="X25" s="73">
        <f t="shared" si="2"/>
        <v>399228000</v>
      </c>
      <c r="Y25" s="73">
        <f t="shared" si="2"/>
        <v>-399228000</v>
      </c>
      <c r="Z25" s="170">
        <f>+IF(X25&lt;&gt;0,+(Y25/X25)*100,0)</f>
        <v>-100</v>
      </c>
      <c r="AA25" s="74">
        <f>+AA12+AA24</f>
        <v>798456000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/>
      <c r="D31" s="155"/>
      <c r="E31" s="59">
        <v>1006000</v>
      </c>
      <c r="F31" s="60">
        <v>1006000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503000</v>
      </c>
      <c r="Y31" s="60">
        <v>-503000</v>
      </c>
      <c r="Z31" s="140">
        <v>-100</v>
      </c>
      <c r="AA31" s="62">
        <v>1006000</v>
      </c>
    </row>
    <row r="32" spans="1:27" ht="13.5">
      <c r="A32" s="249" t="s">
        <v>164</v>
      </c>
      <c r="B32" s="182"/>
      <c r="C32" s="155"/>
      <c r="D32" s="155"/>
      <c r="E32" s="59">
        <v>110445000</v>
      </c>
      <c r="F32" s="60">
        <v>110445000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>
        <v>55222500</v>
      </c>
      <c r="Y32" s="60">
        <v>-55222500</v>
      </c>
      <c r="Z32" s="140">
        <v>-100</v>
      </c>
      <c r="AA32" s="62">
        <v>110445000</v>
      </c>
    </row>
    <row r="33" spans="1:27" ht="13.5">
      <c r="A33" s="249" t="s">
        <v>165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0</v>
      </c>
      <c r="D34" s="168">
        <f>SUM(D29:D33)</f>
        <v>0</v>
      </c>
      <c r="E34" s="72">
        <f t="shared" si="3"/>
        <v>111451000</v>
      </c>
      <c r="F34" s="73">
        <f t="shared" si="3"/>
        <v>111451000</v>
      </c>
      <c r="G34" s="73">
        <f t="shared" si="3"/>
        <v>0</v>
      </c>
      <c r="H34" s="73">
        <f t="shared" si="3"/>
        <v>0</v>
      </c>
      <c r="I34" s="73">
        <f t="shared" si="3"/>
        <v>0</v>
      </c>
      <c r="J34" s="73">
        <f t="shared" si="3"/>
        <v>0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0</v>
      </c>
      <c r="X34" s="73">
        <f t="shared" si="3"/>
        <v>55725500</v>
      </c>
      <c r="Y34" s="73">
        <f t="shared" si="3"/>
        <v>-55725500</v>
      </c>
      <c r="Z34" s="170">
        <f>+IF(X34&lt;&gt;0,+(Y34/X34)*100,0)</f>
        <v>-100</v>
      </c>
      <c r="AA34" s="74">
        <f>SUM(AA29:AA33)</f>
        <v>111451000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/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0</v>
      </c>
      <c r="F39" s="77">
        <f t="shared" si="4"/>
        <v>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0</v>
      </c>
      <c r="Y39" s="77">
        <f t="shared" si="4"/>
        <v>0</v>
      </c>
      <c r="Z39" s="212">
        <f>+IF(X39&lt;&gt;0,+(Y39/X39)*100,0)</f>
        <v>0</v>
      </c>
      <c r="AA39" s="79">
        <f>SUM(AA37:AA38)</f>
        <v>0</v>
      </c>
    </row>
    <row r="40" spans="1:27" ht="13.5">
      <c r="A40" s="250" t="s">
        <v>167</v>
      </c>
      <c r="B40" s="251"/>
      <c r="C40" s="168">
        <f aca="true" t="shared" si="5" ref="C40:Y40">+C34+C39</f>
        <v>0</v>
      </c>
      <c r="D40" s="168">
        <f>+D34+D39</f>
        <v>0</v>
      </c>
      <c r="E40" s="72">
        <f t="shared" si="5"/>
        <v>111451000</v>
      </c>
      <c r="F40" s="73">
        <f t="shared" si="5"/>
        <v>111451000</v>
      </c>
      <c r="G40" s="73">
        <f t="shared" si="5"/>
        <v>0</v>
      </c>
      <c r="H40" s="73">
        <f t="shared" si="5"/>
        <v>0</v>
      </c>
      <c r="I40" s="73">
        <f t="shared" si="5"/>
        <v>0</v>
      </c>
      <c r="J40" s="73">
        <f t="shared" si="5"/>
        <v>0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0</v>
      </c>
      <c r="X40" s="73">
        <f t="shared" si="5"/>
        <v>55725500</v>
      </c>
      <c r="Y40" s="73">
        <f t="shared" si="5"/>
        <v>-55725500</v>
      </c>
      <c r="Z40" s="170">
        <f>+IF(X40&lt;&gt;0,+(Y40/X40)*100,0)</f>
        <v>-100</v>
      </c>
      <c r="AA40" s="74">
        <f>+AA34+AA39</f>
        <v>111451000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0</v>
      </c>
      <c r="D42" s="257">
        <f>+D25-D40</f>
        <v>0</v>
      </c>
      <c r="E42" s="258">
        <f t="shared" si="6"/>
        <v>687005000</v>
      </c>
      <c r="F42" s="259">
        <f t="shared" si="6"/>
        <v>687005000</v>
      </c>
      <c r="G42" s="259">
        <f t="shared" si="6"/>
        <v>0</v>
      </c>
      <c r="H42" s="259">
        <f t="shared" si="6"/>
        <v>0</v>
      </c>
      <c r="I42" s="259">
        <f t="shared" si="6"/>
        <v>0</v>
      </c>
      <c r="J42" s="259">
        <f t="shared" si="6"/>
        <v>0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0</v>
      </c>
      <c r="X42" s="259">
        <f t="shared" si="6"/>
        <v>343502500</v>
      </c>
      <c r="Y42" s="259">
        <f t="shared" si="6"/>
        <v>-343502500</v>
      </c>
      <c r="Z42" s="260">
        <f>+IF(X42&lt;&gt;0,+(Y42/X42)*100,0)</f>
        <v>-100</v>
      </c>
      <c r="AA42" s="261">
        <f>+AA25-AA40</f>
        <v>687005000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/>
      <c r="D45" s="155"/>
      <c r="E45" s="59">
        <v>687005000</v>
      </c>
      <c r="F45" s="60">
        <v>687005000</v>
      </c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>
        <v>343502500</v>
      </c>
      <c r="Y45" s="60">
        <v>-343502500</v>
      </c>
      <c r="Z45" s="139">
        <v>-100</v>
      </c>
      <c r="AA45" s="62">
        <v>687005000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0</v>
      </c>
      <c r="D48" s="217">
        <f>SUM(D45:D47)</f>
        <v>0</v>
      </c>
      <c r="E48" s="264">
        <f t="shared" si="7"/>
        <v>687005000</v>
      </c>
      <c r="F48" s="219">
        <f t="shared" si="7"/>
        <v>687005000</v>
      </c>
      <c r="G48" s="219">
        <f t="shared" si="7"/>
        <v>0</v>
      </c>
      <c r="H48" s="219">
        <f t="shared" si="7"/>
        <v>0</v>
      </c>
      <c r="I48" s="219">
        <f t="shared" si="7"/>
        <v>0</v>
      </c>
      <c r="J48" s="219">
        <f t="shared" si="7"/>
        <v>0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0</v>
      </c>
      <c r="X48" s="219">
        <f t="shared" si="7"/>
        <v>343502500</v>
      </c>
      <c r="Y48" s="219">
        <f t="shared" si="7"/>
        <v>-343502500</v>
      </c>
      <c r="Z48" s="265">
        <f>+IF(X48&lt;&gt;0,+(Y48/X48)*100,0)</f>
        <v>-100</v>
      </c>
      <c r="AA48" s="232">
        <f>SUM(AA45:AA47)</f>
        <v>687005000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/>
      <c r="D6" s="155"/>
      <c r="E6" s="59">
        <v>131701000</v>
      </c>
      <c r="F6" s="60">
        <v>131701000</v>
      </c>
      <c r="G6" s="60">
        <v>1472770</v>
      </c>
      <c r="H6" s="60">
        <v>1267708</v>
      </c>
      <c r="I6" s="60">
        <v>1273400</v>
      </c>
      <c r="J6" s="60">
        <v>4013878</v>
      </c>
      <c r="K6" s="60">
        <v>2555387</v>
      </c>
      <c r="L6" s="60">
        <v>2137301</v>
      </c>
      <c r="M6" s="60">
        <v>2422364</v>
      </c>
      <c r="N6" s="60">
        <v>7115052</v>
      </c>
      <c r="O6" s="60"/>
      <c r="P6" s="60"/>
      <c r="Q6" s="60"/>
      <c r="R6" s="60"/>
      <c r="S6" s="60"/>
      <c r="T6" s="60"/>
      <c r="U6" s="60"/>
      <c r="V6" s="60"/>
      <c r="W6" s="60">
        <v>11128930</v>
      </c>
      <c r="X6" s="60">
        <v>65850000</v>
      </c>
      <c r="Y6" s="60">
        <v>-54721070</v>
      </c>
      <c r="Z6" s="140">
        <v>-83.1</v>
      </c>
      <c r="AA6" s="62">
        <v>131701000</v>
      </c>
    </row>
    <row r="7" spans="1:27" ht="13.5">
      <c r="A7" s="249" t="s">
        <v>178</v>
      </c>
      <c r="B7" s="182"/>
      <c r="C7" s="155"/>
      <c r="D7" s="155"/>
      <c r="E7" s="59">
        <v>86261000</v>
      </c>
      <c r="F7" s="60">
        <v>86261000</v>
      </c>
      <c r="G7" s="60">
        <v>34257000</v>
      </c>
      <c r="H7" s="60">
        <v>1548456</v>
      </c>
      <c r="I7" s="60">
        <v>49462</v>
      </c>
      <c r="J7" s="60">
        <v>35854918</v>
      </c>
      <c r="K7" s="60"/>
      <c r="L7" s="60"/>
      <c r="M7" s="60">
        <v>27501000</v>
      </c>
      <c r="N7" s="60">
        <v>27501000</v>
      </c>
      <c r="O7" s="60"/>
      <c r="P7" s="60"/>
      <c r="Q7" s="60"/>
      <c r="R7" s="60"/>
      <c r="S7" s="60"/>
      <c r="T7" s="60"/>
      <c r="U7" s="60"/>
      <c r="V7" s="60"/>
      <c r="W7" s="60">
        <v>63355918</v>
      </c>
      <c r="X7" s="60">
        <v>57507332</v>
      </c>
      <c r="Y7" s="60">
        <v>5848586</v>
      </c>
      <c r="Z7" s="140">
        <v>10.17</v>
      </c>
      <c r="AA7" s="62">
        <v>86261000</v>
      </c>
    </row>
    <row r="8" spans="1:27" ht="13.5">
      <c r="A8" s="249" t="s">
        <v>179</v>
      </c>
      <c r="B8" s="182"/>
      <c r="C8" s="155"/>
      <c r="D8" s="155"/>
      <c r="E8" s="59">
        <v>30080000</v>
      </c>
      <c r="F8" s="60">
        <v>30080000</v>
      </c>
      <c r="G8" s="60">
        <v>6025000</v>
      </c>
      <c r="H8" s="60">
        <v>558561</v>
      </c>
      <c r="I8" s="60"/>
      <c r="J8" s="60">
        <v>6583561</v>
      </c>
      <c r="K8" s="60"/>
      <c r="L8" s="60">
        <v>2596432</v>
      </c>
      <c r="M8" s="60">
        <v>9269000</v>
      </c>
      <c r="N8" s="60">
        <v>11865432</v>
      </c>
      <c r="O8" s="60"/>
      <c r="P8" s="60"/>
      <c r="Q8" s="60"/>
      <c r="R8" s="60"/>
      <c r="S8" s="60"/>
      <c r="T8" s="60"/>
      <c r="U8" s="60"/>
      <c r="V8" s="60"/>
      <c r="W8" s="60">
        <v>18448993</v>
      </c>
      <c r="X8" s="60"/>
      <c r="Y8" s="60">
        <v>18448993</v>
      </c>
      <c r="Z8" s="140"/>
      <c r="AA8" s="62">
        <v>30080000</v>
      </c>
    </row>
    <row r="9" spans="1:27" ht="13.5">
      <c r="A9" s="249" t="s">
        <v>180</v>
      </c>
      <c r="B9" s="182"/>
      <c r="C9" s="155"/>
      <c r="D9" s="155"/>
      <c r="E9" s="59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62"/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/>
      <c r="D12" s="155"/>
      <c r="E12" s="59">
        <v>-217962158</v>
      </c>
      <c r="F12" s="60">
        <v>-217962158</v>
      </c>
      <c r="G12" s="60">
        <v>-5872840</v>
      </c>
      <c r="H12" s="60">
        <v>-10289020</v>
      </c>
      <c r="I12" s="60">
        <v>-8726387</v>
      </c>
      <c r="J12" s="60">
        <v>-24888247</v>
      </c>
      <c r="K12" s="60">
        <v>-9292101</v>
      </c>
      <c r="L12" s="60">
        <v>-8584643</v>
      </c>
      <c r="M12" s="60">
        <v>-11531243</v>
      </c>
      <c r="N12" s="60">
        <v>-29407987</v>
      </c>
      <c r="O12" s="60"/>
      <c r="P12" s="60"/>
      <c r="Q12" s="60"/>
      <c r="R12" s="60"/>
      <c r="S12" s="60"/>
      <c r="T12" s="60"/>
      <c r="U12" s="60"/>
      <c r="V12" s="60"/>
      <c r="W12" s="60">
        <v>-54296234</v>
      </c>
      <c r="X12" s="60">
        <v>-108985074</v>
      </c>
      <c r="Y12" s="60">
        <v>54688840</v>
      </c>
      <c r="Z12" s="140">
        <v>-50.18</v>
      </c>
      <c r="AA12" s="62">
        <v>-217962158</v>
      </c>
    </row>
    <row r="13" spans="1:27" ht="13.5">
      <c r="A13" s="249" t="s">
        <v>40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0</v>
      </c>
      <c r="D15" s="168">
        <f>SUM(D6:D14)</f>
        <v>0</v>
      </c>
      <c r="E15" s="72">
        <f t="shared" si="0"/>
        <v>30079842</v>
      </c>
      <c r="F15" s="73">
        <f t="shared" si="0"/>
        <v>30079842</v>
      </c>
      <c r="G15" s="73">
        <f t="shared" si="0"/>
        <v>35881930</v>
      </c>
      <c r="H15" s="73">
        <f t="shared" si="0"/>
        <v>-6914295</v>
      </c>
      <c r="I15" s="73">
        <f t="shared" si="0"/>
        <v>-7403525</v>
      </c>
      <c r="J15" s="73">
        <f t="shared" si="0"/>
        <v>21564110</v>
      </c>
      <c r="K15" s="73">
        <f t="shared" si="0"/>
        <v>-6736714</v>
      </c>
      <c r="L15" s="73">
        <f t="shared" si="0"/>
        <v>-3850910</v>
      </c>
      <c r="M15" s="73">
        <f t="shared" si="0"/>
        <v>27661121</v>
      </c>
      <c r="N15" s="73">
        <f t="shared" si="0"/>
        <v>17073497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38637607</v>
      </c>
      <c r="X15" s="73">
        <f t="shared" si="0"/>
        <v>14372258</v>
      </c>
      <c r="Y15" s="73">
        <f t="shared" si="0"/>
        <v>24265349</v>
      </c>
      <c r="Z15" s="170">
        <f>+IF(X15&lt;&gt;0,+(Y15/X15)*100,0)</f>
        <v>168.83463266523603</v>
      </c>
      <c r="AA15" s="74">
        <f>SUM(AA6:AA14)</f>
        <v>30079842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>
        <v>-30080000</v>
      </c>
      <c r="F24" s="60">
        <v>-30080000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>
        <v>-30080000</v>
      </c>
    </row>
    <row r="25" spans="1:27" ht="13.5">
      <c r="A25" s="250" t="s">
        <v>191</v>
      </c>
      <c r="B25" s="251"/>
      <c r="C25" s="168">
        <f aca="true" t="shared" si="1" ref="C25:Y25">SUM(C19:C24)</f>
        <v>0</v>
      </c>
      <c r="D25" s="168">
        <f>SUM(D19:D24)</f>
        <v>0</v>
      </c>
      <c r="E25" s="72">
        <f t="shared" si="1"/>
        <v>-30080000</v>
      </c>
      <c r="F25" s="73">
        <f t="shared" si="1"/>
        <v>-30080000</v>
      </c>
      <c r="G25" s="73">
        <f t="shared" si="1"/>
        <v>0</v>
      </c>
      <c r="H25" s="73">
        <f t="shared" si="1"/>
        <v>0</v>
      </c>
      <c r="I25" s="73">
        <f t="shared" si="1"/>
        <v>0</v>
      </c>
      <c r="J25" s="73">
        <f t="shared" si="1"/>
        <v>0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0</v>
      </c>
      <c r="X25" s="73">
        <f t="shared" si="1"/>
        <v>0</v>
      </c>
      <c r="Y25" s="73">
        <f t="shared" si="1"/>
        <v>0</v>
      </c>
      <c r="Z25" s="170">
        <f>+IF(X25&lt;&gt;0,+(Y25/X25)*100,0)</f>
        <v>0</v>
      </c>
      <c r="AA25" s="74">
        <f>SUM(AA19:AA24)</f>
        <v>-30080000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0</v>
      </c>
      <c r="D36" s="153">
        <f>+D15+D25+D34</f>
        <v>0</v>
      </c>
      <c r="E36" s="99">
        <f t="shared" si="3"/>
        <v>-158</v>
      </c>
      <c r="F36" s="100">
        <f t="shared" si="3"/>
        <v>-158</v>
      </c>
      <c r="G36" s="100">
        <f t="shared" si="3"/>
        <v>35881930</v>
      </c>
      <c r="H36" s="100">
        <f t="shared" si="3"/>
        <v>-6914295</v>
      </c>
      <c r="I36" s="100">
        <f t="shared" si="3"/>
        <v>-7403525</v>
      </c>
      <c r="J36" s="100">
        <f t="shared" si="3"/>
        <v>21564110</v>
      </c>
      <c r="K36" s="100">
        <f t="shared" si="3"/>
        <v>-6736714</v>
      </c>
      <c r="L36" s="100">
        <f t="shared" si="3"/>
        <v>-3850910</v>
      </c>
      <c r="M36" s="100">
        <f t="shared" si="3"/>
        <v>27661121</v>
      </c>
      <c r="N36" s="100">
        <f t="shared" si="3"/>
        <v>17073497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38637607</v>
      </c>
      <c r="X36" s="100">
        <f t="shared" si="3"/>
        <v>14372258</v>
      </c>
      <c r="Y36" s="100">
        <f t="shared" si="3"/>
        <v>24265349</v>
      </c>
      <c r="Z36" s="137">
        <f>+IF(X36&lt;&gt;0,+(Y36/X36)*100,0)</f>
        <v>168.83463266523603</v>
      </c>
      <c r="AA36" s="102">
        <f>+AA15+AA25+AA34</f>
        <v>-158</v>
      </c>
    </row>
    <row r="37" spans="1:27" ht="13.5">
      <c r="A37" s="249" t="s">
        <v>199</v>
      </c>
      <c r="B37" s="182"/>
      <c r="C37" s="153"/>
      <c r="D37" s="153"/>
      <c r="E37" s="99"/>
      <c r="F37" s="100"/>
      <c r="G37" s="100"/>
      <c r="H37" s="100">
        <v>35881930</v>
      </c>
      <c r="I37" s="100">
        <v>28967635</v>
      </c>
      <c r="J37" s="100"/>
      <c r="K37" s="100">
        <v>21564110</v>
      </c>
      <c r="L37" s="100">
        <v>14827396</v>
      </c>
      <c r="M37" s="100">
        <v>10976486</v>
      </c>
      <c r="N37" s="100">
        <v>21564110</v>
      </c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37"/>
      <c r="AA37" s="102"/>
    </row>
    <row r="38" spans="1:27" ht="13.5">
      <c r="A38" s="269" t="s">
        <v>200</v>
      </c>
      <c r="B38" s="256"/>
      <c r="C38" s="257"/>
      <c r="D38" s="257"/>
      <c r="E38" s="258">
        <v>-158</v>
      </c>
      <c r="F38" s="259">
        <v>-158</v>
      </c>
      <c r="G38" s="259">
        <v>35881930</v>
      </c>
      <c r="H38" s="259">
        <v>28967635</v>
      </c>
      <c r="I38" s="259">
        <v>21564110</v>
      </c>
      <c r="J38" s="259">
        <v>21564110</v>
      </c>
      <c r="K38" s="259">
        <v>14827396</v>
      </c>
      <c r="L38" s="259">
        <v>10976486</v>
      </c>
      <c r="M38" s="259">
        <v>38637607</v>
      </c>
      <c r="N38" s="259">
        <v>38637607</v>
      </c>
      <c r="O38" s="259"/>
      <c r="P38" s="259"/>
      <c r="Q38" s="259"/>
      <c r="R38" s="259"/>
      <c r="S38" s="259"/>
      <c r="T38" s="259"/>
      <c r="U38" s="259"/>
      <c r="V38" s="259"/>
      <c r="W38" s="259">
        <v>38637607</v>
      </c>
      <c r="X38" s="259">
        <v>14372258</v>
      </c>
      <c r="Y38" s="259">
        <v>24265349</v>
      </c>
      <c r="Z38" s="260">
        <v>168.83</v>
      </c>
      <c r="AA38" s="261">
        <v>-158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201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32730000</v>
      </c>
      <c r="F5" s="106">
        <f t="shared" si="0"/>
        <v>32730000</v>
      </c>
      <c r="G5" s="106">
        <f t="shared" si="0"/>
        <v>1139166</v>
      </c>
      <c r="H5" s="106">
        <f t="shared" si="0"/>
        <v>573363</v>
      </c>
      <c r="I5" s="106">
        <f t="shared" si="0"/>
        <v>636770</v>
      </c>
      <c r="J5" s="106">
        <f t="shared" si="0"/>
        <v>2349299</v>
      </c>
      <c r="K5" s="106">
        <f t="shared" si="0"/>
        <v>3219404</v>
      </c>
      <c r="L5" s="106">
        <f t="shared" si="0"/>
        <v>2118571</v>
      </c>
      <c r="M5" s="106">
        <f t="shared" si="0"/>
        <v>4516702</v>
      </c>
      <c r="N5" s="106">
        <f t="shared" si="0"/>
        <v>9854677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12203976</v>
      </c>
      <c r="X5" s="106">
        <f t="shared" si="0"/>
        <v>16365000</v>
      </c>
      <c r="Y5" s="106">
        <f t="shared" si="0"/>
        <v>-4161024</v>
      </c>
      <c r="Z5" s="201">
        <f>+IF(X5&lt;&gt;0,+(Y5/X5)*100,0)</f>
        <v>-25.426361136571952</v>
      </c>
      <c r="AA5" s="199">
        <f>SUM(AA11:AA18)</f>
        <v>32730000</v>
      </c>
    </row>
    <row r="6" spans="1:27" ht="13.5">
      <c r="A6" s="291" t="s">
        <v>204</v>
      </c>
      <c r="B6" s="142"/>
      <c r="C6" s="62"/>
      <c r="D6" s="156"/>
      <c r="E6" s="60">
        <v>1721000</v>
      </c>
      <c r="F6" s="60">
        <v>1721000</v>
      </c>
      <c r="G6" s="60"/>
      <c r="H6" s="60"/>
      <c r="I6" s="60">
        <v>251937</v>
      </c>
      <c r="J6" s="60">
        <v>251937</v>
      </c>
      <c r="K6" s="60">
        <v>369622</v>
      </c>
      <c r="L6" s="60">
        <v>2118571</v>
      </c>
      <c r="M6" s="60">
        <v>2450909</v>
      </c>
      <c r="N6" s="60">
        <v>4939102</v>
      </c>
      <c r="O6" s="60"/>
      <c r="P6" s="60"/>
      <c r="Q6" s="60"/>
      <c r="R6" s="60"/>
      <c r="S6" s="60"/>
      <c r="T6" s="60"/>
      <c r="U6" s="60"/>
      <c r="V6" s="60"/>
      <c r="W6" s="60">
        <v>5191039</v>
      </c>
      <c r="X6" s="60">
        <v>860500</v>
      </c>
      <c r="Y6" s="60">
        <v>4330539</v>
      </c>
      <c r="Z6" s="140">
        <v>503.26</v>
      </c>
      <c r="AA6" s="155">
        <v>1721000</v>
      </c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>
        <v>10000000</v>
      </c>
      <c r="F8" s="60">
        <v>10000000</v>
      </c>
      <c r="G8" s="60">
        <v>487753</v>
      </c>
      <c r="H8" s="60"/>
      <c r="I8" s="60"/>
      <c r="J8" s="60">
        <v>487753</v>
      </c>
      <c r="K8" s="60"/>
      <c r="L8" s="60"/>
      <c r="M8" s="60">
        <v>2065793</v>
      </c>
      <c r="N8" s="60">
        <v>2065793</v>
      </c>
      <c r="O8" s="60"/>
      <c r="P8" s="60"/>
      <c r="Q8" s="60"/>
      <c r="R8" s="60"/>
      <c r="S8" s="60"/>
      <c r="T8" s="60"/>
      <c r="U8" s="60"/>
      <c r="V8" s="60"/>
      <c r="W8" s="60">
        <v>2553546</v>
      </c>
      <c r="X8" s="60">
        <v>5000000</v>
      </c>
      <c r="Y8" s="60">
        <v>-2446454</v>
      </c>
      <c r="Z8" s="140">
        <v>-48.93</v>
      </c>
      <c r="AA8" s="155">
        <v>10000000</v>
      </c>
    </row>
    <row r="9" spans="1:27" ht="13.5">
      <c r="A9" s="291" t="s">
        <v>207</v>
      </c>
      <c r="B9" s="142"/>
      <c r="C9" s="62"/>
      <c r="D9" s="156"/>
      <c r="E9" s="60">
        <v>364000</v>
      </c>
      <c r="F9" s="60">
        <v>364000</v>
      </c>
      <c r="G9" s="60"/>
      <c r="H9" s="60"/>
      <c r="I9" s="60"/>
      <c r="J9" s="60"/>
      <c r="K9" s="60">
        <v>217569</v>
      </c>
      <c r="L9" s="60"/>
      <c r="M9" s="60"/>
      <c r="N9" s="60">
        <v>217569</v>
      </c>
      <c r="O9" s="60"/>
      <c r="P9" s="60"/>
      <c r="Q9" s="60"/>
      <c r="R9" s="60"/>
      <c r="S9" s="60"/>
      <c r="T9" s="60"/>
      <c r="U9" s="60"/>
      <c r="V9" s="60"/>
      <c r="W9" s="60">
        <v>217569</v>
      </c>
      <c r="X9" s="60">
        <v>182000</v>
      </c>
      <c r="Y9" s="60">
        <v>35569</v>
      </c>
      <c r="Z9" s="140">
        <v>19.54</v>
      </c>
      <c r="AA9" s="155">
        <v>364000</v>
      </c>
    </row>
    <row r="10" spans="1:27" ht="13.5">
      <c r="A10" s="291" t="s">
        <v>208</v>
      </c>
      <c r="B10" s="142"/>
      <c r="C10" s="62"/>
      <c r="D10" s="156"/>
      <c r="E10" s="60">
        <v>20645000</v>
      </c>
      <c r="F10" s="60">
        <v>20645000</v>
      </c>
      <c r="G10" s="60"/>
      <c r="H10" s="60">
        <v>573363</v>
      </c>
      <c r="I10" s="60">
        <v>384833</v>
      </c>
      <c r="J10" s="60">
        <v>958196</v>
      </c>
      <c r="K10" s="60">
        <v>2013398</v>
      </c>
      <c r="L10" s="60"/>
      <c r="M10" s="60"/>
      <c r="N10" s="60">
        <v>2013398</v>
      </c>
      <c r="O10" s="60"/>
      <c r="P10" s="60"/>
      <c r="Q10" s="60"/>
      <c r="R10" s="60"/>
      <c r="S10" s="60"/>
      <c r="T10" s="60"/>
      <c r="U10" s="60"/>
      <c r="V10" s="60"/>
      <c r="W10" s="60">
        <v>2971594</v>
      </c>
      <c r="X10" s="60">
        <v>10322500</v>
      </c>
      <c r="Y10" s="60">
        <v>-7350906</v>
      </c>
      <c r="Z10" s="140">
        <v>-71.21</v>
      </c>
      <c r="AA10" s="155">
        <v>20645000</v>
      </c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32730000</v>
      </c>
      <c r="F11" s="295">
        <f t="shared" si="1"/>
        <v>32730000</v>
      </c>
      <c r="G11" s="295">
        <f t="shared" si="1"/>
        <v>487753</v>
      </c>
      <c r="H11" s="295">
        <f t="shared" si="1"/>
        <v>573363</v>
      </c>
      <c r="I11" s="295">
        <f t="shared" si="1"/>
        <v>636770</v>
      </c>
      <c r="J11" s="295">
        <f t="shared" si="1"/>
        <v>1697886</v>
      </c>
      <c r="K11" s="295">
        <f t="shared" si="1"/>
        <v>2600589</v>
      </c>
      <c r="L11" s="295">
        <f t="shared" si="1"/>
        <v>2118571</v>
      </c>
      <c r="M11" s="295">
        <f t="shared" si="1"/>
        <v>4516702</v>
      </c>
      <c r="N11" s="295">
        <f t="shared" si="1"/>
        <v>9235862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10933748</v>
      </c>
      <c r="X11" s="295">
        <f t="shared" si="1"/>
        <v>16365000</v>
      </c>
      <c r="Y11" s="295">
        <f t="shared" si="1"/>
        <v>-5431252</v>
      </c>
      <c r="Z11" s="296">
        <f>+IF(X11&lt;&gt;0,+(Y11/X11)*100,0)</f>
        <v>-33.188218759547816</v>
      </c>
      <c r="AA11" s="297">
        <f>SUM(AA6:AA10)</f>
        <v>32730000</v>
      </c>
    </row>
    <row r="12" spans="1:27" ht="13.5">
      <c r="A12" s="298" t="s">
        <v>210</v>
      </c>
      <c r="B12" s="136"/>
      <c r="C12" s="62"/>
      <c r="D12" s="156"/>
      <c r="E12" s="60"/>
      <c r="F12" s="60"/>
      <c r="G12" s="60">
        <v>651413</v>
      </c>
      <c r="H12" s="60"/>
      <c r="I12" s="60"/>
      <c r="J12" s="60">
        <v>651413</v>
      </c>
      <c r="K12" s="60">
        <v>618815</v>
      </c>
      <c r="L12" s="60"/>
      <c r="M12" s="60"/>
      <c r="N12" s="60">
        <v>618815</v>
      </c>
      <c r="O12" s="60"/>
      <c r="P12" s="60"/>
      <c r="Q12" s="60"/>
      <c r="R12" s="60"/>
      <c r="S12" s="60"/>
      <c r="T12" s="60"/>
      <c r="U12" s="60"/>
      <c r="V12" s="60"/>
      <c r="W12" s="60">
        <v>1270228</v>
      </c>
      <c r="X12" s="60"/>
      <c r="Y12" s="60">
        <v>1270228</v>
      </c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/>
      <c r="D15" s="156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155"/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1721000</v>
      </c>
      <c r="F36" s="60">
        <f t="shared" si="4"/>
        <v>1721000</v>
      </c>
      <c r="G36" s="60">
        <f t="shared" si="4"/>
        <v>0</v>
      </c>
      <c r="H36" s="60">
        <f t="shared" si="4"/>
        <v>0</v>
      </c>
      <c r="I36" s="60">
        <f t="shared" si="4"/>
        <v>251937</v>
      </c>
      <c r="J36" s="60">
        <f t="shared" si="4"/>
        <v>251937</v>
      </c>
      <c r="K36" s="60">
        <f t="shared" si="4"/>
        <v>369622</v>
      </c>
      <c r="L36" s="60">
        <f t="shared" si="4"/>
        <v>2118571</v>
      </c>
      <c r="M36" s="60">
        <f t="shared" si="4"/>
        <v>2450909</v>
      </c>
      <c r="N36" s="60">
        <f t="shared" si="4"/>
        <v>4939102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5191039</v>
      </c>
      <c r="X36" s="60">
        <f t="shared" si="4"/>
        <v>860500</v>
      </c>
      <c r="Y36" s="60">
        <f t="shared" si="4"/>
        <v>4330539</v>
      </c>
      <c r="Z36" s="140">
        <f aca="true" t="shared" si="5" ref="Z36:Z49">+IF(X36&lt;&gt;0,+(Y36/X36)*100,0)</f>
        <v>503.25845438698434</v>
      </c>
      <c r="AA36" s="155">
        <f>AA6+AA21</f>
        <v>1721000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10000000</v>
      </c>
      <c r="F38" s="60">
        <f t="shared" si="4"/>
        <v>10000000</v>
      </c>
      <c r="G38" s="60">
        <f t="shared" si="4"/>
        <v>487753</v>
      </c>
      <c r="H38" s="60">
        <f t="shared" si="4"/>
        <v>0</v>
      </c>
      <c r="I38" s="60">
        <f t="shared" si="4"/>
        <v>0</v>
      </c>
      <c r="J38" s="60">
        <f t="shared" si="4"/>
        <v>487753</v>
      </c>
      <c r="K38" s="60">
        <f t="shared" si="4"/>
        <v>0</v>
      </c>
      <c r="L38" s="60">
        <f t="shared" si="4"/>
        <v>0</v>
      </c>
      <c r="M38" s="60">
        <f t="shared" si="4"/>
        <v>2065793</v>
      </c>
      <c r="N38" s="60">
        <f t="shared" si="4"/>
        <v>2065793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2553546</v>
      </c>
      <c r="X38" s="60">
        <f t="shared" si="4"/>
        <v>5000000</v>
      </c>
      <c r="Y38" s="60">
        <f t="shared" si="4"/>
        <v>-2446454</v>
      </c>
      <c r="Z38" s="140">
        <f t="shared" si="5"/>
        <v>-48.92908</v>
      </c>
      <c r="AA38" s="155">
        <f>AA8+AA23</f>
        <v>10000000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364000</v>
      </c>
      <c r="F39" s="60">
        <f t="shared" si="4"/>
        <v>364000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217569</v>
      </c>
      <c r="L39" s="60">
        <f t="shared" si="4"/>
        <v>0</v>
      </c>
      <c r="M39" s="60">
        <f t="shared" si="4"/>
        <v>0</v>
      </c>
      <c r="N39" s="60">
        <f t="shared" si="4"/>
        <v>217569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217569</v>
      </c>
      <c r="X39" s="60">
        <f t="shared" si="4"/>
        <v>182000</v>
      </c>
      <c r="Y39" s="60">
        <f t="shared" si="4"/>
        <v>35569</v>
      </c>
      <c r="Z39" s="140">
        <f t="shared" si="5"/>
        <v>19.543406593406594</v>
      </c>
      <c r="AA39" s="155">
        <f>AA9+AA24</f>
        <v>364000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20645000</v>
      </c>
      <c r="F40" s="60">
        <f t="shared" si="4"/>
        <v>20645000</v>
      </c>
      <c r="G40" s="60">
        <f t="shared" si="4"/>
        <v>0</v>
      </c>
      <c r="H40" s="60">
        <f t="shared" si="4"/>
        <v>573363</v>
      </c>
      <c r="I40" s="60">
        <f t="shared" si="4"/>
        <v>384833</v>
      </c>
      <c r="J40" s="60">
        <f t="shared" si="4"/>
        <v>958196</v>
      </c>
      <c r="K40" s="60">
        <f t="shared" si="4"/>
        <v>2013398</v>
      </c>
      <c r="L40" s="60">
        <f t="shared" si="4"/>
        <v>0</v>
      </c>
      <c r="M40" s="60">
        <f t="shared" si="4"/>
        <v>0</v>
      </c>
      <c r="N40" s="60">
        <f t="shared" si="4"/>
        <v>2013398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2971594</v>
      </c>
      <c r="X40" s="60">
        <f t="shared" si="4"/>
        <v>10322500</v>
      </c>
      <c r="Y40" s="60">
        <f t="shared" si="4"/>
        <v>-7350906</v>
      </c>
      <c r="Z40" s="140">
        <f t="shared" si="5"/>
        <v>-71.21245822232987</v>
      </c>
      <c r="AA40" s="155">
        <f>AA10+AA25</f>
        <v>20645000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32730000</v>
      </c>
      <c r="F41" s="295">
        <f t="shared" si="6"/>
        <v>32730000</v>
      </c>
      <c r="G41" s="295">
        <f t="shared" si="6"/>
        <v>487753</v>
      </c>
      <c r="H41" s="295">
        <f t="shared" si="6"/>
        <v>573363</v>
      </c>
      <c r="I41" s="295">
        <f t="shared" si="6"/>
        <v>636770</v>
      </c>
      <c r="J41" s="295">
        <f t="shared" si="6"/>
        <v>1697886</v>
      </c>
      <c r="K41" s="295">
        <f t="shared" si="6"/>
        <v>2600589</v>
      </c>
      <c r="L41" s="295">
        <f t="shared" si="6"/>
        <v>2118571</v>
      </c>
      <c r="M41" s="295">
        <f t="shared" si="6"/>
        <v>4516702</v>
      </c>
      <c r="N41" s="295">
        <f t="shared" si="6"/>
        <v>9235862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10933748</v>
      </c>
      <c r="X41" s="295">
        <f t="shared" si="6"/>
        <v>16365000</v>
      </c>
      <c r="Y41" s="295">
        <f t="shared" si="6"/>
        <v>-5431252</v>
      </c>
      <c r="Z41" s="296">
        <f t="shared" si="5"/>
        <v>-33.188218759547816</v>
      </c>
      <c r="AA41" s="297">
        <f>SUM(AA36:AA40)</f>
        <v>32730000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651413</v>
      </c>
      <c r="H42" s="54">
        <f t="shared" si="7"/>
        <v>0</v>
      </c>
      <c r="I42" s="54">
        <f t="shared" si="7"/>
        <v>0</v>
      </c>
      <c r="J42" s="54">
        <f t="shared" si="7"/>
        <v>651413</v>
      </c>
      <c r="K42" s="54">
        <f t="shared" si="7"/>
        <v>618815</v>
      </c>
      <c r="L42" s="54">
        <f t="shared" si="7"/>
        <v>0</v>
      </c>
      <c r="M42" s="54">
        <f t="shared" si="7"/>
        <v>0</v>
      </c>
      <c r="N42" s="54">
        <f t="shared" si="7"/>
        <v>618815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1270228</v>
      </c>
      <c r="X42" s="54">
        <f t="shared" si="7"/>
        <v>0</v>
      </c>
      <c r="Y42" s="54">
        <f t="shared" si="7"/>
        <v>1270228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0</v>
      </c>
      <c r="F45" s="54">
        <f t="shared" si="7"/>
        <v>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0</v>
      </c>
      <c r="Y45" s="54">
        <f t="shared" si="7"/>
        <v>0</v>
      </c>
      <c r="Z45" s="184">
        <f t="shared" si="5"/>
        <v>0</v>
      </c>
      <c r="AA45" s="130">
        <f t="shared" si="8"/>
        <v>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32730000</v>
      </c>
      <c r="F49" s="220">
        <f t="shared" si="9"/>
        <v>32730000</v>
      </c>
      <c r="G49" s="220">
        <f t="shared" si="9"/>
        <v>1139166</v>
      </c>
      <c r="H49" s="220">
        <f t="shared" si="9"/>
        <v>573363</v>
      </c>
      <c r="I49" s="220">
        <f t="shared" si="9"/>
        <v>636770</v>
      </c>
      <c r="J49" s="220">
        <f t="shared" si="9"/>
        <v>2349299</v>
      </c>
      <c r="K49" s="220">
        <f t="shared" si="9"/>
        <v>3219404</v>
      </c>
      <c r="L49" s="220">
        <f t="shared" si="9"/>
        <v>2118571</v>
      </c>
      <c r="M49" s="220">
        <f t="shared" si="9"/>
        <v>4516702</v>
      </c>
      <c r="N49" s="220">
        <f t="shared" si="9"/>
        <v>9854677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12203976</v>
      </c>
      <c r="X49" s="220">
        <f t="shared" si="9"/>
        <v>16365000</v>
      </c>
      <c r="Y49" s="220">
        <f t="shared" si="9"/>
        <v>-4161024</v>
      </c>
      <c r="Z49" s="221">
        <f t="shared" si="5"/>
        <v>-25.426361136571952</v>
      </c>
      <c r="AA49" s="222">
        <f>SUM(AA41:AA48)</f>
        <v>32730000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>
        <v>7997</v>
      </c>
      <c r="H66" s="275">
        <v>75262</v>
      </c>
      <c r="I66" s="275">
        <v>183766</v>
      </c>
      <c r="J66" s="275">
        <v>267025</v>
      </c>
      <c r="K66" s="275">
        <v>196798</v>
      </c>
      <c r="L66" s="275">
        <v>153623</v>
      </c>
      <c r="M66" s="275">
        <v>287643</v>
      </c>
      <c r="N66" s="275">
        <v>638064</v>
      </c>
      <c r="O66" s="275"/>
      <c r="P66" s="275"/>
      <c r="Q66" s="275"/>
      <c r="R66" s="275"/>
      <c r="S66" s="275"/>
      <c r="T66" s="275"/>
      <c r="U66" s="275"/>
      <c r="V66" s="275"/>
      <c r="W66" s="275">
        <v>905089</v>
      </c>
      <c r="X66" s="275"/>
      <c r="Y66" s="275">
        <v>905089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7997</v>
      </c>
      <c r="H69" s="220">
        <f t="shared" si="12"/>
        <v>75262</v>
      </c>
      <c r="I69" s="220">
        <f t="shared" si="12"/>
        <v>183766</v>
      </c>
      <c r="J69" s="220">
        <f t="shared" si="12"/>
        <v>267025</v>
      </c>
      <c r="K69" s="220">
        <f t="shared" si="12"/>
        <v>196798</v>
      </c>
      <c r="L69" s="220">
        <f t="shared" si="12"/>
        <v>153623</v>
      </c>
      <c r="M69" s="220">
        <f t="shared" si="12"/>
        <v>287643</v>
      </c>
      <c r="N69" s="220">
        <f t="shared" si="12"/>
        <v>638064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905089</v>
      </c>
      <c r="X69" s="220">
        <f t="shared" si="12"/>
        <v>0</v>
      </c>
      <c r="Y69" s="220">
        <f t="shared" si="12"/>
        <v>905089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226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32730000</v>
      </c>
      <c r="F5" s="345">
        <f t="shared" si="0"/>
        <v>32730000</v>
      </c>
      <c r="G5" s="345">
        <f t="shared" si="0"/>
        <v>487753</v>
      </c>
      <c r="H5" s="343">
        <f t="shared" si="0"/>
        <v>573363</v>
      </c>
      <c r="I5" s="343">
        <f t="shared" si="0"/>
        <v>636770</v>
      </c>
      <c r="J5" s="345">
        <f t="shared" si="0"/>
        <v>1697886</v>
      </c>
      <c r="K5" s="345">
        <f t="shared" si="0"/>
        <v>2600589</v>
      </c>
      <c r="L5" s="343">
        <f t="shared" si="0"/>
        <v>2118571</v>
      </c>
      <c r="M5" s="343">
        <f t="shared" si="0"/>
        <v>4516702</v>
      </c>
      <c r="N5" s="345">
        <f t="shared" si="0"/>
        <v>9235862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10933748</v>
      </c>
      <c r="X5" s="343">
        <f t="shared" si="0"/>
        <v>16365000</v>
      </c>
      <c r="Y5" s="345">
        <f t="shared" si="0"/>
        <v>-5431252</v>
      </c>
      <c r="Z5" s="346">
        <f>+IF(X5&lt;&gt;0,+(Y5/X5)*100,0)</f>
        <v>-33.188218759547816</v>
      </c>
      <c r="AA5" s="347">
        <f>+AA6+AA8+AA11+AA13+AA15</f>
        <v>32730000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1721000</v>
      </c>
      <c r="F6" s="59">
        <f t="shared" si="1"/>
        <v>1721000</v>
      </c>
      <c r="G6" s="59">
        <f t="shared" si="1"/>
        <v>0</v>
      </c>
      <c r="H6" s="60">
        <f t="shared" si="1"/>
        <v>0</v>
      </c>
      <c r="I6" s="60">
        <f t="shared" si="1"/>
        <v>251937</v>
      </c>
      <c r="J6" s="59">
        <f t="shared" si="1"/>
        <v>251937</v>
      </c>
      <c r="K6" s="59">
        <f t="shared" si="1"/>
        <v>369622</v>
      </c>
      <c r="L6" s="60">
        <f t="shared" si="1"/>
        <v>2118571</v>
      </c>
      <c r="M6" s="60">
        <f t="shared" si="1"/>
        <v>2450909</v>
      </c>
      <c r="N6" s="59">
        <f t="shared" si="1"/>
        <v>4939102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5191039</v>
      </c>
      <c r="X6" s="60">
        <f t="shared" si="1"/>
        <v>860500</v>
      </c>
      <c r="Y6" s="59">
        <f t="shared" si="1"/>
        <v>4330539</v>
      </c>
      <c r="Z6" s="61">
        <f>+IF(X6&lt;&gt;0,+(Y6/X6)*100,0)</f>
        <v>503.25845438698434</v>
      </c>
      <c r="AA6" s="62">
        <f t="shared" si="1"/>
        <v>1721000</v>
      </c>
    </row>
    <row r="7" spans="1:27" ht="13.5">
      <c r="A7" s="291" t="s">
        <v>228</v>
      </c>
      <c r="B7" s="142"/>
      <c r="C7" s="60"/>
      <c r="D7" s="327"/>
      <c r="E7" s="60">
        <v>1721000</v>
      </c>
      <c r="F7" s="59">
        <v>1721000</v>
      </c>
      <c r="G7" s="59"/>
      <c r="H7" s="60"/>
      <c r="I7" s="60">
        <v>251937</v>
      </c>
      <c r="J7" s="59">
        <v>251937</v>
      </c>
      <c r="K7" s="59">
        <v>369622</v>
      </c>
      <c r="L7" s="60">
        <v>2118571</v>
      </c>
      <c r="M7" s="60">
        <v>2450909</v>
      </c>
      <c r="N7" s="59">
        <v>4939102</v>
      </c>
      <c r="O7" s="59"/>
      <c r="P7" s="60"/>
      <c r="Q7" s="60"/>
      <c r="R7" s="59"/>
      <c r="S7" s="59"/>
      <c r="T7" s="60"/>
      <c r="U7" s="60"/>
      <c r="V7" s="59"/>
      <c r="W7" s="59">
        <v>5191039</v>
      </c>
      <c r="X7" s="60">
        <v>860500</v>
      </c>
      <c r="Y7" s="59">
        <v>4330539</v>
      </c>
      <c r="Z7" s="61">
        <v>503.26</v>
      </c>
      <c r="AA7" s="62">
        <v>1721000</v>
      </c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10000000</v>
      </c>
      <c r="F11" s="351">
        <f t="shared" si="3"/>
        <v>10000000</v>
      </c>
      <c r="G11" s="351">
        <f t="shared" si="3"/>
        <v>487753</v>
      </c>
      <c r="H11" s="349">
        <f t="shared" si="3"/>
        <v>0</v>
      </c>
      <c r="I11" s="349">
        <f t="shared" si="3"/>
        <v>0</v>
      </c>
      <c r="J11" s="351">
        <f t="shared" si="3"/>
        <v>487753</v>
      </c>
      <c r="K11" s="351">
        <f t="shared" si="3"/>
        <v>0</v>
      </c>
      <c r="L11" s="349">
        <f t="shared" si="3"/>
        <v>0</v>
      </c>
      <c r="M11" s="349">
        <f t="shared" si="3"/>
        <v>2065793</v>
      </c>
      <c r="N11" s="351">
        <f t="shared" si="3"/>
        <v>2065793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2553546</v>
      </c>
      <c r="X11" s="349">
        <f t="shared" si="3"/>
        <v>5000000</v>
      </c>
      <c r="Y11" s="351">
        <f t="shared" si="3"/>
        <v>-2446454</v>
      </c>
      <c r="Z11" s="352">
        <f>+IF(X11&lt;&gt;0,+(Y11/X11)*100,0)</f>
        <v>-48.92908</v>
      </c>
      <c r="AA11" s="353">
        <f t="shared" si="3"/>
        <v>10000000</v>
      </c>
    </row>
    <row r="12" spans="1:27" ht="13.5">
      <c r="A12" s="291" t="s">
        <v>231</v>
      </c>
      <c r="B12" s="136"/>
      <c r="C12" s="60"/>
      <c r="D12" s="327"/>
      <c r="E12" s="60">
        <v>10000000</v>
      </c>
      <c r="F12" s="59">
        <v>10000000</v>
      </c>
      <c r="G12" s="59">
        <v>487753</v>
      </c>
      <c r="H12" s="60"/>
      <c r="I12" s="60"/>
      <c r="J12" s="59">
        <v>487753</v>
      </c>
      <c r="K12" s="59"/>
      <c r="L12" s="60"/>
      <c r="M12" s="60">
        <v>2065793</v>
      </c>
      <c r="N12" s="59">
        <v>2065793</v>
      </c>
      <c r="O12" s="59"/>
      <c r="P12" s="60"/>
      <c r="Q12" s="60"/>
      <c r="R12" s="59"/>
      <c r="S12" s="59"/>
      <c r="T12" s="60"/>
      <c r="U12" s="60"/>
      <c r="V12" s="59"/>
      <c r="W12" s="59">
        <v>2553546</v>
      </c>
      <c r="X12" s="60">
        <v>5000000</v>
      </c>
      <c r="Y12" s="59">
        <v>-2446454</v>
      </c>
      <c r="Z12" s="61">
        <v>-48.93</v>
      </c>
      <c r="AA12" s="62">
        <v>10000000</v>
      </c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364000</v>
      </c>
      <c r="F13" s="329">
        <f t="shared" si="4"/>
        <v>364000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217569</v>
      </c>
      <c r="L13" s="275">
        <f t="shared" si="4"/>
        <v>0</v>
      </c>
      <c r="M13" s="275">
        <f t="shared" si="4"/>
        <v>0</v>
      </c>
      <c r="N13" s="329">
        <f t="shared" si="4"/>
        <v>217569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217569</v>
      </c>
      <c r="X13" s="275">
        <f t="shared" si="4"/>
        <v>182000</v>
      </c>
      <c r="Y13" s="329">
        <f t="shared" si="4"/>
        <v>35569</v>
      </c>
      <c r="Z13" s="322">
        <f>+IF(X13&lt;&gt;0,+(Y13/X13)*100,0)</f>
        <v>19.543406593406594</v>
      </c>
      <c r="AA13" s="273">
        <f t="shared" si="4"/>
        <v>364000</v>
      </c>
    </row>
    <row r="14" spans="1:27" ht="13.5">
      <c r="A14" s="291" t="s">
        <v>232</v>
      </c>
      <c r="B14" s="136"/>
      <c r="C14" s="60"/>
      <c r="D14" s="327"/>
      <c r="E14" s="60">
        <v>364000</v>
      </c>
      <c r="F14" s="59">
        <v>364000</v>
      </c>
      <c r="G14" s="59"/>
      <c r="H14" s="60"/>
      <c r="I14" s="60"/>
      <c r="J14" s="59"/>
      <c r="K14" s="59">
        <v>217569</v>
      </c>
      <c r="L14" s="60"/>
      <c r="M14" s="60"/>
      <c r="N14" s="59">
        <v>217569</v>
      </c>
      <c r="O14" s="59"/>
      <c r="P14" s="60"/>
      <c r="Q14" s="60"/>
      <c r="R14" s="59"/>
      <c r="S14" s="59"/>
      <c r="T14" s="60"/>
      <c r="U14" s="60"/>
      <c r="V14" s="59"/>
      <c r="W14" s="59">
        <v>217569</v>
      </c>
      <c r="X14" s="60">
        <v>182000</v>
      </c>
      <c r="Y14" s="59">
        <v>35569</v>
      </c>
      <c r="Z14" s="61">
        <v>19.54</v>
      </c>
      <c r="AA14" s="62">
        <v>364000</v>
      </c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20645000</v>
      </c>
      <c r="F15" s="59">
        <f t="shared" si="5"/>
        <v>20645000</v>
      </c>
      <c r="G15" s="59">
        <f t="shared" si="5"/>
        <v>0</v>
      </c>
      <c r="H15" s="60">
        <f t="shared" si="5"/>
        <v>573363</v>
      </c>
      <c r="I15" s="60">
        <f t="shared" si="5"/>
        <v>384833</v>
      </c>
      <c r="J15" s="59">
        <f t="shared" si="5"/>
        <v>958196</v>
      </c>
      <c r="K15" s="59">
        <f t="shared" si="5"/>
        <v>2013398</v>
      </c>
      <c r="L15" s="60">
        <f t="shared" si="5"/>
        <v>0</v>
      </c>
      <c r="M15" s="60">
        <f t="shared" si="5"/>
        <v>0</v>
      </c>
      <c r="N15" s="59">
        <f t="shared" si="5"/>
        <v>2013398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2971594</v>
      </c>
      <c r="X15" s="60">
        <f t="shared" si="5"/>
        <v>10322500</v>
      </c>
      <c r="Y15" s="59">
        <f t="shared" si="5"/>
        <v>-7350906</v>
      </c>
      <c r="Z15" s="61">
        <f>+IF(X15&lt;&gt;0,+(Y15/X15)*100,0)</f>
        <v>-71.21245822232987</v>
      </c>
      <c r="AA15" s="62">
        <f>SUM(AA16:AA20)</f>
        <v>20645000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>
        <v>292968</v>
      </c>
      <c r="J16" s="59">
        <v>292968</v>
      </c>
      <c r="K16" s="59">
        <v>1921533</v>
      </c>
      <c r="L16" s="60"/>
      <c r="M16" s="60"/>
      <c r="N16" s="59">
        <v>1921533</v>
      </c>
      <c r="O16" s="59"/>
      <c r="P16" s="60"/>
      <c r="Q16" s="60"/>
      <c r="R16" s="59"/>
      <c r="S16" s="59"/>
      <c r="T16" s="60"/>
      <c r="U16" s="60"/>
      <c r="V16" s="59"/>
      <c r="W16" s="59">
        <v>2214501</v>
      </c>
      <c r="X16" s="60"/>
      <c r="Y16" s="59">
        <v>2214501</v>
      </c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>
        <v>20645000</v>
      </c>
      <c r="F20" s="59">
        <v>20645000</v>
      </c>
      <c r="G20" s="59"/>
      <c r="H20" s="60">
        <v>573363</v>
      </c>
      <c r="I20" s="60">
        <v>91865</v>
      </c>
      <c r="J20" s="59">
        <v>665228</v>
      </c>
      <c r="K20" s="59">
        <v>91865</v>
      </c>
      <c r="L20" s="60"/>
      <c r="M20" s="60"/>
      <c r="N20" s="59">
        <v>91865</v>
      </c>
      <c r="O20" s="59"/>
      <c r="P20" s="60"/>
      <c r="Q20" s="60"/>
      <c r="R20" s="59"/>
      <c r="S20" s="59"/>
      <c r="T20" s="60"/>
      <c r="U20" s="60"/>
      <c r="V20" s="59"/>
      <c r="W20" s="59">
        <v>757093</v>
      </c>
      <c r="X20" s="60">
        <v>10322500</v>
      </c>
      <c r="Y20" s="59">
        <v>-9565407</v>
      </c>
      <c r="Z20" s="61">
        <v>-92.67</v>
      </c>
      <c r="AA20" s="62">
        <v>20645000</v>
      </c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651413</v>
      </c>
      <c r="H22" s="330">
        <f t="shared" si="6"/>
        <v>0</v>
      </c>
      <c r="I22" s="330">
        <f t="shared" si="6"/>
        <v>0</v>
      </c>
      <c r="J22" s="332">
        <f t="shared" si="6"/>
        <v>651413</v>
      </c>
      <c r="K22" s="332">
        <f t="shared" si="6"/>
        <v>618815</v>
      </c>
      <c r="L22" s="330">
        <f t="shared" si="6"/>
        <v>0</v>
      </c>
      <c r="M22" s="330">
        <f t="shared" si="6"/>
        <v>0</v>
      </c>
      <c r="N22" s="332">
        <f t="shared" si="6"/>
        <v>618815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1270228</v>
      </c>
      <c r="X22" s="330">
        <f t="shared" si="6"/>
        <v>0</v>
      </c>
      <c r="Y22" s="332">
        <f t="shared" si="6"/>
        <v>1270228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>
        <v>573413</v>
      </c>
      <c r="H24" s="60"/>
      <c r="I24" s="60"/>
      <c r="J24" s="59">
        <v>573413</v>
      </c>
      <c r="K24" s="59">
        <v>618815</v>
      </c>
      <c r="L24" s="60"/>
      <c r="M24" s="60"/>
      <c r="N24" s="59">
        <v>618815</v>
      </c>
      <c r="O24" s="59"/>
      <c r="P24" s="60"/>
      <c r="Q24" s="60"/>
      <c r="R24" s="59"/>
      <c r="S24" s="59"/>
      <c r="T24" s="60"/>
      <c r="U24" s="60"/>
      <c r="V24" s="59"/>
      <c r="W24" s="59">
        <v>1192228</v>
      </c>
      <c r="X24" s="60"/>
      <c r="Y24" s="59">
        <v>1192228</v>
      </c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>
        <v>78000</v>
      </c>
      <c r="H32" s="60"/>
      <c r="I32" s="60"/>
      <c r="J32" s="59">
        <v>78000</v>
      </c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>
        <v>78000</v>
      </c>
      <c r="X32" s="60"/>
      <c r="Y32" s="59">
        <v>78000</v>
      </c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32730000</v>
      </c>
      <c r="F60" s="264">
        <f t="shared" si="14"/>
        <v>32730000</v>
      </c>
      <c r="G60" s="264">
        <f t="shared" si="14"/>
        <v>1139166</v>
      </c>
      <c r="H60" s="219">
        <f t="shared" si="14"/>
        <v>573363</v>
      </c>
      <c r="I60" s="219">
        <f t="shared" si="14"/>
        <v>636770</v>
      </c>
      <c r="J60" s="264">
        <f t="shared" si="14"/>
        <v>2349299</v>
      </c>
      <c r="K60" s="264">
        <f t="shared" si="14"/>
        <v>3219404</v>
      </c>
      <c r="L60" s="219">
        <f t="shared" si="14"/>
        <v>2118571</v>
      </c>
      <c r="M60" s="219">
        <f t="shared" si="14"/>
        <v>4516702</v>
      </c>
      <c r="N60" s="264">
        <f t="shared" si="14"/>
        <v>9854677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12203976</v>
      </c>
      <c r="X60" s="219">
        <f t="shared" si="14"/>
        <v>16365000</v>
      </c>
      <c r="Y60" s="264">
        <f t="shared" si="14"/>
        <v>-4161024</v>
      </c>
      <c r="Z60" s="324">
        <f>+IF(X60&lt;&gt;0,+(Y60/X60)*100,0)</f>
        <v>-25.426361136571952</v>
      </c>
      <c r="AA60" s="232">
        <f>+AA57+AA54+AA51+AA40+AA37+AA34+AA22+AA5</f>
        <v>32730000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Gqesha</dc:creator>
  <cp:keywords/>
  <dc:description/>
  <cp:lastModifiedBy>Lawrence Gqesha</cp:lastModifiedBy>
  <dcterms:created xsi:type="dcterms:W3CDTF">2015-02-02T10:47:44Z</dcterms:created>
  <dcterms:modified xsi:type="dcterms:W3CDTF">2015-02-02T10:50:18Z</dcterms:modified>
  <cp:category/>
  <cp:version/>
  <cp:contentType/>
  <cp:contentStatus/>
</cp:coreProperties>
</file>