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<sst xmlns="http://schemas.openxmlformats.org/spreadsheetml/2006/main" count="855" uniqueCount="302">
  <si>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Naledi (Fs)(FS164)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</si>
  <si>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</si>
  <si>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</si>
  <si>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</si>
  <si>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</si>
  <si>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</si>
  <si>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</si>
  <si>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</si>
  <si>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</si>
  <si>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</si>
  <si>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</si>
  <si>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</si>
  <si>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</si>
  <si>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</si>
  <si>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</si>
  <si>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</si>
  <si>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</si>
  <si>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</si>
  <si>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</si>
  <si>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</si>
  <si>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</si>
  <si>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</si>
  <si>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</si>
  <si>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</si>
  <si>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</si>
  <si>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</si>
  <si>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</si>
  <si>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</si>
  <si>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</si>
  <si>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</si>
  <si>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</si>
  <si>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</si>
  <si>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</si>
  <si>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</si>
  <si>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</si>
  <si>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</si>
  <si>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</si>
  <si>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</si>
  <si>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</si>
  <si>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</si>
  <si>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</si>
  <si>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</si>
  <si>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</si>
  <si>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</si>
  <si>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</si>
  <si>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</si>
  <si>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</si>
  <si>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</si>
  <si>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</si>
  <si>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</si>
  <si>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</si>
  <si>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</si>
  <si>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</si>
  <si>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</si>
  <si>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</si>
  <si>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</si>
  <si>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</si>
  <si>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</si>
  <si>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</si>
  <si>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</si>
  <si>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</si>
  <si>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</si>
  <si>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</si>
  <si>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</si>
  <si>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</si>
  <si>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</si>
  <si>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</si>
  <si>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</si>
  <si>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</si>
  <si>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</si>
  <si>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Naledi (Fs)(FS164)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</si>
  <si>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</si>
  <si>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</si>
  <si>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</si>
  <si>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</si>
  <si>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</si>
  <si>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</si>
  <si>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</si>
  <si>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</si>
  <si>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</si>
  <si>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</si>
  <si>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</si>
  <si>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</si>
  <si>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</si>
  <si>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</si>
  <si>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</si>
  <si>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</si>
  <si>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</si>
  <si>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</si>
  <si>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</si>
  <si>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</si>
  <si>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</si>
  <si>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</si>
  <si>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</si>
  <si>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</si>
  <si>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</si>
  <si>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</si>
  <si>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</si>
  <si>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</si>
  <si>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</si>
  <si>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Naledi (Fs)(FS164)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</si>
  <si>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</si>
  <si>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</si>
  <si>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</si>
  <si>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</si>
  <si>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</si>
  <si>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</si>
  <si>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</si>
  <si>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</si>
  <si>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</si>
  <si>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</si>
  <si>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</si>
  <si>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</si>
  <si>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</si>
  <si>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</si>
  <si>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</si>
  <si>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</si>
  <si>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</si>
  <si>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</si>
  <si>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</si>
  <si>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</si>
  <si>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</si>
  <si>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</si>
  <si>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</si>
  <si>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</si>
  <si>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</si>
  <si>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</si>
  <si>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</si>
  <si>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</si>
  <si>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Naledi (Fs)(FS164)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</si>
  <si>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</si>
  <si>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</si>
  <si>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</si>
  <si>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</si>
  <si>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</si>
  <si>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</si>
  <si>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</si>
  <si>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</si>
  <si>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</si>
  <si>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</si>
  <si>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Naledi (Fs)(FS164)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</si>
  <si>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</si>
  <si>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</si>
  <si>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</si>
  <si>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</si>
  <si>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</si>
  <si>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</si>
  <si>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</si>
  <si>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</si>
  <si>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</si>
  <si>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</si>
  <si>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</si>
  <si>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</si>
  <si>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</si>
  <si>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</si>
  <si>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</si>
  <si>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</si>
  <si>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</si>
  <si>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</si>
  <si>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</si>
  <si>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</si>
  <si>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</si>
  <si>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</si>
  <si>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</si>
  <si>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</si>
  <si>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</si>
  <si>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</si>
  <si>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</si>
  <si>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</si>
  <si>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</si>
  <si>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</si>
  <si>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</si>
  <si>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</si>
  <si>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</si>
  <si>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Naledi (Fs)(FS164)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</si>
  <si>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</si>
  <si>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</si>
  <si>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</si>
  <si>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</si>
  <si>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</si>
  <si>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</si>
  <si>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</si>
  <si>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</si>
  <si>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</si>
  <si>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</si>
  <si>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</si>
  <si>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</si>
  <si>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</si>
  <si>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</si>
  <si>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</si>
  <si>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</si>
  <si>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</si>
  <si>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</si>
  <si>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</si>
  <si>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</si>
  <si>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</si>
  <si>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</si>
  <si>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</si>
  <si>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</si>
  <si>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</si>
  <si>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</si>
  <si>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Naledi (Fs)(FS164)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</si>
  <si>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</si>
  <si>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</si>
  <si>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</si>
  <si>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</si>
  <si>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</si>
  <si>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</si>
  <si>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</si>
  <si>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</si>
  <si>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</si>
  <si>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</si>
  <si>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</si>
  <si>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</si>
  <si>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</si>
  <si>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</si>
  <si>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</si>
  <si>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</si>
  <si>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</si>
  <si>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</si>
  <si>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</si>
  <si>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</si>
  <si>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</si>
  <si>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</si>
  <si>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</si>
  <si>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</si>
  <si>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Naledi (Fs)(FS164)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</si>
  <si>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</si>
  <si>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</si>
  <si>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</si>
  <si>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</si>
  <si>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</si>
  <si>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</si>
  <si>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</si>
  <si>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</si>
  <si>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</si>
  <si>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</si>
  <si>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</si>
  <si>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</si>
  <si>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</si>
  <si>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</si>
  <si>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</si>
  <si>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</si>
  <si>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</si>
  <si>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</si>
  <si>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</si>
  <si>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</si>
  <si>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</si>
  <si>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</si>
  <si>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</si>
  <si>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</si>
  <si>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</si>
  <si>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</si>
  <si>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</si>
  <si>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</si>
  <si>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</si>
  <si>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</si>
  <si>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</si>
  <si>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</si>
  <si>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</si>
  <si>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</si>
  <si>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</si>
  <si>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Naledi (Fs)(FS164)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</si>
  <si>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</si>
  <si>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</si>
  <si>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Naledi (Fs)(FS164)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</si>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</sst>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4537361</v>
      </c>
      <c r="E5" s="60">
        <v>4537361</v>
      </c>
      <c r="F5" s="60">
        <v>4111799</v>
      </c>
      <c r="G5" s="60">
        <v>258406</v>
      </c>
      <c r="H5" s="60">
        <v>263487</v>
      </c>
      <c r="I5" s="60">
        <v>4633692</v>
      </c>
      <c r="J5" s="60">
        <v>272300</v>
      </c>
      <c r="K5" s="60">
        <v>205086</v>
      </c>
      <c r="L5" s="60">
        <v>216822</v>
      </c>
      <c r="M5" s="60">
        <v>694208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5327900</v>
      </c>
      <c r="W5" s="60">
        <v>2268498</v>
      </c>
      <c r="X5" s="60">
        <v>3059402</v>
      </c>
      <c r="Y5" s="61">
        <v>134.86</v>
      </c>
      <c r="Z5" s="62">
        <v>4537361</v>
      </c>
    </row>
    <row r="6" spans="1:26" ht="13.5">
      <c r="A6" s="58" t="s">
        <v>32</v>
      </c>
      <c r="B6" s="19">
        <v>0</v>
      </c>
      <c r="C6" s="19">
        <v>0</v>
      </c>
      <c r="D6" s="59">
        <v>35681129</v>
      </c>
      <c r="E6" s="60">
        <v>35681129</v>
      </c>
      <c r="F6" s="60">
        <v>874317</v>
      </c>
      <c r="G6" s="60">
        <v>934696</v>
      </c>
      <c r="H6" s="60">
        <v>921363</v>
      </c>
      <c r="I6" s="60">
        <v>2730376</v>
      </c>
      <c r="J6" s="60">
        <v>900573</v>
      </c>
      <c r="K6" s="60">
        <v>901068</v>
      </c>
      <c r="L6" s="60">
        <v>779485</v>
      </c>
      <c r="M6" s="60">
        <v>2581126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5311502</v>
      </c>
      <c r="W6" s="60">
        <v>17684004</v>
      </c>
      <c r="X6" s="60">
        <v>-12372502</v>
      </c>
      <c r="Y6" s="61">
        <v>-69.96</v>
      </c>
      <c r="Z6" s="62">
        <v>35681129</v>
      </c>
    </row>
    <row r="7" spans="1:26" ht="13.5">
      <c r="A7" s="58" t="s">
        <v>33</v>
      </c>
      <c r="B7" s="19">
        <v>0</v>
      </c>
      <c r="C7" s="19">
        <v>0</v>
      </c>
      <c r="D7" s="59">
        <v>73254</v>
      </c>
      <c r="E7" s="60">
        <v>73254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/>
      <c r="X7" s="60">
        <v>0</v>
      </c>
      <c r="Y7" s="61">
        <v>0</v>
      </c>
      <c r="Z7" s="62">
        <v>73254</v>
      </c>
    </row>
    <row r="8" spans="1:26" ht="13.5">
      <c r="A8" s="58" t="s">
        <v>34</v>
      </c>
      <c r="B8" s="19">
        <v>0</v>
      </c>
      <c r="C8" s="19">
        <v>0</v>
      </c>
      <c r="D8" s="59">
        <v>43045001</v>
      </c>
      <c r="E8" s="60">
        <v>43045001</v>
      </c>
      <c r="F8" s="60">
        <v>3590470</v>
      </c>
      <c r="G8" s="60">
        <v>3595878</v>
      </c>
      <c r="H8" s="60">
        <v>3659360</v>
      </c>
      <c r="I8" s="60">
        <v>10845708</v>
      </c>
      <c r="J8" s="60">
        <v>3617700</v>
      </c>
      <c r="K8" s="60">
        <v>2966137</v>
      </c>
      <c r="L8" s="60">
        <v>2953948</v>
      </c>
      <c r="M8" s="60">
        <v>9537785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20383493</v>
      </c>
      <c r="W8" s="60">
        <v>29941334</v>
      </c>
      <c r="X8" s="60">
        <v>-9557841</v>
      </c>
      <c r="Y8" s="61">
        <v>-31.92</v>
      </c>
      <c r="Z8" s="62">
        <v>43045001</v>
      </c>
    </row>
    <row r="9" spans="1:26" ht="13.5">
      <c r="A9" s="58" t="s">
        <v>35</v>
      </c>
      <c r="B9" s="19">
        <v>0</v>
      </c>
      <c r="C9" s="19">
        <v>0</v>
      </c>
      <c r="D9" s="59">
        <v>6211153</v>
      </c>
      <c r="E9" s="60">
        <v>6211153</v>
      </c>
      <c r="F9" s="60">
        <v>78016</v>
      </c>
      <c r="G9" s="60">
        <v>86554</v>
      </c>
      <c r="H9" s="60">
        <v>64998</v>
      </c>
      <c r="I9" s="60">
        <v>229568</v>
      </c>
      <c r="J9" s="60">
        <v>61810</v>
      </c>
      <c r="K9" s="60">
        <v>129552</v>
      </c>
      <c r="L9" s="60">
        <v>51797</v>
      </c>
      <c r="M9" s="60">
        <v>243159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472727</v>
      </c>
      <c r="W9" s="60">
        <v>3078504</v>
      </c>
      <c r="X9" s="60">
        <v>-2605777</v>
      </c>
      <c r="Y9" s="61">
        <v>-84.64</v>
      </c>
      <c r="Z9" s="62">
        <v>6211153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89547898</v>
      </c>
      <c r="E10" s="66">
        <f t="shared" si="0"/>
        <v>89547898</v>
      </c>
      <c r="F10" s="66">
        <f t="shared" si="0"/>
        <v>8654602</v>
      </c>
      <c r="G10" s="66">
        <f t="shared" si="0"/>
        <v>4875534</v>
      </c>
      <c r="H10" s="66">
        <f t="shared" si="0"/>
        <v>4909208</v>
      </c>
      <c r="I10" s="66">
        <f t="shared" si="0"/>
        <v>18439344</v>
      </c>
      <c r="J10" s="66">
        <f t="shared" si="0"/>
        <v>4852383</v>
      </c>
      <c r="K10" s="66">
        <f t="shared" si="0"/>
        <v>4201843</v>
      </c>
      <c r="L10" s="66">
        <f t="shared" si="0"/>
        <v>4002052</v>
      </c>
      <c r="M10" s="66">
        <f t="shared" si="0"/>
        <v>13056278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31495622</v>
      </c>
      <c r="W10" s="66">
        <f t="shared" si="0"/>
        <v>52972340</v>
      </c>
      <c r="X10" s="66">
        <f t="shared" si="0"/>
        <v>-21476718</v>
      </c>
      <c r="Y10" s="67">
        <f>+IF(W10&lt;&gt;0,(X10/W10)*100,0)</f>
        <v>-40.54326843027889</v>
      </c>
      <c r="Z10" s="68">
        <f t="shared" si="0"/>
        <v>89547898</v>
      </c>
    </row>
    <row r="11" spans="1:26" ht="13.5">
      <c r="A11" s="58" t="s">
        <v>37</v>
      </c>
      <c r="B11" s="19">
        <v>0</v>
      </c>
      <c r="C11" s="19">
        <v>0</v>
      </c>
      <c r="D11" s="59">
        <v>31544000</v>
      </c>
      <c r="E11" s="60">
        <v>31544000</v>
      </c>
      <c r="F11" s="60">
        <v>2197833</v>
      </c>
      <c r="G11" s="60">
        <v>2291553</v>
      </c>
      <c r="H11" s="60">
        <v>2219858</v>
      </c>
      <c r="I11" s="60">
        <v>6709244</v>
      </c>
      <c r="J11" s="60">
        <v>2322554</v>
      </c>
      <c r="K11" s="60">
        <v>2329162</v>
      </c>
      <c r="L11" s="60">
        <v>2388481</v>
      </c>
      <c r="M11" s="60">
        <v>7040197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13749441</v>
      </c>
      <c r="W11" s="60">
        <v>18651000</v>
      </c>
      <c r="X11" s="60">
        <v>-4901559</v>
      </c>
      <c r="Y11" s="61">
        <v>-26.28</v>
      </c>
      <c r="Z11" s="62">
        <v>31544000</v>
      </c>
    </row>
    <row r="12" spans="1:26" ht="13.5">
      <c r="A12" s="58" t="s">
        <v>38</v>
      </c>
      <c r="B12" s="19">
        <v>0</v>
      </c>
      <c r="C12" s="19">
        <v>0</v>
      </c>
      <c r="D12" s="59">
        <v>2396489</v>
      </c>
      <c r="E12" s="60">
        <v>2396489</v>
      </c>
      <c r="F12" s="60">
        <v>168369</v>
      </c>
      <c r="G12" s="60">
        <v>170403</v>
      </c>
      <c r="H12" s="60">
        <v>168362</v>
      </c>
      <c r="I12" s="60">
        <v>507134</v>
      </c>
      <c r="J12" s="60">
        <v>168417</v>
      </c>
      <c r="K12" s="60">
        <v>168360</v>
      </c>
      <c r="L12" s="60">
        <v>168341</v>
      </c>
      <c r="M12" s="60">
        <v>505118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1012252</v>
      </c>
      <c r="W12" s="60">
        <v>991500</v>
      </c>
      <c r="X12" s="60">
        <v>20752</v>
      </c>
      <c r="Y12" s="61">
        <v>2.09</v>
      </c>
      <c r="Z12" s="62">
        <v>2396489</v>
      </c>
    </row>
    <row r="13" spans="1:26" ht="13.5">
      <c r="A13" s="58" t="s">
        <v>278</v>
      </c>
      <c r="B13" s="19">
        <v>0</v>
      </c>
      <c r="C13" s="19">
        <v>0</v>
      </c>
      <c r="D13" s="59">
        <v>1500000</v>
      </c>
      <c r="E13" s="60">
        <v>1500000</v>
      </c>
      <c r="F13" s="60">
        <v>724699</v>
      </c>
      <c r="G13" s="60">
        <v>559092</v>
      </c>
      <c r="H13" s="60">
        <v>-482268</v>
      </c>
      <c r="I13" s="60">
        <v>801523</v>
      </c>
      <c r="J13" s="60">
        <v>268528</v>
      </c>
      <c r="K13" s="60">
        <v>289770</v>
      </c>
      <c r="L13" s="60">
        <v>198144</v>
      </c>
      <c r="M13" s="60">
        <v>756442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1557965</v>
      </c>
      <c r="W13" s="60"/>
      <c r="X13" s="60">
        <v>1557965</v>
      </c>
      <c r="Y13" s="61">
        <v>0</v>
      </c>
      <c r="Z13" s="62">
        <v>1500000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25998</v>
      </c>
      <c r="X14" s="60">
        <v>-25998</v>
      </c>
      <c r="Y14" s="61">
        <v>-100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30396693</v>
      </c>
      <c r="E15" s="60">
        <v>30396693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16816</v>
      </c>
      <c r="M15" s="60">
        <v>16816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16816</v>
      </c>
      <c r="W15" s="60">
        <v>15690498</v>
      </c>
      <c r="X15" s="60">
        <v>-15673682</v>
      </c>
      <c r="Y15" s="61">
        <v>-99.89</v>
      </c>
      <c r="Z15" s="62">
        <v>30396693</v>
      </c>
    </row>
    <row r="16" spans="1:26" ht="13.5">
      <c r="A16" s="69" t="s">
        <v>42</v>
      </c>
      <c r="B16" s="19">
        <v>0</v>
      </c>
      <c r="C16" s="19">
        <v>0</v>
      </c>
      <c r="D16" s="59">
        <v>5557922</v>
      </c>
      <c r="E16" s="60">
        <v>5557922</v>
      </c>
      <c r="F16" s="60">
        <v>21684</v>
      </c>
      <c r="G16" s="60">
        <v>22478</v>
      </c>
      <c r="H16" s="60">
        <v>45047</v>
      </c>
      <c r="I16" s="60">
        <v>89209</v>
      </c>
      <c r="J16" s="60">
        <v>30938</v>
      </c>
      <c r="K16" s="60">
        <v>37636</v>
      </c>
      <c r="L16" s="60">
        <v>25001</v>
      </c>
      <c r="M16" s="60">
        <v>93575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182784</v>
      </c>
      <c r="W16" s="60"/>
      <c r="X16" s="60">
        <v>182784</v>
      </c>
      <c r="Y16" s="61">
        <v>0</v>
      </c>
      <c r="Z16" s="62">
        <v>5557922</v>
      </c>
    </row>
    <row r="17" spans="1:26" ht="13.5">
      <c r="A17" s="58" t="s">
        <v>43</v>
      </c>
      <c r="B17" s="19">
        <v>0</v>
      </c>
      <c r="C17" s="19">
        <v>0</v>
      </c>
      <c r="D17" s="59">
        <v>17934274</v>
      </c>
      <c r="E17" s="60">
        <v>17934274</v>
      </c>
      <c r="F17" s="60">
        <v>3892906</v>
      </c>
      <c r="G17" s="60">
        <v>1504303</v>
      </c>
      <c r="H17" s="60">
        <v>1915417</v>
      </c>
      <c r="I17" s="60">
        <v>7312626</v>
      </c>
      <c r="J17" s="60">
        <v>2331353</v>
      </c>
      <c r="K17" s="60">
        <v>1498957</v>
      </c>
      <c r="L17" s="60">
        <v>3973335</v>
      </c>
      <c r="M17" s="60">
        <v>7803645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15116271</v>
      </c>
      <c r="W17" s="60">
        <v>5670996</v>
      </c>
      <c r="X17" s="60">
        <v>9445275</v>
      </c>
      <c r="Y17" s="61">
        <v>166.55</v>
      </c>
      <c r="Z17" s="62">
        <v>17934274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89329378</v>
      </c>
      <c r="E18" s="73">
        <f t="shared" si="1"/>
        <v>89329378</v>
      </c>
      <c r="F18" s="73">
        <f t="shared" si="1"/>
        <v>7005491</v>
      </c>
      <c r="G18" s="73">
        <f t="shared" si="1"/>
        <v>4547829</v>
      </c>
      <c r="H18" s="73">
        <f t="shared" si="1"/>
        <v>3866416</v>
      </c>
      <c r="I18" s="73">
        <f t="shared" si="1"/>
        <v>15419736</v>
      </c>
      <c r="J18" s="73">
        <f t="shared" si="1"/>
        <v>5121790</v>
      </c>
      <c r="K18" s="73">
        <f t="shared" si="1"/>
        <v>4323885</v>
      </c>
      <c r="L18" s="73">
        <f t="shared" si="1"/>
        <v>6770118</v>
      </c>
      <c r="M18" s="73">
        <f t="shared" si="1"/>
        <v>16215793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31635529</v>
      </c>
      <c r="W18" s="73">
        <f t="shared" si="1"/>
        <v>41029992</v>
      </c>
      <c r="X18" s="73">
        <f t="shared" si="1"/>
        <v>-9394463</v>
      </c>
      <c r="Y18" s="67">
        <f>+IF(W18&lt;&gt;0,(X18/W18)*100,0)</f>
        <v>-22.896575266210142</v>
      </c>
      <c r="Z18" s="74">
        <f t="shared" si="1"/>
        <v>89329378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218520</v>
      </c>
      <c r="E19" s="77">
        <f t="shared" si="2"/>
        <v>218520</v>
      </c>
      <c r="F19" s="77">
        <f t="shared" si="2"/>
        <v>1649111</v>
      </c>
      <c r="G19" s="77">
        <f t="shared" si="2"/>
        <v>327705</v>
      </c>
      <c r="H19" s="77">
        <f t="shared" si="2"/>
        <v>1042792</v>
      </c>
      <c r="I19" s="77">
        <f t="shared" si="2"/>
        <v>3019608</v>
      </c>
      <c r="J19" s="77">
        <f t="shared" si="2"/>
        <v>-269407</v>
      </c>
      <c r="K19" s="77">
        <f t="shared" si="2"/>
        <v>-122042</v>
      </c>
      <c r="L19" s="77">
        <f t="shared" si="2"/>
        <v>-2768066</v>
      </c>
      <c r="M19" s="77">
        <f t="shared" si="2"/>
        <v>-3159515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-139907</v>
      </c>
      <c r="W19" s="77">
        <f>IF(E10=E18,0,W10-W18)</f>
        <v>11942348</v>
      </c>
      <c r="X19" s="77">
        <f t="shared" si="2"/>
        <v>-12082255</v>
      </c>
      <c r="Y19" s="78">
        <f>+IF(W19&lt;&gt;0,(X19/W19)*100,0)</f>
        <v>-101.17152003944283</v>
      </c>
      <c r="Z19" s="79">
        <f t="shared" si="2"/>
        <v>218520</v>
      </c>
    </row>
    <row r="20" spans="1:26" ht="13.5">
      <c r="A20" s="58" t="s">
        <v>46</v>
      </c>
      <c r="B20" s="19">
        <v>0</v>
      </c>
      <c r="C20" s="19">
        <v>0</v>
      </c>
      <c r="D20" s="59">
        <v>21316700</v>
      </c>
      <c r="E20" s="60">
        <v>21316700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1780</v>
      </c>
      <c r="M20" s="60">
        <v>1780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1780</v>
      </c>
      <c r="W20" s="60">
        <v>10633500</v>
      </c>
      <c r="X20" s="60">
        <v>-10631720</v>
      </c>
      <c r="Y20" s="61">
        <v>-99.98</v>
      </c>
      <c r="Z20" s="62">
        <v>21316700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-8793467</v>
      </c>
      <c r="X21" s="82">
        <v>8793467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21535220</v>
      </c>
      <c r="E22" s="88">
        <f t="shared" si="3"/>
        <v>21535220</v>
      </c>
      <c r="F22" s="88">
        <f t="shared" si="3"/>
        <v>1649111</v>
      </c>
      <c r="G22" s="88">
        <f t="shared" si="3"/>
        <v>327705</v>
      </c>
      <c r="H22" s="88">
        <f t="shared" si="3"/>
        <v>1042792</v>
      </c>
      <c r="I22" s="88">
        <f t="shared" si="3"/>
        <v>3019608</v>
      </c>
      <c r="J22" s="88">
        <f t="shared" si="3"/>
        <v>-269407</v>
      </c>
      <c r="K22" s="88">
        <f t="shared" si="3"/>
        <v>-122042</v>
      </c>
      <c r="L22" s="88">
        <f t="shared" si="3"/>
        <v>-2766286</v>
      </c>
      <c r="M22" s="88">
        <f t="shared" si="3"/>
        <v>-3157735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-138127</v>
      </c>
      <c r="W22" s="88">
        <f t="shared" si="3"/>
        <v>13782381</v>
      </c>
      <c r="X22" s="88">
        <f t="shared" si="3"/>
        <v>-13920508</v>
      </c>
      <c r="Y22" s="89">
        <f>+IF(W22&lt;&gt;0,(X22/W22)*100,0)</f>
        <v>-101.00219983760425</v>
      </c>
      <c r="Z22" s="90">
        <f t="shared" si="3"/>
        <v>21535220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21535220</v>
      </c>
      <c r="E24" s="77">
        <f t="shared" si="4"/>
        <v>21535220</v>
      </c>
      <c r="F24" s="77">
        <f t="shared" si="4"/>
        <v>1649111</v>
      </c>
      <c r="G24" s="77">
        <f t="shared" si="4"/>
        <v>327705</v>
      </c>
      <c r="H24" s="77">
        <f t="shared" si="4"/>
        <v>1042792</v>
      </c>
      <c r="I24" s="77">
        <f t="shared" si="4"/>
        <v>3019608</v>
      </c>
      <c r="J24" s="77">
        <f t="shared" si="4"/>
        <v>-269407</v>
      </c>
      <c r="K24" s="77">
        <f t="shared" si="4"/>
        <v>-122042</v>
      </c>
      <c r="L24" s="77">
        <f t="shared" si="4"/>
        <v>-2766286</v>
      </c>
      <c r="M24" s="77">
        <f t="shared" si="4"/>
        <v>-3157735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-138127</v>
      </c>
      <c r="W24" s="77">
        <f t="shared" si="4"/>
        <v>13782381</v>
      </c>
      <c r="X24" s="77">
        <f t="shared" si="4"/>
        <v>-13920508</v>
      </c>
      <c r="Y24" s="78">
        <f>+IF(W24&lt;&gt;0,(X24/W24)*100,0)</f>
        <v>-101.00219983760425</v>
      </c>
      <c r="Z24" s="79">
        <f t="shared" si="4"/>
        <v>21535220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/>
      <c r="X27" s="100">
        <v>0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0</v>
      </c>
      <c r="X32" s="100">
        <f t="shared" si="5"/>
        <v>0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20941000</v>
      </c>
      <c r="E35" s="60">
        <v>20941000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10470500</v>
      </c>
      <c r="X35" s="60">
        <v>-10470500</v>
      </c>
      <c r="Y35" s="61">
        <v>-100</v>
      </c>
      <c r="Z35" s="62">
        <v>20941000</v>
      </c>
    </row>
    <row r="36" spans="1:26" ht="13.5">
      <c r="A36" s="58" t="s">
        <v>57</v>
      </c>
      <c r="B36" s="19">
        <v>0</v>
      </c>
      <c r="C36" s="19">
        <v>0</v>
      </c>
      <c r="D36" s="59">
        <v>282904000</v>
      </c>
      <c r="E36" s="60">
        <v>282904000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141452000</v>
      </c>
      <c r="X36" s="60">
        <v>-141452000</v>
      </c>
      <c r="Y36" s="61">
        <v>-100</v>
      </c>
      <c r="Z36" s="62">
        <v>282904000</v>
      </c>
    </row>
    <row r="37" spans="1:26" ht="13.5">
      <c r="A37" s="58" t="s">
        <v>58</v>
      </c>
      <c r="B37" s="19">
        <v>0</v>
      </c>
      <c r="C37" s="19">
        <v>0</v>
      </c>
      <c r="D37" s="59">
        <v>17860000</v>
      </c>
      <c r="E37" s="60">
        <v>17860000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8930000</v>
      </c>
      <c r="X37" s="60">
        <v>-8930000</v>
      </c>
      <c r="Y37" s="61">
        <v>-100</v>
      </c>
      <c r="Z37" s="62">
        <v>17860000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285985000</v>
      </c>
      <c r="E39" s="60">
        <v>285985000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142992500</v>
      </c>
      <c r="X39" s="60">
        <v>-142992500</v>
      </c>
      <c r="Y39" s="61">
        <v>-100</v>
      </c>
      <c r="Z39" s="62">
        <v>285985000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25034992</v>
      </c>
      <c r="E42" s="60">
        <v>25034992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10236496</v>
      </c>
      <c r="X42" s="60">
        <v>-10236496</v>
      </c>
      <c r="Y42" s="61">
        <v>-100</v>
      </c>
      <c r="Z42" s="62">
        <v>25034992</v>
      </c>
    </row>
    <row r="43" spans="1:26" ht="13.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25034992</v>
      </c>
      <c r="E45" s="100">
        <v>25034992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10236496</v>
      </c>
      <c r="X45" s="100">
        <v>-10236496</v>
      </c>
      <c r="Y45" s="101">
        <v>-100</v>
      </c>
      <c r="Z45" s="102">
        <v>25034992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1057688</v>
      </c>
      <c r="C49" s="52">
        <v>0</v>
      </c>
      <c r="D49" s="129">
        <v>1059881</v>
      </c>
      <c r="E49" s="54">
        <v>1062674</v>
      </c>
      <c r="F49" s="54">
        <v>0</v>
      </c>
      <c r="G49" s="54">
        <v>0</v>
      </c>
      <c r="H49" s="54">
        <v>0</v>
      </c>
      <c r="I49" s="54">
        <v>1078662</v>
      </c>
      <c r="J49" s="54">
        <v>0</v>
      </c>
      <c r="K49" s="54">
        <v>0</v>
      </c>
      <c r="L49" s="54">
        <v>0</v>
      </c>
      <c r="M49" s="54">
        <v>2882595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949015</v>
      </c>
      <c r="W49" s="54">
        <v>5940570</v>
      </c>
      <c r="X49" s="54">
        <v>43730817</v>
      </c>
      <c r="Y49" s="54">
        <v>57761902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873440</v>
      </c>
      <c r="E51" s="54">
        <v>834381</v>
      </c>
      <c r="F51" s="54">
        <v>0</v>
      </c>
      <c r="G51" s="54">
        <v>0</v>
      </c>
      <c r="H51" s="54">
        <v>0</v>
      </c>
      <c r="I51" s="54">
        <v>1821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10128</v>
      </c>
      <c r="X51" s="54">
        <v>64268</v>
      </c>
      <c r="Y51" s="54">
        <v>1784038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100.1802902098015</v>
      </c>
      <c r="E58" s="7">
        <f t="shared" si="6"/>
        <v>100.1802902098015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100.76931705106458</v>
      </c>
      <c r="X58" s="7">
        <f t="shared" si="6"/>
        <v>0</v>
      </c>
      <c r="Y58" s="7">
        <f t="shared" si="6"/>
        <v>0</v>
      </c>
      <c r="Z58" s="8">
        <f t="shared" si="6"/>
        <v>100.1802902098015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99.99195567643835</v>
      </c>
      <c r="E59" s="10">
        <f t="shared" si="7"/>
        <v>99.99195567643835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99.99195567643835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99.99964967476225</v>
      </c>
      <c r="E60" s="13">
        <f t="shared" si="7"/>
        <v>99.99964967476225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100.86800477991295</v>
      </c>
      <c r="X60" s="13">
        <f t="shared" si="7"/>
        <v>0</v>
      </c>
      <c r="Y60" s="13">
        <f t="shared" si="7"/>
        <v>0</v>
      </c>
      <c r="Z60" s="14">
        <f t="shared" si="7"/>
        <v>99.99964967476225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100.0010622823466</v>
      </c>
      <c r="E61" s="13">
        <f t="shared" si="7"/>
        <v>100.0010622823466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101.29033247469472</v>
      </c>
      <c r="X61" s="13">
        <f t="shared" si="7"/>
        <v>0</v>
      </c>
      <c r="Y61" s="13">
        <f t="shared" si="7"/>
        <v>0</v>
      </c>
      <c r="Z61" s="14">
        <f t="shared" si="7"/>
        <v>100.0010622823466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99.99015546299181</v>
      </c>
      <c r="E62" s="13">
        <f t="shared" si="7"/>
        <v>99.99015546299181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99.99015546299181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99.99739137239898</v>
      </c>
      <c r="E63" s="13">
        <f t="shared" si="7"/>
        <v>99.99739137239898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99.8756771421842</v>
      </c>
      <c r="X63" s="13">
        <f t="shared" si="7"/>
        <v>0</v>
      </c>
      <c r="Y63" s="13">
        <f t="shared" si="7"/>
        <v>0</v>
      </c>
      <c r="Z63" s="14">
        <f t="shared" si="7"/>
        <v>99.99739137239898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100.00531130427444</v>
      </c>
      <c r="E64" s="13">
        <f t="shared" si="7"/>
        <v>100.00531130427444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99.96376859042357</v>
      </c>
      <c r="X64" s="13">
        <f t="shared" si="7"/>
        <v>0</v>
      </c>
      <c r="Y64" s="13">
        <f t="shared" si="7"/>
        <v>0</v>
      </c>
      <c r="Z64" s="14">
        <f t="shared" si="7"/>
        <v>100.00531130427444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40218490</v>
      </c>
      <c r="E67" s="26">
        <v>40218490</v>
      </c>
      <c r="F67" s="26">
        <v>4986116</v>
      </c>
      <c r="G67" s="26">
        <v>1193102</v>
      </c>
      <c r="H67" s="26">
        <v>1184850</v>
      </c>
      <c r="I67" s="26">
        <v>7364068</v>
      </c>
      <c r="J67" s="26">
        <v>1172873</v>
      </c>
      <c r="K67" s="26">
        <v>1106154</v>
      </c>
      <c r="L67" s="26">
        <v>996307</v>
      </c>
      <c r="M67" s="26">
        <v>3275334</v>
      </c>
      <c r="N67" s="26"/>
      <c r="O67" s="26"/>
      <c r="P67" s="26"/>
      <c r="Q67" s="26"/>
      <c r="R67" s="26"/>
      <c r="S67" s="26"/>
      <c r="T67" s="26"/>
      <c r="U67" s="26"/>
      <c r="V67" s="26">
        <v>10639402</v>
      </c>
      <c r="W67" s="26">
        <v>19952502</v>
      </c>
      <c r="X67" s="26"/>
      <c r="Y67" s="25"/>
      <c r="Z67" s="27">
        <v>40218490</v>
      </c>
    </row>
    <row r="68" spans="1:26" ht="13.5" hidden="1">
      <c r="A68" s="37" t="s">
        <v>31</v>
      </c>
      <c r="B68" s="19"/>
      <c r="C68" s="19"/>
      <c r="D68" s="20">
        <v>4537361</v>
      </c>
      <c r="E68" s="21">
        <v>4537361</v>
      </c>
      <c r="F68" s="21">
        <v>4111799</v>
      </c>
      <c r="G68" s="21">
        <v>258406</v>
      </c>
      <c r="H68" s="21">
        <v>263487</v>
      </c>
      <c r="I68" s="21">
        <v>4633692</v>
      </c>
      <c r="J68" s="21">
        <v>272300</v>
      </c>
      <c r="K68" s="21">
        <v>205086</v>
      </c>
      <c r="L68" s="21">
        <v>216822</v>
      </c>
      <c r="M68" s="21">
        <v>694208</v>
      </c>
      <c r="N68" s="21"/>
      <c r="O68" s="21"/>
      <c r="P68" s="21"/>
      <c r="Q68" s="21"/>
      <c r="R68" s="21"/>
      <c r="S68" s="21"/>
      <c r="T68" s="21"/>
      <c r="U68" s="21"/>
      <c r="V68" s="21">
        <v>5327900</v>
      </c>
      <c r="W68" s="21">
        <v>2268498</v>
      </c>
      <c r="X68" s="21"/>
      <c r="Y68" s="20"/>
      <c r="Z68" s="23">
        <v>4537361</v>
      </c>
    </row>
    <row r="69" spans="1:26" ht="13.5" hidden="1">
      <c r="A69" s="38" t="s">
        <v>32</v>
      </c>
      <c r="B69" s="19"/>
      <c r="C69" s="19"/>
      <c r="D69" s="20">
        <v>35681129</v>
      </c>
      <c r="E69" s="21">
        <v>35681129</v>
      </c>
      <c r="F69" s="21">
        <v>874317</v>
      </c>
      <c r="G69" s="21">
        <v>934696</v>
      </c>
      <c r="H69" s="21">
        <v>921363</v>
      </c>
      <c r="I69" s="21">
        <v>2730376</v>
      </c>
      <c r="J69" s="21">
        <v>900573</v>
      </c>
      <c r="K69" s="21">
        <v>901068</v>
      </c>
      <c r="L69" s="21">
        <v>779485</v>
      </c>
      <c r="M69" s="21">
        <v>2581126</v>
      </c>
      <c r="N69" s="21"/>
      <c r="O69" s="21"/>
      <c r="P69" s="21"/>
      <c r="Q69" s="21"/>
      <c r="R69" s="21"/>
      <c r="S69" s="21"/>
      <c r="T69" s="21"/>
      <c r="U69" s="21"/>
      <c r="V69" s="21">
        <v>5311502</v>
      </c>
      <c r="W69" s="21">
        <v>17684004</v>
      </c>
      <c r="X69" s="21"/>
      <c r="Y69" s="20"/>
      <c r="Z69" s="23">
        <v>35681129</v>
      </c>
    </row>
    <row r="70" spans="1:26" ht="13.5" hidden="1">
      <c r="A70" s="39" t="s">
        <v>103</v>
      </c>
      <c r="B70" s="19"/>
      <c r="C70" s="19"/>
      <c r="D70" s="20">
        <v>24569739</v>
      </c>
      <c r="E70" s="21">
        <v>24569739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12128502</v>
      </c>
      <c r="X70" s="21"/>
      <c r="Y70" s="20"/>
      <c r="Z70" s="23">
        <v>24569739</v>
      </c>
    </row>
    <row r="71" spans="1:26" ht="13.5" hidden="1">
      <c r="A71" s="39" t="s">
        <v>104</v>
      </c>
      <c r="B71" s="19"/>
      <c r="C71" s="19"/>
      <c r="D71" s="20">
        <v>4337431</v>
      </c>
      <c r="E71" s="21">
        <v>4337431</v>
      </c>
      <c r="F71" s="21">
        <v>363536</v>
      </c>
      <c r="G71" s="21">
        <v>447030</v>
      </c>
      <c r="H71" s="21">
        <v>431076</v>
      </c>
      <c r="I71" s="21">
        <v>1241642</v>
      </c>
      <c r="J71" s="21">
        <v>410207</v>
      </c>
      <c r="K71" s="21">
        <v>409878</v>
      </c>
      <c r="L71" s="21">
        <v>288262</v>
      </c>
      <c r="M71" s="21">
        <v>1108347</v>
      </c>
      <c r="N71" s="21"/>
      <c r="O71" s="21"/>
      <c r="P71" s="21"/>
      <c r="Q71" s="21"/>
      <c r="R71" s="21"/>
      <c r="S71" s="21"/>
      <c r="T71" s="21"/>
      <c r="U71" s="21"/>
      <c r="V71" s="21">
        <v>2349989</v>
      </c>
      <c r="W71" s="21">
        <v>2168502</v>
      </c>
      <c r="X71" s="21"/>
      <c r="Y71" s="20"/>
      <c r="Z71" s="23">
        <v>4337431</v>
      </c>
    </row>
    <row r="72" spans="1:26" ht="13.5" hidden="1">
      <c r="A72" s="39" t="s">
        <v>105</v>
      </c>
      <c r="B72" s="19"/>
      <c r="C72" s="19"/>
      <c r="D72" s="20">
        <v>4025105</v>
      </c>
      <c r="E72" s="21">
        <v>4025105</v>
      </c>
      <c r="F72" s="21">
        <v>306325</v>
      </c>
      <c r="G72" s="21">
        <v>293230</v>
      </c>
      <c r="H72" s="21">
        <v>294516</v>
      </c>
      <c r="I72" s="21">
        <v>894071</v>
      </c>
      <c r="J72" s="21">
        <v>294556</v>
      </c>
      <c r="K72" s="21">
        <v>295137</v>
      </c>
      <c r="L72" s="21">
        <v>294921</v>
      </c>
      <c r="M72" s="21">
        <v>884614</v>
      </c>
      <c r="N72" s="21"/>
      <c r="O72" s="21"/>
      <c r="P72" s="21"/>
      <c r="Q72" s="21"/>
      <c r="R72" s="21"/>
      <c r="S72" s="21"/>
      <c r="T72" s="21"/>
      <c r="U72" s="21"/>
      <c r="V72" s="21">
        <v>1778685</v>
      </c>
      <c r="W72" s="21">
        <v>2012502</v>
      </c>
      <c r="X72" s="21"/>
      <c r="Y72" s="20"/>
      <c r="Z72" s="23">
        <v>4025105</v>
      </c>
    </row>
    <row r="73" spans="1:26" ht="13.5" hidden="1">
      <c r="A73" s="39" t="s">
        <v>106</v>
      </c>
      <c r="B73" s="19"/>
      <c r="C73" s="19"/>
      <c r="D73" s="20">
        <v>2748854</v>
      </c>
      <c r="E73" s="21">
        <v>2748854</v>
      </c>
      <c r="F73" s="21">
        <v>204456</v>
      </c>
      <c r="G73" s="21">
        <v>194436</v>
      </c>
      <c r="H73" s="21">
        <v>195771</v>
      </c>
      <c r="I73" s="21">
        <v>594663</v>
      </c>
      <c r="J73" s="21">
        <v>195810</v>
      </c>
      <c r="K73" s="21">
        <v>196053</v>
      </c>
      <c r="L73" s="21">
        <v>196302</v>
      </c>
      <c r="M73" s="21">
        <v>588165</v>
      </c>
      <c r="N73" s="21"/>
      <c r="O73" s="21"/>
      <c r="P73" s="21"/>
      <c r="Q73" s="21"/>
      <c r="R73" s="21"/>
      <c r="S73" s="21"/>
      <c r="T73" s="21"/>
      <c r="U73" s="21"/>
      <c r="V73" s="21">
        <v>1182828</v>
      </c>
      <c r="W73" s="21">
        <v>1374498</v>
      </c>
      <c r="X73" s="21"/>
      <c r="Y73" s="20"/>
      <c r="Z73" s="23">
        <v>2748854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40291000</v>
      </c>
      <c r="E76" s="34">
        <v>40291000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20106000</v>
      </c>
      <c r="X76" s="34"/>
      <c r="Y76" s="33"/>
      <c r="Z76" s="35">
        <v>40291000</v>
      </c>
    </row>
    <row r="77" spans="1:26" ht="13.5" hidden="1">
      <c r="A77" s="37" t="s">
        <v>31</v>
      </c>
      <c r="B77" s="19"/>
      <c r="C77" s="19"/>
      <c r="D77" s="20">
        <v>4536996</v>
      </c>
      <c r="E77" s="21">
        <v>4536996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2268498</v>
      </c>
      <c r="X77" s="21"/>
      <c r="Y77" s="20"/>
      <c r="Z77" s="23">
        <v>4536996</v>
      </c>
    </row>
    <row r="78" spans="1:26" ht="13.5" hidden="1">
      <c r="A78" s="38" t="s">
        <v>32</v>
      </c>
      <c r="B78" s="19"/>
      <c r="C78" s="19"/>
      <c r="D78" s="20">
        <v>35681004</v>
      </c>
      <c r="E78" s="21">
        <v>35681004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17837502</v>
      </c>
      <c r="X78" s="21"/>
      <c r="Y78" s="20"/>
      <c r="Z78" s="23">
        <v>35681004</v>
      </c>
    </row>
    <row r="79" spans="1:26" ht="13.5" hidden="1">
      <c r="A79" s="39" t="s">
        <v>103</v>
      </c>
      <c r="B79" s="19"/>
      <c r="C79" s="19"/>
      <c r="D79" s="20">
        <v>24570000</v>
      </c>
      <c r="E79" s="21">
        <v>24570000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12285000</v>
      </c>
      <c r="X79" s="21"/>
      <c r="Y79" s="20"/>
      <c r="Z79" s="23">
        <v>24570000</v>
      </c>
    </row>
    <row r="80" spans="1:26" ht="13.5" hidden="1">
      <c r="A80" s="39" t="s">
        <v>104</v>
      </c>
      <c r="B80" s="19"/>
      <c r="C80" s="19"/>
      <c r="D80" s="20">
        <v>4337004</v>
      </c>
      <c r="E80" s="21">
        <v>4337004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2168502</v>
      </c>
      <c r="X80" s="21"/>
      <c r="Y80" s="20"/>
      <c r="Z80" s="23">
        <v>4337004</v>
      </c>
    </row>
    <row r="81" spans="1:26" ht="13.5" hidden="1">
      <c r="A81" s="39" t="s">
        <v>105</v>
      </c>
      <c r="B81" s="19"/>
      <c r="C81" s="19"/>
      <c r="D81" s="20">
        <v>4025000</v>
      </c>
      <c r="E81" s="21">
        <v>4025000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2010000</v>
      </c>
      <c r="X81" s="21"/>
      <c r="Y81" s="20"/>
      <c r="Z81" s="23">
        <v>4025000</v>
      </c>
    </row>
    <row r="82" spans="1:26" ht="13.5" hidden="1">
      <c r="A82" s="39" t="s">
        <v>106</v>
      </c>
      <c r="B82" s="19"/>
      <c r="C82" s="19"/>
      <c r="D82" s="20">
        <v>2749000</v>
      </c>
      <c r="E82" s="21">
        <v>2749000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1374000</v>
      </c>
      <c r="X82" s="21"/>
      <c r="Y82" s="20"/>
      <c r="Z82" s="23">
        <v>2749000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73000</v>
      </c>
      <c r="E84" s="30">
        <v>73000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>
        <v>73000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36025765</v>
      </c>
      <c r="F5" s="100">
        <f t="shared" si="0"/>
        <v>36025765</v>
      </c>
      <c r="G5" s="100">
        <f t="shared" si="0"/>
        <v>6385147</v>
      </c>
      <c r="H5" s="100">
        <f t="shared" si="0"/>
        <v>2346680</v>
      </c>
      <c r="I5" s="100">
        <f t="shared" si="0"/>
        <v>2591962</v>
      </c>
      <c r="J5" s="100">
        <f t="shared" si="0"/>
        <v>11323789</v>
      </c>
      <c r="K5" s="100">
        <f t="shared" si="0"/>
        <v>2556491</v>
      </c>
      <c r="L5" s="100">
        <f t="shared" si="0"/>
        <v>2159870</v>
      </c>
      <c r="M5" s="100">
        <f t="shared" si="0"/>
        <v>2082009</v>
      </c>
      <c r="N5" s="100">
        <f t="shared" si="0"/>
        <v>6798370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18122159</v>
      </c>
      <c r="X5" s="100">
        <f t="shared" si="0"/>
        <v>18998496</v>
      </c>
      <c r="Y5" s="100">
        <f t="shared" si="0"/>
        <v>-876337</v>
      </c>
      <c r="Z5" s="137">
        <f>+IF(X5&lt;&gt;0,+(Y5/X5)*100,0)</f>
        <v>-4.612665128860726</v>
      </c>
      <c r="AA5" s="153">
        <f>SUM(AA6:AA8)</f>
        <v>36025765</v>
      </c>
    </row>
    <row r="6" spans="1:27" ht="13.5">
      <c r="A6" s="138" t="s">
        <v>75</v>
      </c>
      <c r="B6" s="136"/>
      <c r="C6" s="155"/>
      <c r="D6" s="155"/>
      <c r="E6" s="156">
        <v>9576585</v>
      </c>
      <c r="F6" s="60">
        <v>9576585</v>
      </c>
      <c r="G6" s="60">
        <v>317069</v>
      </c>
      <c r="H6" s="60">
        <v>318339</v>
      </c>
      <c r="I6" s="60">
        <v>316755</v>
      </c>
      <c r="J6" s="60">
        <v>952163</v>
      </c>
      <c r="K6" s="60">
        <v>317729</v>
      </c>
      <c r="L6" s="60">
        <v>259244</v>
      </c>
      <c r="M6" s="60">
        <v>259943</v>
      </c>
      <c r="N6" s="60">
        <v>836916</v>
      </c>
      <c r="O6" s="60"/>
      <c r="P6" s="60"/>
      <c r="Q6" s="60"/>
      <c r="R6" s="60"/>
      <c r="S6" s="60"/>
      <c r="T6" s="60"/>
      <c r="U6" s="60"/>
      <c r="V6" s="60"/>
      <c r="W6" s="60">
        <v>1789079</v>
      </c>
      <c r="X6" s="60">
        <v>7006998</v>
      </c>
      <c r="Y6" s="60">
        <v>-5217919</v>
      </c>
      <c r="Z6" s="140">
        <v>-74.47</v>
      </c>
      <c r="AA6" s="155">
        <v>9576585</v>
      </c>
    </row>
    <row r="7" spans="1:27" ht="13.5">
      <c r="A7" s="138" t="s">
        <v>76</v>
      </c>
      <c r="B7" s="136"/>
      <c r="C7" s="157"/>
      <c r="D7" s="157"/>
      <c r="E7" s="158">
        <v>22699890</v>
      </c>
      <c r="F7" s="159">
        <v>22699890</v>
      </c>
      <c r="G7" s="159">
        <v>5554778</v>
      </c>
      <c r="H7" s="159">
        <v>1707514</v>
      </c>
      <c r="I7" s="159">
        <v>1720247</v>
      </c>
      <c r="J7" s="159">
        <v>8982539</v>
      </c>
      <c r="K7" s="159">
        <v>1725462</v>
      </c>
      <c r="L7" s="159">
        <v>1469237</v>
      </c>
      <c r="M7" s="159">
        <v>1401086</v>
      </c>
      <c r="N7" s="159">
        <v>4595785</v>
      </c>
      <c r="O7" s="159"/>
      <c r="P7" s="159"/>
      <c r="Q7" s="159"/>
      <c r="R7" s="159"/>
      <c r="S7" s="159"/>
      <c r="T7" s="159"/>
      <c r="U7" s="159"/>
      <c r="V7" s="159"/>
      <c r="W7" s="159">
        <v>13578324</v>
      </c>
      <c r="X7" s="159">
        <v>8881500</v>
      </c>
      <c r="Y7" s="159">
        <v>4696824</v>
      </c>
      <c r="Z7" s="141">
        <v>52.88</v>
      </c>
      <c r="AA7" s="157">
        <v>22699890</v>
      </c>
    </row>
    <row r="8" spans="1:27" ht="13.5">
      <c r="A8" s="138" t="s">
        <v>77</v>
      </c>
      <c r="B8" s="136"/>
      <c r="C8" s="155"/>
      <c r="D8" s="155"/>
      <c r="E8" s="156">
        <v>3749290</v>
      </c>
      <c r="F8" s="60">
        <v>3749290</v>
      </c>
      <c r="G8" s="60">
        <v>513300</v>
      </c>
      <c r="H8" s="60">
        <v>320827</v>
      </c>
      <c r="I8" s="60">
        <v>554960</v>
      </c>
      <c r="J8" s="60">
        <v>1389087</v>
      </c>
      <c r="K8" s="60">
        <v>513300</v>
      </c>
      <c r="L8" s="60">
        <v>431389</v>
      </c>
      <c r="M8" s="60">
        <v>420980</v>
      </c>
      <c r="N8" s="60">
        <v>1365669</v>
      </c>
      <c r="O8" s="60"/>
      <c r="P8" s="60"/>
      <c r="Q8" s="60"/>
      <c r="R8" s="60"/>
      <c r="S8" s="60"/>
      <c r="T8" s="60"/>
      <c r="U8" s="60"/>
      <c r="V8" s="60"/>
      <c r="W8" s="60">
        <v>2754756</v>
      </c>
      <c r="X8" s="60">
        <v>3109998</v>
      </c>
      <c r="Y8" s="60">
        <v>-355242</v>
      </c>
      <c r="Z8" s="140">
        <v>-11.42</v>
      </c>
      <c r="AA8" s="155">
        <v>3749290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5611507</v>
      </c>
      <c r="F9" s="100">
        <f t="shared" si="1"/>
        <v>5611507</v>
      </c>
      <c r="G9" s="100">
        <f t="shared" si="1"/>
        <v>745047</v>
      </c>
      <c r="H9" s="100">
        <f t="shared" si="1"/>
        <v>745337</v>
      </c>
      <c r="I9" s="100">
        <f t="shared" si="1"/>
        <v>341497</v>
      </c>
      <c r="J9" s="100">
        <f t="shared" si="1"/>
        <v>1831881</v>
      </c>
      <c r="K9" s="100">
        <f t="shared" si="1"/>
        <v>340973</v>
      </c>
      <c r="L9" s="100">
        <f t="shared" si="1"/>
        <v>279385</v>
      </c>
      <c r="M9" s="100">
        <f t="shared" si="1"/>
        <v>279892</v>
      </c>
      <c r="N9" s="100">
        <f t="shared" si="1"/>
        <v>900250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2732131</v>
      </c>
      <c r="X9" s="100">
        <f t="shared" si="1"/>
        <v>1745496</v>
      </c>
      <c r="Y9" s="100">
        <f t="shared" si="1"/>
        <v>986635</v>
      </c>
      <c r="Z9" s="137">
        <f>+IF(X9&lt;&gt;0,+(Y9/X9)*100,0)</f>
        <v>56.524621081915974</v>
      </c>
      <c r="AA9" s="153">
        <f>SUM(AA10:AA14)</f>
        <v>5611507</v>
      </c>
    </row>
    <row r="10" spans="1:27" ht="13.5">
      <c r="A10" s="138" t="s">
        <v>79</v>
      </c>
      <c r="B10" s="136"/>
      <c r="C10" s="155"/>
      <c r="D10" s="155"/>
      <c r="E10" s="156">
        <v>5192111</v>
      </c>
      <c r="F10" s="60">
        <v>5192111</v>
      </c>
      <c r="G10" s="60">
        <v>712939</v>
      </c>
      <c r="H10" s="60">
        <v>713238</v>
      </c>
      <c r="I10" s="60">
        <v>309398</v>
      </c>
      <c r="J10" s="60">
        <v>1735575</v>
      </c>
      <c r="K10" s="60">
        <v>308874</v>
      </c>
      <c r="L10" s="60">
        <v>251833</v>
      </c>
      <c r="M10" s="60">
        <v>252277</v>
      </c>
      <c r="N10" s="60">
        <v>812984</v>
      </c>
      <c r="O10" s="60"/>
      <c r="P10" s="60"/>
      <c r="Q10" s="60"/>
      <c r="R10" s="60"/>
      <c r="S10" s="60"/>
      <c r="T10" s="60"/>
      <c r="U10" s="60"/>
      <c r="V10" s="60"/>
      <c r="W10" s="60">
        <v>2548559</v>
      </c>
      <c r="X10" s="60">
        <v>1570998</v>
      </c>
      <c r="Y10" s="60">
        <v>977561</v>
      </c>
      <c r="Z10" s="140">
        <v>62.23</v>
      </c>
      <c r="AA10" s="155">
        <v>5192111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106140</v>
      </c>
      <c r="F12" s="60">
        <v>106140</v>
      </c>
      <c r="G12" s="60">
        <v>10503</v>
      </c>
      <c r="H12" s="60">
        <v>10503</v>
      </c>
      <c r="I12" s="60">
        <v>10503</v>
      </c>
      <c r="J12" s="60">
        <v>31509</v>
      </c>
      <c r="K12" s="60">
        <v>10503</v>
      </c>
      <c r="L12" s="60">
        <v>8581</v>
      </c>
      <c r="M12" s="60">
        <v>8581</v>
      </c>
      <c r="N12" s="60">
        <v>27665</v>
      </c>
      <c r="O12" s="60"/>
      <c r="P12" s="60"/>
      <c r="Q12" s="60"/>
      <c r="R12" s="60"/>
      <c r="S12" s="60"/>
      <c r="T12" s="60"/>
      <c r="U12" s="60"/>
      <c r="V12" s="60"/>
      <c r="W12" s="60">
        <v>59174</v>
      </c>
      <c r="X12" s="60">
        <v>52998</v>
      </c>
      <c r="Y12" s="60">
        <v>6176</v>
      </c>
      <c r="Z12" s="140">
        <v>11.65</v>
      </c>
      <c r="AA12" s="155">
        <v>106140</v>
      </c>
    </row>
    <row r="13" spans="1:27" ht="13.5">
      <c r="A13" s="138" t="s">
        <v>82</v>
      </c>
      <c r="B13" s="136"/>
      <c r="C13" s="155"/>
      <c r="D13" s="155"/>
      <c r="E13" s="156">
        <v>313256</v>
      </c>
      <c r="F13" s="60">
        <v>313256</v>
      </c>
      <c r="G13" s="60">
        <v>21605</v>
      </c>
      <c r="H13" s="60">
        <v>21596</v>
      </c>
      <c r="I13" s="60">
        <v>21596</v>
      </c>
      <c r="J13" s="60">
        <v>64797</v>
      </c>
      <c r="K13" s="60">
        <v>21596</v>
      </c>
      <c r="L13" s="60">
        <v>18971</v>
      </c>
      <c r="M13" s="60">
        <v>19034</v>
      </c>
      <c r="N13" s="60">
        <v>59601</v>
      </c>
      <c r="O13" s="60"/>
      <c r="P13" s="60"/>
      <c r="Q13" s="60"/>
      <c r="R13" s="60"/>
      <c r="S13" s="60"/>
      <c r="T13" s="60"/>
      <c r="U13" s="60"/>
      <c r="V13" s="60"/>
      <c r="W13" s="60">
        <v>124398</v>
      </c>
      <c r="X13" s="60">
        <v>121500</v>
      </c>
      <c r="Y13" s="60">
        <v>2898</v>
      </c>
      <c r="Z13" s="140">
        <v>2.39</v>
      </c>
      <c r="AA13" s="155">
        <v>313256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13061689</v>
      </c>
      <c r="F15" s="100">
        <f t="shared" si="2"/>
        <v>13061689</v>
      </c>
      <c r="G15" s="100">
        <f t="shared" si="2"/>
        <v>62629</v>
      </c>
      <c r="H15" s="100">
        <f t="shared" si="2"/>
        <v>261564</v>
      </c>
      <c r="I15" s="100">
        <f t="shared" si="2"/>
        <v>467189</v>
      </c>
      <c r="J15" s="100">
        <f t="shared" si="2"/>
        <v>791382</v>
      </c>
      <c r="K15" s="100">
        <f t="shared" si="2"/>
        <v>467190</v>
      </c>
      <c r="L15" s="100">
        <f t="shared" si="2"/>
        <v>381702</v>
      </c>
      <c r="M15" s="100">
        <f t="shared" si="2"/>
        <v>381702</v>
      </c>
      <c r="N15" s="100">
        <f t="shared" si="2"/>
        <v>1230594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2021976</v>
      </c>
      <c r="X15" s="100">
        <f t="shared" si="2"/>
        <v>3131004</v>
      </c>
      <c r="Y15" s="100">
        <f t="shared" si="2"/>
        <v>-1109028</v>
      </c>
      <c r="Z15" s="137">
        <f>+IF(X15&lt;&gt;0,+(Y15/X15)*100,0)</f>
        <v>-35.420842643446</v>
      </c>
      <c r="AA15" s="153">
        <f>SUM(AA16:AA18)</f>
        <v>13061689</v>
      </c>
    </row>
    <row r="16" spans="1:27" ht="13.5">
      <c r="A16" s="138" t="s">
        <v>85</v>
      </c>
      <c r="B16" s="136"/>
      <c r="C16" s="155"/>
      <c r="D16" s="155"/>
      <c r="E16" s="156">
        <v>1132907</v>
      </c>
      <c r="F16" s="60">
        <v>1132907</v>
      </c>
      <c r="G16" s="60">
        <v>62629</v>
      </c>
      <c r="H16" s="60">
        <v>261564</v>
      </c>
      <c r="I16" s="60">
        <v>62629</v>
      </c>
      <c r="J16" s="60">
        <v>386822</v>
      </c>
      <c r="K16" s="60">
        <v>62629</v>
      </c>
      <c r="L16" s="60">
        <v>51169</v>
      </c>
      <c r="M16" s="60">
        <v>51169</v>
      </c>
      <c r="N16" s="60">
        <v>164967</v>
      </c>
      <c r="O16" s="60"/>
      <c r="P16" s="60"/>
      <c r="Q16" s="60"/>
      <c r="R16" s="60"/>
      <c r="S16" s="60"/>
      <c r="T16" s="60"/>
      <c r="U16" s="60"/>
      <c r="V16" s="60"/>
      <c r="W16" s="60">
        <v>551789</v>
      </c>
      <c r="X16" s="60">
        <v>566502</v>
      </c>
      <c r="Y16" s="60">
        <v>-14713</v>
      </c>
      <c r="Z16" s="140">
        <v>-2.6</v>
      </c>
      <c r="AA16" s="155">
        <v>1132907</v>
      </c>
    </row>
    <row r="17" spans="1:27" ht="13.5">
      <c r="A17" s="138" t="s">
        <v>86</v>
      </c>
      <c r="B17" s="136"/>
      <c r="C17" s="155"/>
      <c r="D17" s="155"/>
      <c r="E17" s="156">
        <v>11928782</v>
      </c>
      <c r="F17" s="60">
        <v>11928782</v>
      </c>
      <c r="G17" s="60"/>
      <c r="H17" s="60"/>
      <c r="I17" s="60">
        <v>404560</v>
      </c>
      <c r="J17" s="60">
        <v>404560</v>
      </c>
      <c r="K17" s="60">
        <v>404561</v>
      </c>
      <c r="L17" s="60">
        <v>330533</v>
      </c>
      <c r="M17" s="60">
        <v>330533</v>
      </c>
      <c r="N17" s="60">
        <v>1065627</v>
      </c>
      <c r="O17" s="60"/>
      <c r="P17" s="60"/>
      <c r="Q17" s="60"/>
      <c r="R17" s="60"/>
      <c r="S17" s="60"/>
      <c r="T17" s="60"/>
      <c r="U17" s="60"/>
      <c r="V17" s="60"/>
      <c r="W17" s="60">
        <v>1470187</v>
      </c>
      <c r="X17" s="60">
        <v>2564502</v>
      </c>
      <c r="Y17" s="60">
        <v>-1094315</v>
      </c>
      <c r="Z17" s="140">
        <v>-42.67</v>
      </c>
      <c r="AA17" s="155">
        <v>11928782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56165637</v>
      </c>
      <c r="F19" s="100">
        <f t="shared" si="3"/>
        <v>56165637</v>
      </c>
      <c r="G19" s="100">
        <f t="shared" si="3"/>
        <v>1461779</v>
      </c>
      <c r="H19" s="100">
        <f t="shared" si="3"/>
        <v>1521953</v>
      </c>
      <c r="I19" s="100">
        <f t="shared" si="3"/>
        <v>1508560</v>
      </c>
      <c r="J19" s="100">
        <f t="shared" si="3"/>
        <v>4492292</v>
      </c>
      <c r="K19" s="100">
        <f t="shared" si="3"/>
        <v>1487729</v>
      </c>
      <c r="L19" s="100">
        <f t="shared" si="3"/>
        <v>1380886</v>
      </c>
      <c r="M19" s="100">
        <f t="shared" si="3"/>
        <v>1260229</v>
      </c>
      <c r="N19" s="100">
        <f t="shared" si="3"/>
        <v>4128844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8621136</v>
      </c>
      <c r="X19" s="100">
        <f t="shared" si="3"/>
        <v>18874704</v>
      </c>
      <c r="Y19" s="100">
        <f t="shared" si="3"/>
        <v>-10253568</v>
      </c>
      <c r="Z19" s="137">
        <f>+IF(X19&lt;&gt;0,+(Y19/X19)*100,0)</f>
        <v>-54.32439099442301</v>
      </c>
      <c r="AA19" s="153">
        <f>SUM(AA20:AA23)</f>
        <v>56165637</v>
      </c>
    </row>
    <row r="20" spans="1:27" ht="13.5">
      <c r="A20" s="138" t="s">
        <v>89</v>
      </c>
      <c r="B20" s="136"/>
      <c r="C20" s="155"/>
      <c r="D20" s="155"/>
      <c r="E20" s="156">
        <v>25463277</v>
      </c>
      <c r="F20" s="60">
        <v>25463277</v>
      </c>
      <c r="G20" s="60">
        <v>27230</v>
      </c>
      <c r="H20" s="60">
        <v>27230</v>
      </c>
      <c r="I20" s="60">
        <v>27230</v>
      </c>
      <c r="J20" s="60">
        <v>81690</v>
      </c>
      <c r="K20" s="60">
        <v>27230</v>
      </c>
      <c r="L20" s="60">
        <v>22247</v>
      </c>
      <c r="M20" s="60">
        <v>22247</v>
      </c>
      <c r="N20" s="60">
        <v>71724</v>
      </c>
      <c r="O20" s="60"/>
      <c r="P20" s="60"/>
      <c r="Q20" s="60"/>
      <c r="R20" s="60"/>
      <c r="S20" s="60"/>
      <c r="T20" s="60"/>
      <c r="U20" s="60"/>
      <c r="V20" s="60"/>
      <c r="W20" s="60">
        <v>153414</v>
      </c>
      <c r="X20" s="60">
        <v>12330000</v>
      </c>
      <c r="Y20" s="60">
        <v>-12176586</v>
      </c>
      <c r="Z20" s="140">
        <v>-98.76</v>
      </c>
      <c r="AA20" s="155">
        <v>25463277</v>
      </c>
    </row>
    <row r="21" spans="1:27" ht="13.5">
      <c r="A21" s="138" t="s">
        <v>90</v>
      </c>
      <c r="B21" s="136"/>
      <c r="C21" s="155"/>
      <c r="D21" s="155"/>
      <c r="E21" s="156">
        <v>21477891</v>
      </c>
      <c r="F21" s="60">
        <v>21477891</v>
      </c>
      <c r="G21" s="60">
        <v>721838</v>
      </c>
      <c r="H21" s="60">
        <v>805128</v>
      </c>
      <c r="I21" s="60">
        <v>789113</v>
      </c>
      <c r="J21" s="60">
        <v>2316079</v>
      </c>
      <c r="K21" s="60">
        <v>768204</v>
      </c>
      <c r="L21" s="60">
        <v>702469</v>
      </c>
      <c r="M21" s="60">
        <v>581779</v>
      </c>
      <c r="N21" s="60">
        <v>2052452</v>
      </c>
      <c r="O21" s="60"/>
      <c r="P21" s="60"/>
      <c r="Q21" s="60"/>
      <c r="R21" s="60"/>
      <c r="S21" s="60"/>
      <c r="T21" s="60"/>
      <c r="U21" s="60"/>
      <c r="V21" s="60"/>
      <c r="W21" s="60">
        <v>4368531</v>
      </c>
      <c r="X21" s="60">
        <v>3978000</v>
      </c>
      <c r="Y21" s="60">
        <v>390531</v>
      </c>
      <c r="Z21" s="140">
        <v>9.82</v>
      </c>
      <c r="AA21" s="155">
        <v>21477891</v>
      </c>
    </row>
    <row r="22" spans="1:27" ht="13.5">
      <c r="A22" s="138" t="s">
        <v>91</v>
      </c>
      <c r="B22" s="136"/>
      <c r="C22" s="157"/>
      <c r="D22" s="157"/>
      <c r="E22" s="158">
        <v>5142972</v>
      </c>
      <c r="F22" s="159">
        <v>5142972</v>
      </c>
      <c r="G22" s="159">
        <v>376384</v>
      </c>
      <c r="H22" s="159">
        <v>363288</v>
      </c>
      <c r="I22" s="159">
        <v>364575</v>
      </c>
      <c r="J22" s="159">
        <v>1104247</v>
      </c>
      <c r="K22" s="159">
        <v>364614</v>
      </c>
      <c r="L22" s="159">
        <v>352376</v>
      </c>
      <c r="M22" s="159">
        <v>352160</v>
      </c>
      <c r="N22" s="159">
        <v>1069150</v>
      </c>
      <c r="O22" s="159"/>
      <c r="P22" s="159"/>
      <c r="Q22" s="159"/>
      <c r="R22" s="159"/>
      <c r="S22" s="159"/>
      <c r="T22" s="159"/>
      <c r="U22" s="159"/>
      <c r="V22" s="159"/>
      <c r="W22" s="159">
        <v>2173397</v>
      </c>
      <c r="X22" s="159">
        <v>2365998</v>
      </c>
      <c r="Y22" s="159">
        <v>-192601</v>
      </c>
      <c r="Z22" s="141">
        <v>-8.14</v>
      </c>
      <c r="AA22" s="157">
        <v>5142972</v>
      </c>
    </row>
    <row r="23" spans="1:27" ht="13.5">
      <c r="A23" s="138" t="s">
        <v>92</v>
      </c>
      <c r="B23" s="136"/>
      <c r="C23" s="155"/>
      <c r="D23" s="155"/>
      <c r="E23" s="156">
        <v>4081497</v>
      </c>
      <c r="F23" s="60">
        <v>4081497</v>
      </c>
      <c r="G23" s="60">
        <v>336327</v>
      </c>
      <c r="H23" s="60">
        <v>326307</v>
      </c>
      <c r="I23" s="60">
        <v>327642</v>
      </c>
      <c r="J23" s="60">
        <v>990276</v>
      </c>
      <c r="K23" s="60">
        <v>327681</v>
      </c>
      <c r="L23" s="60">
        <v>303794</v>
      </c>
      <c r="M23" s="60">
        <v>304043</v>
      </c>
      <c r="N23" s="60">
        <v>935518</v>
      </c>
      <c r="O23" s="60"/>
      <c r="P23" s="60"/>
      <c r="Q23" s="60"/>
      <c r="R23" s="60"/>
      <c r="S23" s="60"/>
      <c r="T23" s="60"/>
      <c r="U23" s="60"/>
      <c r="V23" s="60"/>
      <c r="W23" s="60">
        <v>1925794</v>
      </c>
      <c r="X23" s="60">
        <v>200706</v>
      </c>
      <c r="Y23" s="60">
        <v>1725088</v>
      </c>
      <c r="Z23" s="140">
        <v>859.51</v>
      </c>
      <c r="AA23" s="155">
        <v>4081497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110864598</v>
      </c>
      <c r="F25" s="73">
        <f t="shared" si="4"/>
        <v>110864598</v>
      </c>
      <c r="G25" s="73">
        <f t="shared" si="4"/>
        <v>8654602</v>
      </c>
      <c r="H25" s="73">
        <f t="shared" si="4"/>
        <v>4875534</v>
      </c>
      <c r="I25" s="73">
        <f t="shared" si="4"/>
        <v>4909208</v>
      </c>
      <c r="J25" s="73">
        <f t="shared" si="4"/>
        <v>18439344</v>
      </c>
      <c r="K25" s="73">
        <f t="shared" si="4"/>
        <v>4852383</v>
      </c>
      <c r="L25" s="73">
        <f t="shared" si="4"/>
        <v>4201843</v>
      </c>
      <c r="M25" s="73">
        <f t="shared" si="4"/>
        <v>4003832</v>
      </c>
      <c r="N25" s="73">
        <f t="shared" si="4"/>
        <v>13058058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31497402</v>
      </c>
      <c r="X25" s="73">
        <f t="shared" si="4"/>
        <v>42749700</v>
      </c>
      <c r="Y25" s="73">
        <f t="shared" si="4"/>
        <v>-11252298</v>
      </c>
      <c r="Z25" s="170">
        <f>+IF(X25&lt;&gt;0,+(Y25/X25)*100,0)</f>
        <v>-26.32134962350613</v>
      </c>
      <c r="AA25" s="168">
        <f>+AA5+AA9+AA15+AA19+AA24</f>
        <v>110864598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29395557</v>
      </c>
      <c r="F28" s="100">
        <f t="shared" si="5"/>
        <v>29395557</v>
      </c>
      <c r="G28" s="100">
        <f t="shared" si="5"/>
        <v>4118468</v>
      </c>
      <c r="H28" s="100">
        <f t="shared" si="5"/>
        <v>2234721</v>
      </c>
      <c r="I28" s="100">
        <f t="shared" si="5"/>
        <v>3104217</v>
      </c>
      <c r="J28" s="100">
        <f t="shared" si="5"/>
        <v>9457406</v>
      </c>
      <c r="K28" s="100">
        <f t="shared" si="5"/>
        <v>3238985</v>
      </c>
      <c r="L28" s="100">
        <f t="shared" si="5"/>
        <v>2374210</v>
      </c>
      <c r="M28" s="100">
        <f t="shared" si="5"/>
        <v>4914981</v>
      </c>
      <c r="N28" s="100">
        <f t="shared" si="5"/>
        <v>10528176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19985582</v>
      </c>
      <c r="X28" s="100">
        <f t="shared" si="5"/>
        <v>19023000</v>
      </c>
      <c r="Y28" s="100">
        <f t="shared" si="5"/>
        <v>962582</v>
      </c>
      <c r="Z28" s="137">
        <f>+IF(X28&lt;&gt;0,+(Y28/X28)*100,0)</f>
        <v>5.0600956736582035</v>
      </c>
      <c r="AA28" s="153">
        <f>SUM(AA29:AA31)</f>
        <v>29395557</v>
      </c>
    </row>
    <row r="29" spans="1:27" ht="13.5">
      <c r="A29" s="138" t="s">
        <v>75</v>
      </c>
      <c r="B29" s="136"/>
      <c r="C29" s="155"/>
      <c r="D29" s="155"/>
      <c r="E29" s="156">
        <v>14276370</v>
      </c>
      <c r="F29" s="60">
        <v>14276370</v>
      </c>
      <c r="G29" s="60">
        <v>1377975</v>
      </c>
      <c r="H29" s="60">
        <v>1105117</v>
      </c>
      <c r="I29" s="60">
        <v>248299</v>
      </c>
      <c r="J29" s="60">
        <v>2731391</v>
      </c>
      <c r="K29" s="60">
        <v>1074686</v>
      </c>
      <c r="L29" s="60">
        <v>841756</v>
      </c>
      <c r="M29" s="60">
        <v>1037618</v>
      </c>
      <c r="N29" s="60">
        <v>2954060</v>
      </c>
      <c r="O29" s="60"/>
      <c r="P29" s="60"/>
      <c r="Q29" s="60"/>
      <c r="R29" s="60"/>
      <c r="S29" s="60"/>
      <c r="T29" s="60"/>
      <c r="U29" s="60"/>
      <c r="V29" s="60"/>
      <c r="W29" s="60">
        <v>5685451</v>
      </c>
      <c r="X29" s="60">
        <v>9123000</v>
      </c>
      <c r="Y29" s="60">
        <v>-3437549</v>
      </c>
      <c r="Z29" s="140">
        <v>-37.68</v>
      </c>
      <c r="AA29" s="155">
        <v>14276370</v>
      </c>
    </row>
    <row r="30" spans="1:27" ht="13.5">
      <c r="A30" s="138" t="s">
        <v>76</v>
      </c>
      <c r="B30" s="136"/>
      <c r="C30" s="157"/>
      <c r="D30" s="157"/>
      <c r="E30" s="158">
        <v>9879180</v>
      </c>
      <c r="F30" s="159">
        <v>9879180</v>
      </c>
      <c r="G30" s="159">
        <v>1786623</v>
      </c>
      <c r="H30" s="159">
        <v>617417</v>
      </c>
      <c r="I30" s="159">
        <v>2322422</v>
      </c>
      <c r="J30" s="159">
        <v>4726462</v>
      </c>
      <c r="K30" s="159">
        <v>1581802</v>
      </c>
      <c r="L30" s="159">
        <v>672197</v>
      </c>
      <c r="M30" s="159">
        <v>3025635</v>
      </c>
      <c r="N30" s="159">
        <v>5279634</v>
      </c>
      <c r="O30" s="159"/>
      <c r="P30" s="159"/>
      <c r="Q30" s="159"/>
      <c r="R30" s="159"/>
      <c r="S30" s="159"/>
      <c r="T30" s="159"/>
      <c r="U30" s="159"/>
      <c r="V30" s="159"/>
      <c r="W30" s="159">
        <v>10006096</v>
      </c>
      <c r="X30" s="159">
        <v>5557500</v>
      </c>
      <c r="Y30" s="159">
        <v>4448596</v>
      </c>
      <c r="Z30" s="141">
        <v>80.05</v>
      </c>
      <c r="AA30" s="157">
        <v>9879180</v>
      </c>
    </row>
    <row r="31" spans="1:27" ht="13.5">
      <c r="A31" s="138" t="s">
        <v>77</v>
      </c>
      <c r="B31" s="136"/>
      <c r="C31" s="155"/>
      <c r="D31" s="155"/>
      <c r="E31" s="156">
        <v>5240007</v>
      </c>
      <c r="F31" s="60">
        <v>5240007</v>
      </c>
      <c r="G31" s="60">
        <v>953870</v>
      </c>
      <c r="H31" s="60">
        <v>512187</v>
      </c>
      <c r="I31" s="60">
        <v>533496</v>
      </c>
      <c r="J31" s="60">
        <v>1999553</v>
      </c>
      <c r="K31" s="60">
        <v>582497</v>
      </c>
      <c r="L31" s="60">
        <v>860257</v>
      </c>
      <c r="M31" s="60">
        <v>851728</v>
      </c>
      <c r="N31" s="60">
        <v>2294482</v>
      </c>
      <c r="O31" s="60"/>
      <c r="P31" s="60"/>
      <c r="Q31" s="60"/>
      <c r="R31" s="60"/>
      <c r="S31" s="60"/>
      <c r="T31" s="60"/>
      <c r="U31" s="60"/>
      <c r="V31" s="60"/>
      <c r="W31" s="60">
        <v>4294035</v>
      </c>
      <c r="X31" s="60">
        <v>4342500</v>
      </c>
      <c r="Y31" s="60">
        <v>-48465</v>
      </c>
      <c r="Z31" s="140">
        <v>-1.12</v>
      </c>
      <c r="AA31" s="155">
        <v>5240007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4400927</v>
      </c>
      <c r="F32" s="100">
        <f t="shared" si="6"/>
        <v>4400927</v>
      </c>
      <c r="G32" s="100">
        <f t="shared" si="6"/>
        <v>990210</v>
      </c>
      <c r="H32" s="100">
        <f t="shared" si="6"/>
        <v>651481</v>
      </c>
      <c r="I32" s="100">
        <f t="shared" si="6"/>
        <v>-180095</v>
      </c>
      <c r="J32" s="100">
        <f t="shared" si="6"/>
        <v>1461596</v>
      </c>
      <c r="K32" s="100">
        <f t="shared" si="6"/>
        <v>308423</v>
      </c>
      <c r="L32" s="100">
        <f t="shared" si="6"/>
        <v>267336</v>
      </c>
      <c r="M32" s="100">
        <f t="shared" si="6"/>
        <v>273351</v>
      </c>
      <c r="N32" s="100">
        <f t="shared" si="6"/>
        <v>849110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2310706</v>
      </c>
      <c r="X32" s="100">
        <f t="shared" si="6"/>
        <v>2412504</v>
      </c>
      <c r="Y32" s="100">
        <f t="shared" si="6"/>
        <v>-101798</v>
      </c>
      <c r="Z32" s="137">
        <f>+IF(X32&lt;&gt;0,+(Y32/X32)*100,0)</f>
        <v>-4.219599221389892</v>
      </c>
      <c r="AA32" s="153">
        <f>SUM(AA33:AA37)</f>
        <v>4400927</v>
      </c>
    </row>
    <row r="33" spans="1:27" ht="13.5">
      <c r="A33" s="138" t="s">
        <v>79</v>
      </c>
      <c r="B33" s="136"/>
      <c r="C33" s="155"/>
      <c r="D33" s="155"/>
      <c r="E33" s="156">
        <v>2833804</v>
      </c>
      <c r="F33" s="60">
        <v>2833804</v>
      </c>
      <c r="G33" s="60">
        <v>877317</v>
      </c>
      <c r="H33" s="60">
        <v>565139</v>
      </c>
      <c r="I33" s="60">
        <v>-264457</v>
      </c>
      <c r="J33" s="60">
        <v>1177999</v>
      </c>
      <c r="K33" s="60">
        <v>228029</v>
      </c>
      <c r="L33" s="60">
        <v>195132</v>
      </c>
      <c r="M33" s="60">
        <v>201133</v>
      </c>
      <c r="N33" s="60">
        <v>624294</v>
      </c>
      <c r="O33" s="60"/>
      <c r="P33" s="60"/>
      <c r="Q33" s="60"/>
      <c r="R33" s="60"/>
      <c r="S33" s="60"/>
      <c r="T33" s="60"/>
      <c r="U33" s="60"/>
      <c r="V33" s="60"/>
      <c r="W33" s="60">
        <v>1802293</v>
      </c>
      <c r="X33" s="60">
        <v>1645002</v>
      </c>
      <c r="Y33" s="60">
        <v>157291</v>
      </c>
      <c r="Z33" s="140">
        <v>9.56</v>
      </c>
      <c r="AA33" s="155">
        <v>2833804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259957</v>
      </c>
      <c r="F35" s="60">
        <v>259957</v>
      </c>
      <c r="G35" s="60">
        <v>15470</v>
      </c>
      <c r="H35" s="60">
        <v>26695</v>
      </c>
      <c r="I35" s="60">
        <v>15466</v>
      </c>
      <c r="J35" s="60">
        <v>57631</v>
      </c>
      <c r="K35" s="60">
        <v>16946</v>
      </c>
      <c r="L35" s="60">
        <v>16065</v>
      </c>
      <c r="M35" s="60">
        <v>15890</v>
      </c>
      <c r="N35" s="60">
        <v>48901</v>
      </c>
      <c r="O35" s="60"/>
      <c r="P35" s="60"/>
      <c r="Q35" s="60"/>
      <c r="R35" s="60"/>
      <c r="S35" s="60"/>
      <c r="T35" s="60"/>
      <c r="U35" s="60"/>
      <c r="V35" s="60"/>
      <c r="W35" s="60">
        <v>106532</v>
      </c>
      <c r="X35" s="60">
        <v>135000</v>
      </c>
      <c r="Y35" s="60">
        <v>-28468</v>
      </c>
      <c r="Z35" s="140">
        <v>-21.09</v>
      </c>
      <c r="AA35" s="155">
        <v>259957</v>
      </c>
    </row>
    <row r="36" spans="1:27" ht="13.5">
      <c r="A36" s="138" t="s">
        <v>82</v>
      </c>
      <c r="B36" s="136"/>
      <c r="C36" s="155"/>
      <c r="D36" s="155"/>
      <c r="E36" s="156">
        <v>957166</v>
      </c>
      <c r="F36" s="60">
        <v>957166</v>
      </c>
      <c r="G36" s="60">
        <v>57285</v>
      </c>
      <c r="H36" s="60">
        <v>59647</v>
      </c>
      <c r="I36" s="60">
        <v>68896</v>
      </c>
      <c r="J36" s="60">
        <v>185828</v>
      </c>
      <c r="K36" s="60">
        <v>63448</v>
      </c>
      <c r="L36" s="60">
        <v>56139</v>
      </c>
      <c r="M36" s="60">
        <v>56328</v>
      </c>
      <c r="N36" s="60">
        <v>175915</v>
      </c>
      <c r="O36" s="60"/>
      <c r="P36" s="60"/>
      <c r="Q36" s="60"/>
      <c r="R36" s="60"/>
      <c r="S36" s="60"/>
      <c r="T36" s="60"/>
      <c r="U36" s="60"/>
      <c r="V36" s="60"/>
      <c r="W36" s="60">
        <v>361743</v>
      </c>
      <c r="X36" s="60">
        <v>285000</v>
      </c>
      <c r="Y36" s="60">
        <v>76743</v>
      </c>
      <c r="Z36" s="140">
        <v>26.93</v>
      </c>
      <c r="AA36" s="155">
        <v>957166</v>
      </c>
    </row>
    <row r="37" spans="1:27" ht="13.5">
      <c r="A37" s="138" t="s">
        <v>83</v>
      </c>
      <c r="B37" s="136"/>
      <c r="C37" s="157"/>
      <c r="D37" s="157"/>
      <c r="E37" s="158">
        <v>350000</v>
      </c>
      <c r="F37" s="159">
        <v>350000</v>
      </c>
      <c r="G37" s="159">
        <v>40138</v>
      </c>
      <c r="H37" s="159"/>
      <c r="I37" s="159"/>
      <c r="J37" s="159">
        <v>40138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40138</v>
      </c>
      <c r="X37" s="159">
        <v>347502</v>
      </c>
      <c r="Y37" s="159">
        <v>-307364</v>
      </c>
      <c r="Z37" s="141">
        <v>-88.45</v>
      </c>
      <c r="AA37" s="157">
        <v>350000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5932747</v>
      </c>
      <c r="F38" s="100">
        <f t="shared" si="7"/>
        <v>5932747</v>
      </c>
      <c r="G38" s="100">
        <f t="shared" si="7"/>
        <v>135520</v>
      </c>
      <c r="H38" s="100">
        <f t="shared" si="7"/>
        <v>292304</v>
      </c>
      <c r="I38" s="100">
        <f t="shared" si="7"/>
        <v>219946</v>
      </c>
      <c r="J38" s="100">
        <f t="shared" si="7"/>
        <v>647770</v>
      </c>
      <c r="K38" s="100">
        <f t="shared" si="7"/>
        <v>243788</v>
      </c>
      <c r="L38" s="100">
        <f t="shared" si="7"/>
        <v>171873</v>
      </c>
      <c r="M38" s="100">
        <f t="shared" si="7"/>
        <v>175916</v>
      </c>
      <c r="N38" s="100">
        <f t="shared" si="7"/>
        <v>591577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1239347</v>
      </c>
      <c r="X38" s="100">
        <f t="shared" si="7"/>
        <v>2733000</v>
      </c>
      <c r="Y38" s="100">
        <f t="shared" si="7"/>
        <v>-1493653</v>
      </c>
      <c r="Z38" s="137">
        <f>+IF(X38&lt;&gt;0,+(Y38/X38)*100,0)</f>
        <v>-54.6525064032199</v>
      </c>
      <c r="AA38" s="153">
        <f>SUM(AA39:AA41)</f>
        <v>5932747</v>
      </c>
    </row>
    <row r="39" spans="1:27" ht="13.5">
      <c r="A39" s="138" t="s">
        <v>85</v>
      </c>
      <c r="B39" s="136"/>
      <c r="C39" s="155"/>
      <c r="D39" s="155"/>
      <c r="E39" s="156">
        <v>930000</v>
      </c>
      <c r="F39" s="60">
        <v>930000</v>
      </c>
      <c r="G39" s="60">
        <v>135520</v>
      </c>
      <c r="H39" s="60">
        <v>292304</v>
      </c>
      <c r="I39" s="60">
        <v>34866</v>
      </c>
      <c r="J39" s="60">
        <v>462690</v>
      </c>
      <c r="K39" s="60">
        <v>22500</v>
      </c>
      <c r="L39" s="60">
        <v>22500</v>
      </c>
      <c r="M39" s="60">
        <v>22500</v>
      </c>
      <c r="N39" s="60">
        <v>67500</v>
      </c>
      <c r="O39" s="60"/>
      <c r="P39" s="60"/>
      <c r="Q39" s="60"/>
      <c r="R39" s="60"/>
      <c r="S39" s="60"/>
      <c r="T39" s="60"/>
      <c r="U39" s="60"/>
      <c r="V39" s="60"/>
      <c r="W39" s="60">
        <v>530190</v>
      </c>
      <c r="X39" s="60">
        <v>490002</v>
      </c>
      <c r="Y39" s="60">
        <v>40188</v>
      </c>
      <c r="Z39" s="140">
        <v>8.2</v>
      </c>
      <c r="AA39" s="155">
        <v>930000</v>
      </c>
    </row>
    <row r="40" spans="1:27" ht="13.5">
      <c r="A40" s="138" t="s">
        <v>86</v>
      </c>
      <c r="B40" s="136"/>
      <c r="C40" s="155"/>
      <c r="D40" s="155"/>
      <c r="E40" s="156">
        <v>5002747</v>
      </c>
      <c r="F40" s="60">
        <v>5002747</v>
      </c>
      <c r="G40" s="60"/>
      <c r="H40" s="60"/>
      <c r="I40" s="60">
        <v>185080</v>
      </c>
      <c r="J40" s="60">
        <v>185080</v>
      </c>
      <c r="K40" s="60">
        <v>221288</v>
      </c>
      <c r="L40" s="60">
        <v>149373</v>
      </c>
      <c r="M40" s="60">
        <v>153416</v>
      </c>
      <c r="N40" s="60">
        <v>524077</v>
      </c>
      <c r="O40" s="60"/>
      <c r="P40" s="60"/>
      <c r="Q40" s="60"/>
      <c r="R40" s="60"/>
      <c r="S40" s="60"/>
      <c r="T40" s="60"/>
      <c r="U40" s="60"/>
      <c r="V40" s="60"/>
      <c r="W40" s="60">
        <v>709157</v>
      </c>
      <c r="X40" s="60">
        <v>2242998</v>
      </c>
      <c r="Y40" s="60">
        <v>-1533841</v>
      </c>
      <c r="Z40" s="140">
        <v>-68.38</v>
      </c>
      <c r="AA40" s="155">
        <v>5002747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49600147</v>
      </c>
      <c r="F42" s="100">
        <f t="shared" si="8"/>
        <v>49600147</v>
      </c>
      <c r="G42" s="100">
        <f t="shared" si="8"/>
        <v>1761293</v>
      </c>
      <c r="H42" s="100">
        <f t="shared" si="8"/>
        <v>1369323</v>
      </c>
      <c r="I42" s="100">
        <f t="shared" si="8"/>
        <v>722348</v>
      </c>
      <c r="J42" s="100">
        <f t="shared" si="8"/>
        <v>3852964</v>
      </c>
      <c r="K42" s="100">
        <f t="shared" si="8"/>
        <v>1330594</v>
      </c>
      <c r="L42" s="100">
        <f t="shared" si="8"/>
        <v>1510466</v>
      </c>
      <c r="M42" s="100">
        <f t="shared" si="8"/>
        <v>1405870</v>
      </c>
      <c r="N42" s="100">
        <f t="shared" si="8"/>
        <v>4246930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8099894</v>
      </c>
      <c r="X42" s="100">
        <f t="shared" si="8"/>
        <v>20112000</v>
      </c>
      <c r="Y42" s="100">
        <f t="shared" si="8"/>
        <v>-12012106</v>
      </c>
      <c r="Z42" s="137">
        <f>+IF(X42&lt;&gt;0,+(Y42/X42)*100,0)</f>
        <v>-59.72606404136833</v>
      </c>
      <c r="AA42" s="153">
        <f>SUM(AA43:AA46)</f>
        <v>49600147</v>
      </c>
    </row>
    <row r="43" spans="1:27" ht="13.5">
      <c r="A43" s="138" t="s">
        <v>89</v>
      </c>
      <c r="B43" s="136"/>
      <c r="C43" s="155"/>
      <c r="D43" s="155"/>
      <c r="E43" s="156">
        <v>27076204</v>
      </c>
      <c r="F43" s="60">
        <v>27076204</v>
      </c>
      <c r="G43" s="60">
        <v>63336</v>
      </c>
      <c r="H43" s="60">
        <v>103682</v>
      </c>
      <c r="I43" s="60">
        <v>75803</v>
      </c>
      <c r="J43" s="60">
        <v>242821</v>
      </c>
      <c r="K43" s="60">
        <v>1355</v>
      </c>
      <c r="L43" s="60">
        <v>119936</v>
      </c>
      <c r="M43" s="60">
        <v>108406</v>
      </c>
      <c r="N43" s="60">
        <v>229697</v>
      </c>
      <c r="O43" s="60"/>
      <c r="P43" s="60"/>
      <c r="Q43" s="60"/>
      <c r="R43" s="60"/>
      <c r="S43" s="60"/>
      <c r="T43" s="60"/>
      <c r="U43" s="60"/>
      <c r="V43" s="60"/>
      <c r="W43" s="60">
        <v>472518</v>
      </c>
      <c r="X43" s="60">
        <v>12374502</v>
      </c>
      <c r="Y43" s="60">
        <v>-11901984</v>
      </c>
      <c r="Z43" s="140">
        <v>-96.18</v>
      </c>
      <c r="AA43" s="155">
        <v>27076204</v>
      </c>
    </row>
    <row r="44" spans="1:27" ht="13.5">
      <c r="A44" s="138" t="s">
        <v>90</v>
      </c>
      <c r="B44" s="136"/>
      <c r="C44" s="155"/>
      <c r="D44" s="155"/>
      <c r="E44" s="156">
        <v>13983922</v>
      </c>
      <c r="F44" s="60">
        <v>13983922</v>
      </c>
      <c r="G44" s="60">
        <v>1362204</v>
      </c>
      <c r="H44" s="60">
        <v>596539</v>
      </c>
      <c r="I44" s="60">
        <v>321268</v>
      </c>
      <c r="J44" s="60">
        <v>2280011</v>
      </c>
      <c r="K44" s="60">
        <v>748659</v>
      </c>
      <c r="L44" s="60">
        <v>782793</v>
      </c>
      <c r="M44" s="60">
        <v>782610</v>
      </c>
      <c r="N44" s="60">
        <v>2314062</v>
      </c>
      <c r="O44" s="60"/>
      <c r="P44" s="60"/>
      <c r="Q44" s="60"/>
      <c r="R44" s="60"/>
      <c r="S44" s="60"/>
      <c r="T44" s="60"/>
      <c r="U44" s="60"/>
      <c r="V44" s="60"/>
      <c r="W44" s="60">
        <v>4594073</v>
      </c>
      <c r="X44" s="60">
        <v>4981998</v>
      </c>
      <c r="Y44" s="60">
        <v>-387925</v>
      </c>
      <c r="Z44" s="140">
        <v>-7.79</v>
      </c>
      <c r="AA44" s="155">
        <v>13983922</v>
      </c>
    </row>
    <row r="45" spans="1:27" ht="13.5">
      <c r="A45" s="138" t="s">
        <v>91</v>
      </c>
      <c r="B45" s="136"/>
      <c r="C45" s="157"/>
      <c r="D45" s="157"/>
      <c r="E45" s="158">
        <v>5538672</v>
      </c>
      <c r="F45" s="159">
        <v>5538672</v>
      </c>
      <c r="G45" s="159">
        <v>196881</v>
      </c>
      <c r="H45" s="159">
        <v>529894</v>
      </c>
      <c r="I45" s="159">
        <v>191807</v>
      </c>
      <c r="J45" s="159">
        <v>918582</v>
      </c>
      <c r="K45" s="159">
        <v>454212</v>
      </c>
      <c r="L45" s="159">
        <v>476086</v>
      </c>
      <c r="M45" s="159">
        <v>376553</v>
      </c>
      <c r="N45" s="159">
        <v>1306851</v>
      </c>
      <c r="O45" s="159"/>
      <c r="P45" s="159"/>
      <c r="Q45" s="159"/>
      <c r="R45" s="159"/>
      <c r="S45" s="159"/>
      <c r="T45" s="159"/>
      <c r="U45" s="159"/>
      <c r="V45" s="159"/>
      <c r="W45" s="159">
        <v>2225433</v>
      </c>
      <c r="X45" s="159">
        <v>1702998</v>
      </c>
      <c r="Y45" s="159">
        <v>522435</v>
      </c>
      <c r="Z45" s="141">
        <v>30.68</v>
      </c>
      <c r="AA45" s="157">
        <v>5538672</v>
      </c>
    </row>
    <row r="46" spans="1:27" ht="13.5">
      <c r="A46" s="138" t="s">
        <v>92</v>
      </c>
      <c r="B46" s="136"/>
      <c r="C46" s="155"/>
      <c r="D46" s="155"/>
      <c r="E46" s="156">
        <v>3001349</v>
      </c>
      <c r="F46" s="60">
        <v>3001349</v>
      </c>
      <c r="G46" s="60">
        <v>138872</v>
      </c>
      <c r="H46" s="60">
        <v>139208</v>
      </c>
      <c r="I46" s="60">
        <v>133470</v>
      </c>
      <c r="J46" s="60">
        <v>411550</v>
      </c>
      <c r="K46" s="60">
        <v>126368</v>
      </c>
      <c r="L46" s="60">
        <v>131651</v>
      </c>
      <c r="M46" s="60">
        <v>138301</v>
      </c>
      <c r="N46" s="60">
        <v>396320</v>
      </c>
      <c r="O46" s="60"/>
      <c r="P46" s="60"/>
      <c r="Q46" s="60"/>
      <c r="R46" s="60"/>
      <c r="S46" s="60"/>
      <c r="T46" s="60"/>
      <c r="U46" s="60"/>
      <c r="V46" s="60"/>
      <c r="W46" s="60">
        <v>807870</v>
      </c>
      <c r="X46" s="60">
        <v>1052502</v>
      </c>
      <c r="Y46" s="60">
        <v>-244632</v>
      </c>
      <c r="Z46" s="140">
        <v>-23.24</v>
      </c>
      <c r="AA46" s="155">
        <v>3001349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89329378</v>
      </c>
      <c r="F48" s="73">
        <f t="shared" si="9"/>
        <v>89329378</v>
      </c>
      <c r="G48" s="73">
        <f t="shared" si="9"/>
        <v>7005491</v>
      </c>
      <c r="H48" s="73">
        <f t="shared" si="9"/>
        <v>4547829</v>
      </c>
      <c r="I48" s="73">
        <f t="shared" si="9"/>
        <v>3866416</v>
      </c>
      <c r="J48" s="73">
        <f t="shared" si="9"/>
        <v>15419736</v>
      </c>
      <c r="K48" s="73">
        <f t="shared" si="9"/>
        <v>5121790</v>
      </c>
      <c r="L48" s="73">
        <f t="shared" si="9"/>
        <v>4323885</v>
      </c>
      <c r="M48" s="73">
        <f t="shared" si="9"/>
        <v>6770118</v>
      </c>
      <c r="N48" s="73">
        <f t="shared" si="9"/>
        <v>16215793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31635529</v>
      </c>
      <c r="X48" s="73">
        <f t="shared" si="9"/>
        <v>44280504</v>
      </c>
      <c r="Y48" s="73">
        <f t="shared" si="9"/>
        <v>-12644975</v>
      </c>
      <c r="Z48" s="170">
        <f>+IF(X48&lt;&gt;0,+(Y48/X48)*100,0)</f>
        <v>-28.556529076543484</v>
      </c>
      <c r="AA48" s="168">
        <f>+AA28+AA32+AA38+AA42+AA47</f>
        <v>89329378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21535220</v>
      </c>
      <c r="F49" s="173">
        <f t="shared" si="10"/>
        <v>21535220</v>
      </c>
      <c r="G49" s="173">
        <f t="shared" si="10"/>
        <v>1649111</v>
      </c>
      <c r="H49" s="173">
        <f t="shared" si="10"/>
        <v>327705</v>
      </c>
      <c r="I49" s="173">
        <f t="shared" si="10"/>
        <v>1042792</v>
      </c>
      <c r="J49" s="173">
        <f t="shared" si="10"/>
        <v>3019608</v>
      </c>
      <c r="K49" s="173">
        <f t="shared" si="10"/>
        <v>-269407</v>
      </c>
      <c r="L49" s="173">
        <f t="shared" si="10"/>
        <v>-122042</v>
      </c>
      <c r="M49" s="173">
        <f t="shared" si="10"/>
        <v>-2766286</v>
      </c>
      <c r="N49" s="173">
        <f t="shared" si="10"/>
        <v>-3157735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-138127</v>
      </c>
      <c r="X49" s="173">
        <f>IF(F25=F48,0,X25-X48)</f>
        <v>-1530804</v>
      </c>
      <c r="Y49" s="173">
        <f t="shared" si="10"/>
        <v>1392677</v>
      </c>
      <c r="Z49" s="174">
        <f>+IF(X49&lt;&gt;0,+(Y49/X49)*100,0)</f>
        <v>-90.97683308901728</v>
      </c>
      <c r="AA49" s="171">
        <f>+AA25-AA48</f>
        <v>21535220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4537361</v>
      </c>
      <c r="F5" s="60">
        <v>4537361</v>
      </c>
      <c r="G5" s="60">
        <v>4111799</v>
      </c>
      <c r="H5" s="60">
        <v>258406</v>
      </c>
      <c r="I5" s="60">
        <v>263487</v>
      </c>
      <c r="J5" s="60">
        <v>4633692</v>
      </c>
      <c r="K5" s="60">
        <v>272300</v>
      </c>
      <c r="L5" s="60">
        <v>205086</v>
      </c>
      <c r="M5" s="60">
        <v>216822</v>
      </c>
      <c r="N5" s="60">
        <v>694208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5327900</v>
      </c>
      <c r="X5" s="60">
        <v>2268498</v>
      </c>
      <c r="Y5" s="60">
        <v>3059402</v>
      </c>
      <c r="Z5" s="140">
        <v>134.86</v>
      </c>
      <c r="AA5" s="155">
        <v>4537361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24569739</v>
      </c>
      <c r="F7" s="60">
        <v>24569739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12128502</v>
      </c>
      <c r="Y7" s="60">
        <v>-12128502</v>
      </c>
      <c r="Z7" s="140">
        <v>-100</v>
      </c>
      <c r="AA7" s="155">
        <v>24569739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4337431</v>
      </c>
      <c r="F8" s="60">
        <v>4337431</v>
      </c>
      <c r="G8" s="60">
        <v>363536</v>
      </c>
      <c r="H8" s="60">
        <v>447030</v>
      </c>
      <c r="I8" s="60">
        <v>431076</v>
      </c>
      <c r="J8" s="60">
        <v>1241642</v>
      </c>
      <c r="K8" s="60">
        <v>410207</v>
      </c>
      <c r="L8" s="60">
        <v>409878</v>
      </c>
      <c r="M8" s="60">
        <v>288262</v>
      </c>
      <c r="N8" s="60">
        <v>1108347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2349989</v>
      </c>
      <c r="X8" s="60">
        <v>2168502</v>
      </c>
      <c r="Y8" s="60">
        <v>181487</v>
      </c>
      <c r="Z8" s="140">
        <v>8.37</v>
      </c>
      <c r="AA8" s="155">
        <v>4337431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4025105</v>
      </c>
      <c r="F9" s="60">
        <v>4025105</v>
      </c>
      <c r="G9" s="60">
        <v>306325</v>
      </c>
      <c r="H9" s="60">
        <v>293230</v>
      </c>
      <c r="I9" s="60">
        <v>294516</v>
      </c>
      <c r="J9" s="60">
        <v>894071</v>
      </c>
      <c r="K9" s="60">
        <v>294556</v>
      </c>
      <c r="L9" s="60">
        <v>295137</v>
      </c>
      <c r="M9" s="60">
        <v>294921</v>
      </c>
      <c r="N9" s="60">
        <v>884614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1778685</v>
      </c>
      <c r="X9" s="60">
        <v>2012502</v>
      </c>
      <c r="Y9" s="60">
        <v>-233817</v>
      </c>
      <c r="Z9" s="140">
        <v>-11.62</v>
      </c>
      <c r="AA9" s="155">
        <v>4025105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2748854</v>
      </c>
      <c r="F10" s="54">
        <v>2748854</v>
      </c>
      <c r="G10" s="54">
        <v>204456</v>
      </c>
      <c r="H10" s="54">
        <v>194436</v>
      </c>
      <c r="I10" s="54">
        <v>195771</v>
      </c>
      <c r="J10" s="54">
        <v>594663</v>
      </c>
      <c r="K10" s="54">
        <v>195810</v>
      </c>
      <c r="L10" s="54">
        <v>196053</v>
      </c>
      <c r="M10" s="54">
        <v>196302</v>
      </c>
      <c r="N10" s="54">
        <v>588165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1182828</v>
      </c>
      <c r="X10" s="54">
        <v>1374498</v>
      </c>
      <c r="Y10" s="54">
        <v>-191670</v>
      </c>
      <c r="Z10" s="184">
        <v>-13.94</v>
      </c>
      <c r="AA10" s="130">
        <v>2748854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356344</v>
      </c>
      <c r="F12" s="60">
        <v>356344</v>
      </c>
      <c r="G12" s="60">
        <v>17808</v>
      </c>
      <c r="H12" s="60">
        <v>18245</v>
      </c>
      <c r="I12" s="60">
        <v>18377</v>
      </c>
      <c r="J12" s="60">
        <v>54430</v>
      </c>
      <c r="K12" s="60">
        <v>17412</v>
      </c>
      <c r="L12" s="60">
        <v>18445</v>
      </c>
      <c r="M12" s="60">
        <v>18070</v>
      </c>
      <c r="N12" s="60">
        <v>53927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108357</v>
      </c>
      <c r="X12" s="60">
        <v>178002</v>
      </c>
      <c r="Y12" s="60">
        <v>-69645</v>
      </c>
      <c r="Z12" s="140">
        <v>-39.13</v>
      </c>
      <c r="AA12" s="155">
        <v>356344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73254</v>
      </c>
      <c r="F13" s="60">
        <v>73254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/>
      <c r="Y13" s="60">
        <v>0</v>
      </c>
      <c r="Z13" s="140">
        <v>0</v>
      </c>
      <c r="AA13" s="155">
        <v>73254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5000</v>
      </c>
      <c r="F15" s="60">
        <v>5000</v>
      </c>
      <c r="G15" s="60">
        <v>0</v>
      </c>
      <c r="H15" s="60">
        <v>0</v>
      </c>
      <c r="I15" s="60">
        <v>594</v>
      </c>
      <c r="J15" s="60">
        <v>594</v>
      </c>
      <c r="K15" s="60">
        <v>0</v>
      </c>
      <c r="L15" s="60">
        <v>0</v>
      </c>
      <c r="M15" s="60">
        <v>600</v>
      </c>
      <c r="N15" s="60">
        <v>600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1194</v>
      </c>
      <c r="X15" s="60">
        <v>3000</v>
      </c>
      <c r="Y15" s="60">
        <v>-1806</v>
      </c>
      <c r="Z15" s="140">
        <v>-60.2</v>
      </c>
      <c r="AA15" s="155">
        <v>5000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1956</v>
      </c>
      <c r="F16" s="60">
        <v>1956</v>
      </c>
      <c r="G16" s="60">
        <v>5000</v>
      </c>
      <c r="H16" s="60">
        <v>0</v>
      </c>
      <c r="I16" s="60">
        <v>4600</v>
      </c>
      <c r="J16" s="60">
        <v>9600</v>
      </c>
      <c r="K16" s="60">
        <v>1800</v>
      </c>
      <c r="L16" s="60">
        <v>0</v>
      </c>
      <c r="M16" s="60">
        <v>1800</v>
      </c>
      <c r="N16" s="60">
        <v>3600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13200</v>
      </c>
      <c r="X16" s="60">
        <v>1002</v>
      </c>
      <c r="Y16" s="60">
        <v>12198</v>
      </c>
      <c r="Z16" s="140">
        <v>1217.37</v>
      </c>
      <c r="AA16" s="155">
        <v>1956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43045001</v>
      </c>
      <c r="F19" s="60">
        <v>43045001</v>
      </c>
      <c r="G19" s="60">
        <v>3590470</v>
      </c>
      <c r="H19" s="60">
        <v>3595878</v>
      </c>
      <c r="I19" s="60">
        <v>3659360</v>
      </c>
      <c r="J19" s="60">
        <v>10845708</v>
      </c>
      <c r="K19" s="60">
        <v>3617700</v>
      </c>
      <c r="L19" s="60">
        <v>2966137</v>
      </c>
      <c r="M19" s="60">
        <v>2953948</v>
      </c>
      <c r="N19" s="60">
        <v>9537785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20383493</v>
      </c>
      <c r="X19" s="60">
        <v>29941334</v>
      </c>
      <c r="Y19" s="60">
        <v>-9557841</v>
      </c>
      <c r="Z19" s="140">
        <v>-31.92</v>
      </c>
      <c r="AA19" s="155">
        <v>43045001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5847853</v>
      </c>
      <c r="F20" s="54">
        <v>5847853</v>
      </c>
      <c r="G20" s="54">
        <v>55208</v>
      </c>
      <c r="H20" s="54">
        <v>68309</v>
      </c>
      <c r="I20" s="54">
        <v>41427</v>
      </c>
      <c r="J20" s="54">
        <v>164944</v>
      </c>
      <c r="K20" s="54">
        <v>42598</v>
      </c>
      <c r="L20" s="54">
        <v>111107</v>
      </c>
      <c r="M20" s="54">
        <v>31327</v>
      </c>
      <c r="N20" s="54">
        <v>185032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349976</v>
      </c>
      <c r="X20" s="54">
        <v>2896500</v>
      </c>
      <c r="Y20" s="54">
        <v>-2546524</v>
      </c>
      <c r="Z20" s="184">
        <v>-87.92</v>
      </c>
      <c r="AA20" s="130">
        <v>5847853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89547898</v>
      </c>
      <c r="F22" s="190">
        <f t="shared" si="0"/>
        <v>89547898</v>
      </c>
      <c r="G22" s="190">
        <f t="shared" si="0"/>
        <v>8654602</v>
      </c>
      <c r="H22" s="190">
        <f t="shared" si="0"/>
        <v>4875534</v>
      </c>
      <c r="I22" s="190">
        <f t="shared" si="0"/>
        <v>4909208</v>
      </c>
      <c r="J22" s="190">
        <f t="shared" si="0"/>
        <v>18439344</v>
      </c>
      <c r="K22" s="190">
        <f t="shared" si="0"/>
        <v>4852383</v>
      </c>
      <c r="L22" s="190">
        <f t="shared" si="0"/>
        <v>4201843</v>
      </c>
      <c r="M22" s="190">
        <f t="shared" si="0"/>
        <v>4002052</v>
      </c>
      <c r="N22" s="190">
        <f t="shared" si="0"/>
        <v>13056278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31495622</v>
      </c>
      <c r="X22" s="190">
        <f t="shared" si="0"/>
        <v>52972340</v>
      </c>
      <c r="Y22" s="190">
        <f t="shared" si="0"/>
        <v>-21476718</v>
      </c>
      <c r="Z22" s="191">
        <f>+IF(X22&lt;&gt;0,+(Y22/X22)*100,0)</f>
        <v>-40.54326843027889</v>
      </c>
      <c r="AA22" s="188">
        <f>SUM(AA5:AA21)</f>
        <v>89547898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31544000</v>
      </c>
      <c r="F25" s="60">
        <v>31544000</v>
      </c>
      <c r="G25" s="60">
        <v>2197833</v>
      </c>
      <c r="H25" s="60">
        <v>2291553</v>
      </c>
      <c r="I25" s="60">
        <v>2219858</v>
      </c>
      <c r="J25" s="60">
        <v>6709244</v>
      </c>
      <c r="K25" s="60">
        <v>2322554</v>
      </c>
      <c r="L25" s="60">
        <v>2329162</v>
      </c>
      <c r="M25" s="60">
        <v>2388481</v>
      </c>
      <c r="N25" s="60">
        <v>7040197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13749441</v>
      </c>
      <c r="X25" s="60">
        <v>18651000</v>
      </c>
      <c r="Y25" s="60">
        <v>-4901559</v>
      </c>
      <c r="Z25" s="140">
        <v>-26.28</v>
      </c>
      <c r="AA25" s="155">
        <v>31544000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2396489</v>
      </c>
      <c r="F26" s="60">
        <v>2396489</v>
      </c>
      <c r="G26" s="60">
        <v>168369</v>
      </c>
      <c r="H26" s="60">
        <v>170403</v>
      </c>
      <c r="I26" s="60">
        <v>168362</v>
      </c>
      <c r="J26" s="60">
        <v>507134</v>
      </c>
      <c r="K26" s="60">
        <v>168417</v>
      </c>
      <c r="L26" s="60">
        <v>168360</v>
      </c>
      <c r="M26" s="60">
        <v>168341</v>
      </c>
      <c r="N26" s="60">
        <v>505118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1012252</v>
      </c>
      <c r="X26" s="60">
        <v>991500</v>
      </c>
      <c r="Y26" s="60">
        <v>20752</v>
      </c>
      <c r="Z26" s="140">
        <v>2.09</v>
      </c>
      <c r="AA26" s="155">
        <v>2396489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1500000</v>
      </c>
      <c r="F28" s="60">
        <v>1500000</v>
      </c>
      <c r="G28" s="60">
        <v>724699</v>
      </c>
      <c r="H28" s="60">
        <v>559092</v>
      </c>
      <c r="I28" s="60">
        <v>-482268</v>
      </c>
      <c r="J28" s="60">
        <v>801523</v>
      </c>
      <c r="K28" s="60">
        <v>268528</v>
      </c>
      <c r="L28" s="60">
        <v>289770</v>
      </c>
      <c r="M28" s="60">
        <v>198144</v>
      </c>
      <c r="N28" s="60">
        <v>756442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1557965</v>
      </c>
      <c r="X28" s="60"/>
      <c r="Y28" s="60">
        <v>1557965</v>
      </c>
      <c r="Z28" s="140">
        <v>0</v>
      </c>
      <c r="AA28" s="155">
        <v>1500000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25998</v>
      </c>
      <c r="Y29" s="60">
        <v>-25998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30396693</v>
      </c>
      <c r="F30" s="60">
        <v>30396693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15690498</v>
      </c>
      <c r="Y30" s="60">
        <v>-15690498</v>
      </c>
      <c r="Z30" s="140">
        <v>-100</v>
      </c>
      <c r="AA30" s="155">
        <v>30396693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16816</v>
      </c>
      <c r="N31" s="60">
        <v>16816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16816</v>
      </c>
      <c r="X31" s="60"/>
      <c r="Y31" s="60">
        <v>16816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1942053</v>
      </c>
      <c r="F32" s="60">
        <v>1942053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978498</v>
      </c>
      <c r="Y32" s="60">
        <v>-978498</v>
      </c>
      <c r="Z32" s="140">
        <v>-100</v>
      </c>
      <c r="AA32" s="155">
        <v>1942053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5557922</v>
      </c>
      <c r="F33" s="60">
        <v>5557922</v>
      </c>
      <c r="G33" s="60">
        <v>21684</v>
      </c>
      <c r="H33" s="60">
        <v>22478</v>
      </c>
      <c r="I33" s="60">
        <v>45047</v>
      </c>
      <c r="J33" s="60">
        <v>89209</v>
      </c>
      <c r="K33" s="60">
        <v>30938</v>
      </c>
      <c r="L33" s="60">
        <v>37636</v>
      </c>
      <c r="M33" s="60">
        <v>25001</v>
      </c>
      <c r="N33" s="60">
        <v>93575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182784</v>
      </c>
      <c r="X33" s="60"/>
      <c r="Y33" s="60">
        <v>182784</v>
      </c>
      <c r="Z33" s="140">
        <v>0</v>
      </c>
      <c r="AA33" s="155">
        <v>5557922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13992221</v>
      </c>
      <c r="F34" s="60">
        <v>13992221</v>
      </c>
      <c r="G34" s="60">
        <v>3892906</v>
      </c>
      <c r="H34" s="60">
        <v>1504303</v>
      </c>
      <c r="I34" s="60">
        <v>1915417</v>
      </c>
      <c r="J34" s="60">
        <v>7312626</v>
      </c>
      <c r="K34" s="60">
        <v>2331353</v>
      </c>
      <c r="L34" s="60">
        <v>1498957</v>
      </c>
      <c r="M34" s="60">
        <v>3973335</v>
      </c>
      <c r="N34" s="60">
        <v>7803645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15116271</v>
      </c>
      <c r="X34" s="60">
        <v>4692498</v>
      </c>
      <c r="Y34" s="60">
        <v>10423773</v>
      </c>
      <c r="Z34" s="140">
        <v>222.14</v>
      </c>
      <c r="AA34" s="155">
        <v>13992221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89329378</v>
      </c>
      <c r="F36" s="190">
        <f t="shared" si="1"/>
        <v>89329378</v>
      </c>
      <c r="G36" s="190">
        <f t="shared" si="1"/>
        <v>7005491</v>
      </c>
      <c r="H36" s="190">
        <f t="shared" si="1"/>
        <v>4547829</v>
      </c>
      <c r="I36" s="190">
        <f t="shared" si="1"/>
        <v>3866416</v>
      </c>
      <c r="J36" s="190">
        <f t="shared" si="1"/>
        <v>15419736</v>
      </c>
      <c r="K36" s="190">
        <f t="shared" si="1"/>
        <v>5121790</v>
      </c>
      <c r="L36" s="190">
        <f t="shared" si="1"/>
        <v>4323885</v>
      </c>
      <c r="M36" s="190">
        <f t="shared" si="1"/>
        <v>6770118</v>
      </c>
      <c r="N36" s="190">
        <f t="shared" si="1"/>
        <v>16215793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31635529</v>
      </c>
      <c r="X36" s="190">
        <f t="shared" si="1"/>
        <v>41029992</v>
      </c>
      <c r="Y36" s="190">
        <f t="shared" si="1"/>
        <v>-9394463</v>
      </c>
      <c r="Z36" s="191">
        <f>+IF(X36&lt;&gt;0,+(Y36/X36)*100,0)</f>
        <v>-22.896575266210142</v>
      </c>
      <c r="AA36" s="188">
        <f>SUM(AA25:AA35)</f>
        <v>89329378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218520</v>
      </c>
      <c r="F38" s="106">
        <f t="shared" si="2"/>
        <v>218520</v>
      </c>
      <c r="G38" s="106">
        <f t="shared" si="2"/>
        <v>1649111</v>
      </c>
      <c r="H38" s="106">
        <f t="shared" si="2"/>
        <v>327705</v>
      </c>
      <c r="I38" s="106">
        <f t="shared" si="2"/>
        <v>1042792</v>
      </c>
      <c r="J38" s="106">
        <f t="shared" si="2"/>
        <v>3019608</v>
      </c>
      <c r="K38" s="106">
        <f t="shared" si="2"/>
        <v>-269407</v>
      </c>
      <c r="L38" s="106">
        <f t="shared" si="2"/>
        <v>-122042</v>
      </c>
      <c r="M38" s="106">
        <f t="shared" si="2"/>
        <v>-2768066</v>
      </c>
      <c r="N38" s="106">
        <f t="shared" si="2"/>
        <v>-3159515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-139907</v>
      </c>
      <c r="X38" s="106">
        <f>IF(F22=F36,0,X22-X36)</f>
        <v>11942348</v>
      </c>
      <c r="Y38" s="106">
        <f t="shared" si="2"/>
        <v>-12082255</v>
      </c>
      <c r="Z38" s="201">
        <f>+IF(X38&lt;&gt;0,+(Y38/X38)*100,0)</f>
        <v>-101.17152003944283</v>
      </c>
      <c r="AA38" s="199">
        <f>+AA22-AA36</f>
        <v>218520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21316700</v>
      </c>
      <c r="F39" s="60">
        <v>21316700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1780</v>
      </c>
      <c r="N39" s="60">
        <v>1780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1780</v>
      </c>
      <c r="X39" s="60">
        <v>10633500</v>
      </c>
      <c r="Y39" s="60">
        <v>-10631720</v>
      </c>
      <c r="Z39" s="140">
        <v>-99.98</v>
      </c>
      <c r="AA39" s="155">
        <v>21316700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-8793467</v>
      </c>
      <c r="Y40" s="54">
        <v>8793467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21535220</v>
      </c>
      <c r="F42" s="88">
        <f t="shared" si="3"/>
        <v>21535220</v>
      </c>
      <c r="G42" s="88">
        <f t="shared" si="3"/>
        <v>1649111</v>
      </c>
      <c r="H42" s="88">
        <f t="shared" si="3"/>
        <v>327705</v>
      </c>
      <c r="I42" s="88">
        <f t="shared" si="3"/>
        <v>1042792</v>
      </c>
      <c r="J42" s="88">
        <f t="shared" si="3"/>
        <v>3019608</v>
      </c>
      <c r="K42" s="88">
        <f t="shared" si="3"/>
        <v>-269407</v>
      </c>
      <c r="L42" s="88">
        <f t="shared" si="3"/>
        <v>-122042</v>
      </c>
      <c r="M42" s="88">
        <f t="shared" si="3"/>
        <v>-2766286</v>
      </c>
      <c r="N42" s="88">
        <f t="shared" si="3"/>
        <v>-3157735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-138127</v>
      </c>
      <c r="X42" s="88">
        <f t="shared" si="3"/>
        <v>13782381</v>
      </c>
      <c r="Y42" s="88">
        <f t="shared" si="3"/>
        <v>-13920508</v>
      </c>
      <c r="Z42" s="208">
        <f>+IF(X42&lt;&gt;0,+(Y42/X42)*100,0)</f>
        <v>-101.00219983760425</v>
      </c>
      <c r="AA42" s="206">
        <f>SUM(AA38:AA41)</f>
        <v>21535220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21535220</v>
      </c>
      <c r="F44" s="77">
        <f t="shared" si="4"/>
        <v>21535220</v>
      </c>
      <c r="G44" s="77">
        <f t="shared" si="4"/>
        <v>1649111</v>
      </c>
      <c r="H44" s="77">
        <f t="shared" si="4"/>
        <v>327705</v>
      </c>
      <c r="I44" s="77">
        <f t="shared" si="4"/>
        <v>1042792</v>
      </c>
      <c r="J44" s="77">
        <f t="shared" si="4"/>
        <v>3019608</v>
      </c>
      <c r="K44" s="77">
        <f t="shared" si="4"/>
        <v>-269407</v>
      </c>
      <c r="L44" s="77">
        <f t="shared" si="4"/>
        <v>-122042</v>
      </c>
      <c r="M44" s="77">
        <f t="shared" si="4"/>
        <v>-2766286</v>
      </c>
      <c r="N44" s="77">
        <f t="shared" si="4"/>
        <v>-3157735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-138127</v>
      </c>
      <c r="X44" s="77">
        <f t="shared" si="4"/>
        <v>13782381</v>
      </c>
      <c r="Y44" s="77">
        <f t="shared" si="4"/>
        <v>-13920508</v>
      </c>
      <c r="Z44" s="212">
        <f>+IF(X44&lt;&gt;0,+(Y44/X44)*100,0)</f>
        <v>-101.00219983760425</v>
      </c>
      <c r="AA44" s="210">
        <f>+AA42-AA43</f>
        <v>21535220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21535220</v>
      </c>
      <c r="F46" s="88">
        <f t="shared" si="5"/>
        <v>21535220</v>
      </c>
      <c r="G46" s="88">
        <f t="shared" si="5"/>
        <v>1649111</v>
      </c>
      <c r="H46" s="88">
        <f t="shared" si="5"/>
        <v>327705</v>
      </c>
      <c r="I46" s="88">
        <f t="shared" si="5"/>
        <v>1042792</v>
      </c>
      <c r="J46" s="88">
        <f t="shared" si="5"/>
        <v>3019608</v>
      </c>
      <c r="K46" s="88">
        <f t="shared" si="5"/>
        <v>-269407</v>
      </c>
      <c r="L46" s="88">
        <f t="shared" si="5"/>
        <v>-122042</v>
      </c>
      <c r="M46" s="88">
        <f t="shared" si="5"/>
        <v>-2766286</v>
      </c>
      <c r="N46" s="88">
        <f t="shared" si="5"/>
        <v>-3157735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-138127</v>
      </c>
      <c r="X46" s="88">
        <f t="shared" si="5"/>
        <v>13782381</v>
      </c>
      <c r="Y46" s="88">
        <f t="shared" si="5"/>
        <v>-13920508</v>
      </c>
      <c r="Z46" s="208">
        <f>+IF(X46&lt;&gt;0,+(Y46/X46)*100,0)</f>
        <v>-101.00219983760425</v>
      </c>
      <c r="AA46" s="206">
        <f>SUM(AA44:AA45)</f>
        <v>21535220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21535220</v>
      </c>
      <c r="F48" s="219">
        <f t="shared" si="6"/>
        <v>21535220</v>
      </c>
      <c r="G48" s="219">
        <f t="shared" si="6"/>
        <v>1649111</v>
      </c>
      <c r="H48" s="220">
        <f t="shared" si="6"/>
        <v>327705</v>
      </c>
      <c r="I48" s="220">
        <f t="shared" si="6"/>
        <v>1042792</v>
      </c>
      <c r="J48" s="220">
        <f t="shared" si="6"/>
        <v>3019608</v>
      </c>
      <c r="K48" s="220">
        <f t="shared" si="6"/>
        <v>-269407</v>
      </c>
      <c r="L48" s="220">
        <f t="shared" si="6"/>
        <v>-122042</v>
      </c>
      <c r="M48" s="219">
        <f t="shared" si="6"/>
        <v>-2766286</v>
      </c>
      <c r="N48" s="219">
        <f t="shared" si="6"/>
        <v>-3157735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-138127</v>
      </c>
      <c r="X48" s="220">
        <f t="shared" si="6"/>
        <v>13782381</v>
      </c>
      <c r="Y48" s="220">
        <f t="shared" si="6"/>
        <v>-13920508</v>
      </c>
      <c r="Z48" s="221">
        <f>+IF(X48&lt;&gt;0,+(Y48/X48)*100,0)</f>
        <v>-101.00219983760425</v>
      </c>
      <c r="AA48" s="222">
        <f>SUM(AA46:AA47)</f>
        <v>21535220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0</v>
      </c>
      <c r="Y25" s="219">
        <f t="shared" si="4"/>
        <v>0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1441000</v>
      </c>
      <c r="F6" s="60">
        <v>1441000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720500</v>
      </c>
      <c r="Y6" s="60">
        <v>-720500</v>
      </c>
      <c r="Z6" s="140">
        <v>-100</v>
      </c>
      <c r="AA6" s="62">
        <v>1441000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19095000</v>
      </c>
      <c r="F8" s="60">
        <v>19095000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9547500</v>
      </c>
      <c r="Y8" s="60">
        <v>-9547500</v>
      </c>
      <c r="Z8" s="140">
        <v>-100</v>
      </c>
      <c r="AA8" s="62">
        <v>19095000</v>
      </c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>
        <v>355000</v>
      </c>
      <c r="F10" s="60">
        <v>355000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177500</v>
      </c>
      <c r="Y10" s="159">
        <v>-177500</v>
      </c>
      <c r="Z10" s="141">
        <v>-100</v>
      </c>
      <c r="AA10" s="225">
        <v>355000</v>
      </c>
    </row>
    <row r="11" spans="1:27" ht="13.5">
      <c r="A11" s="249" t="s">
        <v>148</v>
      </c>
      <c r="B11" s="182"/>
      <c r="C11" s="155"/>
      <c r="D11" s="155"/>
      <c r="E11" s="59">
        <v>50000</v>
      </c>
      <c r="F11" s="60">
        <v>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25000</v>
      </c>
      <c r="Y11" s="60">
        <v>-25000</v>
      </c>
      <c r="Z11" s="140">
        <v>-100</v>
      </c>
      <c r="AA11" s="62">
        <v>50000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20941000</v>
      </c>
      <c r="F12" s="73">
        <f t="shared" si="0"/>
        <v>20941000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10470500</v>
      </c>
      <c r="Y12" s="73">
        <f t="shared" si="0"/>
        <v>-10470500</v>
      </c>
      <c r="Z12" s="170">
        <f>+IF(X12&lt;&gt;0,+(Y12/X12)*100,0)</f>
        <v>-100</v>
      </c>
      <c r="AA12" s="74">
        <f>SUM(AA6:AA11)</f>
        <v>20941000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73000</v>
      </c>
      <c r="F16" s="60">
        <v>73000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36500</v>
      </c>
      <c r="Y16" s="159">
        <v>-36500</v>
      </c>
      <c r="Z16" s="141">
        <v>-100</v>
      </c>
      <c r="AA16" s="225">
        <v>73000</v>
      </c>
    </row>
    <row r="17" spans="1:27" ht="13.5">
      <c r="A17" s="249" t="s">
        <v>152</v>
      </c>
      <c r="B17" s="182"/>
      <c r="C17" s="155"/>
      <c r="D17" s="155"/>
      <c r="E17" s="59">
        <v>2520000</v>
      </c>
      <c r="F17" s="60">
        <v>2520000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1260000</v>
      </c>
      <c r="Y17" s="60">
        <v>-1260000</v>
      </c>
      <c r="Z17" s="140">
        <v>-100</v>
      </c>
      <c r="AA17" s="62">
        <v>2520000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280000000</v>
      </c>
      <c r="F19" s="60">
        <v>280000000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140000000</v>
      </c>
      <c r="Y19" s="60">
        <v>-140000000</v>
      </c>
      <c r="Z19" s="140">
        <v>-100</v>
      </c>
      <c r="AA19" s="62">
        <v>280000000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311000</v>
      </c>
      <c r="F22" s="60">
        <v>311000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155500</v>
      </c>
      <c r="Y22" s="60">
        <v>-155500</v>
      </c>
      <c r="Z22" s="140">
        <v>-100</v>
      </c>
      <c r="AA22" s="62">
        <v>311000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282904000</v>
      </c>
      <c r="F24" s="77">
        <f t="shared" si="1"/>
        <v>282904000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141452000</v>
      </c>
      <c r="Y24" s="77">
        <f t="shared" si="1"/>
        <v>-141452000</v>
      </c>
      <c r="Z24" s="212">
        <f>+IF(X24&lt;&gt;0,+(Y24/X24)*100,0)</f>
        <v>-100</v>
      </c>
      <c r="AA24" s="79">
        <f>SUM(AA15:AA23)</f>
        <v>282904000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303845000</v>
      </c>
      <c r="F25" s="73">
        <f t="shared" si="2"/>
        <v>303845000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151922500</v>
      </c>
      <c r="Y25" s="73">
        <f t="shared" si="2"/>
        <v>-151922500</v>
      </c>
      <c r="Z25" s="170">
        <f>+IF(X25&lt;&gt;0,+(Y25/X25)*100,0)</f>
        <v>-100</v>
      </c>
      <c r="AA25" s="74">
        <f>+AA12+AA24</f>
        <v>303845000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17860000</v>
      </c>
      <c r="F32" s="60">
        <v>17860000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8930000</v>
      </c>
      <c r="Y32" s="60">
        <v>-8930000</v>
      </c>
      <c r="Z32" s="140">
        <v>-100</v>
      </c>
      <c r="AA32" s="62">
        <v>17860000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17860000</v>
      </c>
      <c r="F34" s="73">
        <f t="shared" si="3"/>
        <v>17860000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8930000</v>
      </c>
      <c r="Y34" s="73">
        <f t="shared" si="3"/>
        <v>-8930000</v>
      </c>
      <c r="Z34" s="170">
        <f>+IF(X34&lt;&gt;0,+(Y34/X34)*100,0)</f>
        <v>-100</v>
      </c>
      <c r="AA34" s="74">
        <f>SUM(AA29:AA33)</f>
        <v>17860000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17860000</v>
      </c>
      <c r="F40" s="73">
        <f t="shared" si="5"/>
        <v>17860000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8930000</v>
      </c>
      <c r="Y40" s="73">
        <f t="shared" si="5"/>
        <v>-8930000</v>
      </c>
      <c r="Z40" s="170">
        <f>+IF(X40&lt;&gt;0,+(Y40/X40)*100,0)</f>
        <v>-100</v>
      </c>
      <c r="AA40" s="74">
        <f>+AA34+AA39</f>
        <v>17860000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285985000</v>
      </c>
      <c r="F42" s="259">
        <f t="shared" si="6"/>
        <v>285985000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142992500</v>
      </c>
      <c r="Y42" s="259">
        <f t="shared" si="6"/>
        <v>-142992500</v>
      </c>
      <c r="Z42" s="260">
        <f>+IF(X42&lt;&gt;0,+(Y42/X42)*100,0)</f>
        <v>-100</v>
      </c>
      <c r="AA42" s="261">
        <f>+AA25-AA40</f>
        <v>285985000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285985000</v>
      </c>
      <c r="F45" s="60">
        <v>285985000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142992500</v>
      </c>
      <c r="Y45" s="60">
        <v>-142992500</v>
      </c>
      <c r="Z45" s="139">
        <v>-100</v>
      </c>
      <c r="AA45" s="62">
        <v>285985000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285985000</v>
      </c>
      <c r="F48" s="219">
        <f t="shared" si="7"/>
        <v>285985000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142992500</v>
      </c>
      <c r="Y48" s="219">
        <f t="shared" si="7"/>
        <v>-142992500</v>
      </c>
      <c r="Z48" s="265">
        <f>+IF(X48&lt;&gt;0,+(Y48/X48)*100,0)</f>
        <v>-100</v>
      </c>
      <c r="AA48" s="232">
        <f>SUM(AA45:AA47)</f>
        <v>285985000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46423996</v>
      </c>
      <c r="F6" s="60">
        <v>46423996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23209998</v>
      </c>
      <c r="Y6" s="60">
        <v>-23209998</v>
      </c>
      <c r="Z6" s="140">
        <v>-100</v>
      </c>
      <c r="AA6" s="62">
        <v>46423996</v>
      </c>
    </row>
    <row r="7" spans="1:27" ht="13.5">
      <c r="A7" s="249" t="s">
        <v>178</v>
      </c>
      <c r="B7" s="182"/>
      <c r="C7" s="155"/>
      <c r="D7" s="155"/>
      <c r="E7" s="59">
        <v>43045000</v>
      </c>
      <c r="F7" s="60">
        <v>43045000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29941000</v>
      </c>
      <c r="Y7" s="60">
        <v>-29941000</v>
      </c>
      <c r="Z7" s="140">
        <v>-100</v>
      </c>
      <c r="AA7" s="62">
        <v>43045000</v>
      </c>
    </row>
    <row r="8" spans="1:27" ht="13.5">
      <c r="A8" s="249" t="s">
        <v>179</v>
      </c>
      <c r="B8" s="182"/>
      <c r="C8" s="155"/>
      <c r="D8" s="155"/>
      <c r="E8" s="59">
        <v>21317000</v>
      </c>
      <c r="F8" s="60">
        <v>21317000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21317000</v>
      </c>
    </row>
    <row r="9" spans="1:27" ht="13.5">
      <c r="A9" s="249" t="s">
        <v>180</v>
      </c>
      <c r="B9" s="182"/>
      <c r="C9" s="155"/>
      <c r="D9" s="155"/>
      <c r="E9" s="59">
        <v>73000</v>
      </c>
      <c r="F9" s="60">
        <v>73000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>
        <v>73000</v>
      </c>
    </row>
    <row r="10" spans="1:27" ht="13.5">
      <c r="A10" s="249" t="s">
        <v>181</v>
      </c>
      <c r="B10" s="182"/>
      <c r="C10" s="155"/>
      <c r="D10" s="155"/>
      <c r="E10" s="59">
        <v>5000</v>
      </c>
      <c r="F10" s="60">
        <v>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5000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-80218004</v>
      </c>
      <c r="F12" s="60">
        <v>-80218004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-40112502</v>
      </c>
      <c r="Y12" s="60">
        <v>40112502</v>
      </c>
      <c r="Z12" s="140">
        <v>-100</v>
      </c>
      <c r="AA12" s="62">
        <v>-80218004</v>
      </c>
    </row>
    <row r="13" spans="1:27" ht="13.5">
      <c r="A13" s="249" t="s">
        <v>40</v>
      </c>
      <c r="B13" s="182"/>
      <c r="C13" s="155"/>
      <c r="D13" s="155"/>
      <c r="E13" s="59">
        <v>-52000</v>
      </c>
      <c r="F13" s="60">
        <v>-52000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-24000</v>
      </c>
      <c r="Y13" s="60">
        <v>24000</v>
      </c>
      <c r="Z13" s="140">
        <v>-100</v>
      </c>
      <c r="AA13" s="62">
        <v>-52000</v>
      </c>
    </row>
    <row r="14" spans="1:27" ht="13.5">
      <c r="A14" s="249" t="s">
        <v>42</v>
      </c>
      <c r="B14" s="182"/>
      <c r="C14" s="155"/>
      <c r="D14" s="155"/>
      <c r="E14" s="59">
        <v>-5559000</v>
      </c>
      <c r="F14" s="60">
        <v>-5559000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-2778000</v>
      </c>
      <c r="Y14" s="60">
        <v>2778000</v>
      </c>
      <c r="Z14" s="140">
        <v>-100</v>
      </c>
      <c r="AA14" s="62">
        <v>-5559000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25034992</v>
      </c>
      <c r="F15" s="73">
        <f t="shared" si="0"/>
        <v>25034992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0</v>
      </c>
      <c r="X15" s="73">
        <f t="shared" si="0"/>
        <v>10236496</v>
      </c>
      <c r="Y15" s="73">
        <f t="shared" si="0"/>
        <v>-10236496</v>
      </c>
      <c r="Z15" s="170">
        <f>+IF(X15&lt;&gt;0,+(Y15/X15)*100,0)</f>
        <v>-100</v>
      </c>
      <c r="AA15" s="74">
        <f>SUM(AA6:AA14)</f>
        <v>25034992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25034992</v>
      </c>
      <c r="F36" s="100">
        <f t="shared" si="3"/>
        <v>25034992</v>
      </c>
      <c r="G36" s="100">
        <f t="shared" si="3"/>
        <v>0</v>
      </c>
      <c r="H36" s="100">
        <f t="shared" si="3"/>
        <v>0</v>
      </c>
      <c r="I36" s="100">
        <f t="shared" si="3"/>
        <v>0</v>
      </c>
      <c r="J36" s="100">
        <f t="shared" si="3"/>
        <v>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0</v>
      </c>
      <c r="X36" s="100">
        <f t="shared" si="3"/>
        <v>10236496</v>
      </c>
      <c r="Y36" s="100">
        <f t="shared" si="3"/>
        <v>-10236496</v>
      </c>
      <c r="Z36" s="137">
        <f>+IF(X36&lt;&gt;0,+(Y36/X36)*100,0)</f>
        <v>-100</v>
      </c>
      <c r="AA36" s="102">
        <f>+AA15+AA25+AA34</f>
        <v>25034992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25034992</v>
      </c>
      <c r="F38" s="259">
        <v>25034992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10236496</v>
      </c>
      <c r="Y38" s="259">
        <v>-10236496</v>
      </c>
      <c r="Z38" s="260">
        <v>-100</v>
      </c>
      <c r="AA38" s="261">
        <v>25034992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0</v>
      </c>
      <c r="Y5" s="106">
        <f t="shared" si="0"/>
        <v>0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0</v>
      </c>
      <c r="Y49" s="220">
        <f t="shared" si="9"/>
        <v>0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2770169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2770169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2015-02-02T10:48:05Z</dcterms:created>
  <dcterms:modified xsi:type="dcterms:W3CDTF">2015-02-02T10:51:22Z</dcterms:modified>
  <cp:category/>
  <cp:version/>
  <cp:contentType/>
  <cp:contentStatus/>
</cp:coreProperties>
</file>