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<sst xmlns="http://schemas.openxmlformats.org/spreadsheetml/2006/main" count="855" uniqueCount="302">
  <si>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Matjhabeng(FS184)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</si>
  <si>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</si>
  <si>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</si>
  <si>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</si>
  <si>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</si>
  <si>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</si>
  <si>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</si>
  <si>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</si>
  <si>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</si>
  <si>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</si>
  <si>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</si>
  <si>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</si>
  <si>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</si>
  <si>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</si>
  <si>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</si>
  <si>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</si>
  <si>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</si>
  <si>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</si>
  <si>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</si>
  <si>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</si>
  <si>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</si>
  <si>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</si>
  <si>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</si>
  <si>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</si>
  <si>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</si>
  <si>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</si>
  <si>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</si>
  <si>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</si>
  <si>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</si>
  <si>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</si>
  <si>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</si>
  <si>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</si>
  <si>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</si>
  <si>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</si>
  <si>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</si>
  <si>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</si>
  <si>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</si>
  <si>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</si>
  <si>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</si>
  <si>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</si>
  <si>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</si>
  <si>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</si>
  <si>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</si>
  <si>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</si>
  <si>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</si>
  <si>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</si>
  <si>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</si>
  <si>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</si>
  <si>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</si>
  <si>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</si>
  <si>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</si>
  <si>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</si>
  <si>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</si>
  <si>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</si>
  <si>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</si>
  <si>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</si>
  <si>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</si>
  <si>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</si>
  <si>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</si>
  <si>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</si>
  <si>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</si>
  <si>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</si>
  <si>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</si>
  <si>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</si>
  <si>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</si>
  <si>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</si>
  <si>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</si>
  <si>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</si>
  <si>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</si>
  <si>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</si>
  <si>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Matjhabeng(FS184)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</si>
  <si>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</si>
  <si>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</si>
  <si>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</si>
  <si>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</si>
  <si>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</si>
  <si>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</si>
  <si>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</si>
  <si>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</si>
  <si>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</si>
  <si>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</si>
  <si>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</si>
  <si>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</si>
  <si>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</si>
  <si>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</si>
  <si>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</si>
  <si>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</si>
  <si>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</si>
  <si>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</si>
  <si>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</si>
  <si>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</si>
  <si>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</si>
  <si>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</si>
  <si>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</si>
  <si>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</si>
  <si>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</si>
  <si>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</si>
  <si>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</si>
  <si>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</si>
  <si>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</si>
  <si>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Matjhabeng(FS184)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</si>
  <si>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</si>
  <si>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</si>
  <si>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</si>
  <si>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</si>
  <si>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</si>
  <si>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</si>
  <si>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</si>
  <si>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</si>
  <si>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</si>
  <si>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</si>
  <si>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</si>
  <si>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</si>
  <si>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</si>
  <si>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</si>
  <si>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</si>
  <si>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</si>
  <si>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</si>
  <si>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</si>
  <si>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</si>
  <si>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</si>
  <si>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</si>
  <si>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</si>
  <si>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</si>
  <si>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</si>
  <si>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</si>
  <si>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</si>
  <si>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</si>
  <si>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</si>
  <si>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Matjhabeng(FS184)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</si>
  <si>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</si>
  <si>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</si>
  <si>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</si>
  <si>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</si>
  <si>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</si>
  <si>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</si>
  <si>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</si>
  <si>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</si>
  <si>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</si>
  <si>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</si>
  <si>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Matjhabeng(FS184)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</si>
  <si>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</si>
  <si>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</si>
  <si>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</si>
  <si>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</si>
  <si>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</si>
  <si>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</si>
  <si>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</si>
  <si>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</si>
  <si>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</si>
  <si>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</si>
  <si>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</si>
  <si>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</si>
  <si>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</si>
  <si>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</si>
  <si>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</si>
  <si>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</si>
  <si>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</si>
  <si>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</si>
  <si>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</si>
  <si>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</si>
  <si>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</si>
  <si>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</si>
  <si>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</si>
  <si>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</si>
  <si>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</si>
  <si>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</si>
  <si>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</si>
  <si>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</si>
  <si>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</si>
  <si>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</si>
  <si>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</si>
  <si>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</si>
  <si>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</si>
  <si>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Matjhabeng(FS184)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</si>
  <si>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</si>
  <si>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</si>
  <si>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</si>
  <si>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</si>
  <si>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</si>
  <si>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</si>
  <si>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</si>
  <si>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</si>
  <si>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</si>
  <si>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</si>
  <si>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</si>
  <si>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</si>
  <si>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</si>
  <si>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</si>
  <si>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</si>
  <si>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</si>
  <si>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</si>
  <si>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</si>
  <si>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</si>
  <si>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</si>
  <si>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</si>
  <si>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</si>
  <si>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</si>
  <si>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</si>
  <si>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</si>
  <si>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</si>
  <si>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Matjhabeng(FS184)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</si>
  <si>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</si>
  <si>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</si>
  <si>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</si>
  <si>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</si>
  <si>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</si>
  <si>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</si>
  <si>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</si>
  <si>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</si>
  <si>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</si>
  <si>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</si>
  <si>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</si>
  <si>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</si>
  <si>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</si>
  <si>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</si>
  <si>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</si>
  <si>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</si>
  <si>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</si>
  <si>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</si>
  <si>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</si>
  <si>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</si>
  <si>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</si>
  <si>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</si>
  <si>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</si>
  <si>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</si>
  <si>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Matjhabeng(FS184)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</si>
  <si>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</si>
  <si>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</si>
  <si>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</si>
  <si>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</si>
  <si>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</si>
  <si>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</si>
  <si>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</si>
  <si>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</si>
  <si>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</si>
  <si>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</si>
  <si>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</si>
  <si>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</si>
  <si>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</si>
  <si>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</si>
  <si>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</si>
  <si>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</si>
  <si>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</si>
  <si>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</si>
  <si>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</si>
  <si>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</si>
  <si>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</si>
  <si>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</si>
  <si>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</si>
  <si>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</si>
  <si>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</si>
  <si>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</si>
  <si>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</si>
  <si>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</si>
  <si>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</si>
  <si>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</si>
  <si>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</si>
  <si>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</si>
  <si>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</si>
  <si>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</si>
  <si>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</si>
  <si>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Matjhabeng(FS184)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</si>
  <si>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</si>
  <si>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</si>
  <si>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Matjhabeng(FS184)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</si>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</sst>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192976982</v>
      </c>
      <c r="C5" s="19">
        <v>0</v>
      </c>
      <c r="D5" s="59">
        <v>180514208</v>
      </c>
      <c r="E5" s="60">
        <v>180514208</v>
      </c>
      <c r="F5" s="60">
        <v>25183506</v>
      </c>
      <c r="G5" s="60">
        <v>1181997</v>
      </c>
      <c r="H5" s="60">
        <v>17883500</v>
      </c>
      <c r="I5" s="60">
        <v>44249003</v>
      </c>
      <c r="J5" s="60">
        <v>17923227</v>
      </c>
      <c r="K5" s="60">
        <v>17958706</v>
      </c>
      <c r="L5" s="60">
        <v>17775414</v>
      </c>
      <c r="M5" s="60">
        <v>53657347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97906350</v>
      </c>
      <c r="W5" s="60">
        <v>90257404</v>
      </c>
      <c r="X5" s="60">
        <v>7648946</v>
      </c>
      <c r="Y5" s="61">
        <v>8.47</v>
      </c>
      <c r="Z5" s="62">
        <v>180514208</v>
      </c>
    </row>
    <row r="6" spans="1:26" ht="13.5">
      <c r="A6" s="58" t="s">
        <v>32</v>
      </c>
      <c r="B6" s="19">
        <v>854689371</v>
      </c>
      <c r="C6" s="19">
        <v>0</v>
      </c>
      <c r="D6" s="59">
        <v>1041210723</v>
      </c>
      <c r="E6" s="60">
        <v>1041210723</v>
      </c>
      <c r="F6" s="60">
        <v>76200409</v>
      </c>
      <c r="G6" s="60">
        <v>82844824</v>
      </c>
      <c r="H6" s="60">
        <v>92882395</v>
      </c>
      <c r="I6" s="60">
        <v>251927628</v>
      </c>
      <c r="J6" s="60">
        <v>94940943</v>
      </c>
      <c r="K6" s="60">
        <v>85120714</v>
      </c>
      <c r="L6" s="60">
        <v>83016013</v>
      </c>
      <c r="M6" s="60">
        <v>263077670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515005298</v>
      </c>
      <c r="W6" s="60">
        <v>520602583</v>
      </c>
      <c r="X6" s="60">
        <v>-5597285</v>
      </c>
      <c r="Y6" s="61">
        <v>-1.08</v>
      </c>
      <c r="Z6" s="62">
        <v>1041210723</v>
      </c>
    </row>
    <row r="7" spans="1:26" ht="13.5">
      <c r="A7" s="58" t="s">
        <v>33</v>
      </c>
      <c r="B7" s="19">
        <v>6302888</v>
      </c>
      <c r="C7" s="19">
        <v>0</v>
      </c>
      <c r="D7" s="59">
        <v>22000000</v>
      </c>
      <c r="E7" s="60">
        <v>22000000</v>
      </c>
      <c r="F7" s="60">
        <v>0</v>
      </c>
      <c r="G7" s="60">
        <v>12485</v>
      </c>
      <c r="H7" s="60">
        <v>11440181</v>
      </c>
      <c r="I7" s="60">
        <v>11452666</v>
      </c>
      <c r="J7" s="60">
        <v>112143</v>
      </c>
      <c r="K7" s="60">
        <v>37138</v>
      </c>
      <c r="L7" s="60">
        <v>40281</v>
      </c>
      <c r="M7" s="60">
        <v>189562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11642228</v>
      </c>
      <c r="W7" s="60"/>
      <c r="X7" s="60">
        <v>11642228</v>
      </c>
      <c r="Y7" s="61">
        <v>0</v>
      </c>
      <c r="Z7" s="62">
        <v>22000000</v>
      </c>
    </row>
    <row r="8" spans="1:26" ht="13.5">
      <c r="A8" s="58" t="s">
        <v>34</v>
      </c>
      <c r="B8" s="19">
        <v>428512177</v>
      </c>
      <c r="C8" s="19">
        <v>0</v>
      </c>
      <c r="D8" s="59">
        <v>417931000</v>
      </c>
      <c r="E8" s="60">
        <v>417931000</v>
      </c>
      <c r="F8" s="60">
        <v>166273000</v>
      </c>
      <c r="G8" s="60">
        <v>1389000</v>
      </c>
      <c r="H8" s="60">
        <v>0</v>
      </c>
      <c r="I8" s="60">
        <v>167662000</v>
      </c>
      <c r="J8" s="60">
        <v>0</v>
      </c>
      <c r="K8" s="60">
        <v>98173000</v>
      </c>
      <c r="L8" s="60">
        <v>342000</v>
      </c>
      <c r="M8" s="60">
        <v>98515000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266177000</v>
      </c>
      <c r="W8" s="60">
        <v>208967583</v>
      </c>
      <c r="X8" s="60">
        <v>57209417</v>
      </c>
      <c r="Y8" s="61">
        <v>27.38</v>
      </c>
      <c r="Z8" s="62">
        <v>417931000</v>
      </c>
    </row>
    <row r="9" spans="1:26" ht="13.5">
      <c r="A9" s="58" t="s">
        <v>35</v>
      </c>
      <c r="B9" s="19">
        <v>162542839</v>
      </c>
      <c r="C9" s="19">
        <v>0</v>
      </c>
      <c r="D9" s="59">
        <v>136169706</v>
      </c>
      <c r="E9" s="60">
        <v>136169706</v>
      </c>
      <c r="F9" s="60">
        <v>23474077</v>
      </c>
      <c r="G9" s="60">
        <v>19409077</v>
      </c>
      <c r="H9" s="60">
        <v>24900814</v>
      </c>
      <c r="I9" s="60">
        <v>67783968</v>
      </c>
      <c r="J9" s="60">
        <v>22235124</v>
      </c>
      <c r="K9" s="60">
        <v>25138931</v>
      </c>
      <c r="L9" s="60">
        <v>23278715</v>
      </c>
      <c r="M9" s="60">
        <v>70652770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138436738</v>
      </c>
      <c r="W9" s="60">
        <v>64638166</v>
      </c>
      <c r="X9" s="60">
        <v>73798572</v>
      </c>
      <c r="Y9" s="61">
        <v>114.17</v>
      </c>
      <c r="Z9" s="62">
        <v>136169706</v>
      </c>
    </row>
    <row r="10" spans="1:26" ht="25.5">
      <c r="A10" s="63" t="s">
        <v>277</v>
      </c>
      <c r="B10" s="64">
        <f>SUM(B5:B9)</f>
        <v>1645024257</v>
      </c>
      <c r="C10" s="64">
        <f>SUM(C5:C9)</f>
        <v>0</v>
      </c>
      <c r="D10" s="65">
        <f aca="true" t="shared" si="0" ref="D10:Z10">SUM(D5:D9)</f>
        <v>1797825637</v>
      </c>
      <c r="E10" s="66">
        <f t="shared" si="0"/>
        <v>1797825637</v>
      </c>
      <c r="F10" s="66">
        <f t="shared" si="0"/>
        <v>291130992</v>
      </c>
      <c r="G10" s="66">
        <f t="shared" si="0"/>
        <v>104837383</v>
      </c>
      <c r="H10" s="66">
        <f t="shared" si="0"/>
        <v>147106890</v>
      </c>
      <c r="I10" s="66">
        <f t="shared" si="0"/>
        <v>543075265</v>
      </c>
      <c r="J10" s="66">
        <f t="shared" si="0"/>
        <v>135211437</v>
      </c>
      <c r="K10" s="66">
        <f t="shared" si="0"/>
        <v>226428489</v>
      </c>
      <c r="L10" s="66">
        <f t="shared" si="0"/>
        <v>124452423</v>
      </c>
      <c r="M10" s="66">
        <f t="shared" si="0"/>
        <v>486092349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1029167614</v>
      </c>
      <c r="W10" s="66">
        <f t="shared" si="0"/>
        <v>884465736</v>
      </c>
      <c r="X10" s="66">
        <f t="shared" si="0"/>
        <v>144701878</v>
      </c>
      <c r="Y10" s="67">
        <f>+IF(W10&lt;&gt;0,(X10/W10)*100,0)</f>
        <v>16.360371251283837</v>
      </c>
      <c r="Z10" s="68">
        <f t="shared" si="0"/>
        <v>1797825637</v>
      </c>
    </row>
    <row r="11" spans="1:26" ht="13.5">
      <c r="A11" s="58" t="s">
        <v>37</v>
      </c>
      <c r="B11" s="19">
        <v>482974006</v>
      </c>
      <c r="C11" s="19">
        <v>0</v>
      </c>
      <c r="D11" s="59">
        <v>541979991</v>
      </c>
      <c r="E11" s="60">
        <v>541979991</v>
      </c>
      <c r="F11" s="60">
        <v>42888843</v>
      </c>
      <c r="G11" s="60">
        <v>42486198</v>
      </c>
      <c r="H11" s="60">
        <v>45975918</v>
      </c>
      <c r="I11" s="60">
        <v>131350959</v>
      </c>
      <c r="J11" s="60">
        <v>45248440</v>
      </c>
      <c r="K11" s="60">
        <v>44448195</v>
      </c>
      <c r="L11" s="60">
        <v>44966900</v>
      </c>
      <c r="M11" s="60">
        <v>134663535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266014494</v>
      </c>
      <c r="W11" s="60">
        <v>257531917</v>
      </c>
      <c r="X11" s="60">
        <v>8482577</v>
      </c>
      <c r="Y11" s="61">
        <v>3.29</v>
      </c>
      <c r="Z11" s="62">
        <v>541979991</v>
      </c>
    </row>
    <row r="12" spans="1:26" ht="13.5">
      <c r="A12" s="58" t="s">
        <v>38</v>
      </c>
      <c r="B12" s="19">
        <v>24682338</v>
      </c>
      <c r="C12" s="19">
        <v>0</v>
      </c>
      <c r="D12" s="59">
        <v>0</v>
      </c>
      <c r="E12" s="60">
        <v>0</v>
      </c>
      <c r="F12" s="60">
        <v>2170244</v>
      </c>
      <c r="G12" s="60">
        <v>2182356</v>
      </c>
      <c r="H12" s="60">
        <v>2171212</v>
      </c>
      <c r="I12" s="60">
        <v>6523812</v>
      </c>
      <c r="J12" s="60">
        <v>2171212</v>
      </c>
      <c r="K12" s="60">
        <v>2171212</v>
      </c>
      <c r="L12" s="60">
        <v>2148863</v>
      </c>
      <c r="M12" s="60">
        <v>6491287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13015099</v>
      </c>
      <c r="W12" s="60">
        <v>13458083</v>
      </c>
      <c r="X12" s="60">
        <v>-442984</v>
      </c>
      <c r="Y12" s="61">
        <v>-3.29</v>
      </c>
      <c r="Z12" s="62">
        <v>0</v>
      </c>
    </row>
    <row r="13" spans="1:26" ht="13.5">
      <c r="A13" s="58" t="s">
        <v>278</v>
      </c>
      <c r="B13" s="19">
        <v>274935538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117702083</v>
      </c>
      <c r="X13" s="60">
        <v>-117702083</v>
      </c>
      <c r="Y13" s="61">
        <v>-100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95751000</v>
      </c>
      <c r="E14" s="60">
        <v>95751000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47874250</v>
      </c>
      <c r="X14" s="60">
        <v>-47874250</v>
      </c>
      <c r="Y14" s="61">
        <v>-100</v>
      </c>
      <c r="Z14" s="62">
        <v>95751000</v>
      </c>
    </row>
    <row r="15" spans="1:26" ht="13.5">
      <c r="A15" s="58" t="s">
        <v>41</v>
      </c>
      <c r="B15" s="19">
        <v>703052896</v>
      </c>
      <c r="C15" s="19">
        <v>0</v>
      </c>
      <c r="D15" s="59">
        <v>713707614</v>
      </c>
      <c r="E15" s="60">
        <v>713707614</v>
      </c>
      <c r="F15" s="60">
        <v>98147850</v>
      </c>
      <c r="G15" s="60">
        <v>31293623</v>
      </c>
      <c r="H15" s="60">
        <v>20063964</v>
      </c>
      <c r="I15" s="60">
        <v>149505437</v>
      </c>
      <c r="J15" s="60">
        <v>16273836</v>
      </c>
      <c r="K15" s="60">
        <v>37449407</v>
      </c>
      <c r="L15" s="60">
        <v>38728186</v>
      </c>
      <c r="M15" s="60">
        <v>92451429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241956866</v>
      </c>
      <c r="W15" s="60">
        <v>276899750</v>
      </c>
      <c r="X15" s="60">
        <v>-34942884</v>
      </c>
      <c r="Y15" s="61">
        <v>-12.62</v>
      </c>
      <c r="Z15" s="62">
        <v>713707614</v>
      </c>
    </row>
    <row r="16" spans="1:26" ht="13.5">
      <c r="A16" s="69" t="s">
        <v>42</v>
      </c>
      <c r="B16" s="19">
        <v>29457023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471209292</v>
      </c>
      <c r="C17" s="19">
        <v>0</v>
      </c>
      <c r="D17" s="59">
        <v>602633032</v>
      </c>
      <c r="E17" s="60">
        <v>602633032</v>
      </c>
      <c r="F17" s="60">
        <v>10920899</v>
      </c>
      <c r="G17" s="60">
        <v>20948973</v>
      </c>
      <c r="H17" s="60">
        <v>13298242</v>
      </c>
      <c r="I17" s="60">
        <v>45168114</v>
      </c>
      <c r="J17" s="60">
        <v>15253517</v>
      </c>
      <c r="K17" s="60">
        <v>16572992</v>
      </c>
      <c r="L17" s="60">
        <v>28316635</v>
      </c>
      <c r="M17" s="60">
        <v>60143144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105311258</v>
      </c>
      <c r="W17" s="60">
        <v>252569834</v>
      </c>
      <c r="X17" s="60">
        <v>-147258576</v>
      </c>
      <c r="Y17" s="61">
        <v>-58.3</v>
      </c>
      <c r="Z17" s="62">
        <v>602633032</v>
      </c>
    </row>
    <row r="18" spans="1:26" ht="13.5">
      <c r="A18" s="70" t="s">
        <v>44</v>
      </c>
      <c r="B18" s="71">
        <f>SUM(B11:B17)</f>
        <v>1986311093</v>
      </c>
      <c r="C18" s="71">
        <f>SUM(C11:C17)</f>
        <v>0</v>
      </c>
      <c r="D18" s="72">
        <f aca="true" t="shared" si="1" ref="D18:Z18">SUM(D11:D17)</f>
        <v>1954071637</v>
      </c>
      <c r="E18" s="73">
        <f t="shared" si="1"/>
        <v>1954071637</v>
      </c>
      <c r="F18" s="73">
        <f t="shared" si="1"/>
        <v>154127836</v>
      </c>
      <c r="G18" s="73">
        <f t="shared" si="1"/>
        <v>96911150</v>
      </c>
      <c r="H18" s="73">
        <f t="shared" si="1"/>
        <v>81509336</v>
      </c>
      <c r="I18" s="73">
        <f t="shared" si="1"/>
        <v>332548322</v>
      </c>
      <c r="J18" s="73">
        <f t="shared" si="1"/>
        <v>78947005</v>
      </c>
      <c r="K18" s="73">
        <f t="shared" si="1"/>
        <v>100641806</v>
      </c>
      <c r="L18" s="73">
        <f t="shared" si="1"/>
        <v>114160584</v>
      </c>
      <c r="M18" s="73">
        <f t="shared" si="1"/>
        <v>293749395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626297717</v>
      </c>
      <c r="W18" s="73">
        <f t="shared" si="1"/>
        <v>966035917</v>
      </c>
      <c r="X18" s="73">
        <f t="shared" si="1"/>
        <v>-339738200</v>
      </c>
      <c r="Y18" s="67">
        <f>+IF(W18&lt;&gt;0,(X18/W18)*100,0)</f>
        <v>-35.16827832396215</v>
      </c>
      <c r="Z18" s="74">
        <f t="shared" si="1"/>
        <v>1954071637</v>
      </c>
    </row>
    <row r="19" spans="1:26" ht="13.5">
      <c r="A19" s="70" t="s">
        <v>45</v>
      </c>
      <c r="B19" s="75">
        <f>+B10-B18</f>
        <v>-341286836</v>
      </c>
      <c r="C19" s="75">
        <f>+C10-C18</f>
        <v>0</v>
      </c>
      <c r="D19" s="76">
        <f aca="true" t="shared" si="2" ref="D19:Z19">+D10-D18</f>
        <v>-156246000</v>
      </c>
      <c r="E19" s="77">
        <f t="shared" si="2"/>
        <v>-156246000</v>
      </c>
      <c r="F19" s="77">
        <f t="shared" si="2"/>
        <v>137003156</v>
      </c>
      <c r="G19" s="77">
        <f t="shared" si="2"/>
        <v>7926233</v>
      </c>
      <c r="H19" s="77">
        <f t="shared" si="2"/>
        <v>65597554</v>
      </c>
      <c r="I19" s="77">
        <f t="shared" si="2"/>
        <v>210526943</v>
      </c>
      <c r="J19" s="77">
        <f t="shared" si="2"/>
        <v>56264432</v>
      </c>
      <c r="K19" s="77">
        <f t="shared" si="2"/>
        <v>125786683</v>
      </c>
      <c r="L19" s="77">
        <f t="shared" si="2"/>
        <v>10291839</v>
      </c>
      <c r="M19" s="77">
        <f t="shared" si="2"/>
        <v>192342954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402869897</v>
      </c>
      <c r="W19" s="77">
        <f>IF(E10=E18,0,W10-W18)</f>
        <v>-81570181</v>
      </c>
      <c r="X19" s="77">
        <f t="shared" si="2"/>
        <v>484440078</v>
      </c>
      <c r="Y19" s="78">
        <f>+IF(W19&lt;&gt;0,(X19/W19)*100,0)</f>
        <v>-593.8935920713478</v>
      </c>
      <c r="Z19" s="79">
        <f t="shared" si="2"/>
        <v>-156246000</v>
      </c>
    </row>
    <row r="20" spans="1:26" ht="13.5">
      <c r="A20" s="58" t="s">
        <v>46</v>
      </c>
      <c r="B20" s="19">
        <v>189129592</v>
      </c>
      <c r="C20" s="19">
        <v>0</v>
      </c>
      <c r="D20" s="59">
        <v>156246000</v>
      </c>
      <c r="E20" s="60">
        <v>156246000</v>
      </c>
      <c r="F20" s="60">
        <v>43722000</v>
      </c>
      <c r="G20" s="60">
        <v>0</v>
      </c>
      <c r="H20" s="60">
        <v>1500000</v>
      </c>
      <c r="I20" s="60">
        <v>45222000</v>
      </c>
      <c r="J20" s="60">
        <v>2000000</v>
      </c>
      <c r="K20" s="60">
        <v>64825000</v>
      </c>
      <c r="L20" s="60">
        <v>1700000</v>
      </c>
      <c r="M20" s="60">
        <v>68525000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113747000</v>
      </c>
      <c r="W20" s="60">
        <v>81570000</v>
      </c>
      <c r="X20" s="60">
        <v>32177000</v>
      </c>
      <c r="Y20" s="61">
        <v>39.45</v>
      </c>
      <c r="Z20" s="62">
        <v>156246000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-152157244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180725156</v>
      </c>
      <c r="G22" s="88">
        <f t="shared" si="3"/>
        <v>7926233</v>
      </c>
      <c r="H22" s="88">
        <f t="shared" si="3"/>
        <v>67097554</v>
      </c>
      <c r="I22" s="88">
        <f t="shared" si="3"/>
        <v>255748943</v>
      </c>
      <c r="J22" s="88">
        <f t="shared" si="3"/>
        <v>58264432</v>
      </c>
      <c r="K22" s="88">
        <f t="shared" si="3"/>
        <v>190611683</v>
      </c>
      <c r="L22" s="88">
        <f t="shared" si="3"/>
        <v>11991839</v>
      </c>
      <c r="M22" s="88">
        <f t="shared" si="3"/>
        <v>260867954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516616897</v>
      </c>
      <c r="W22" s="88">
        <f t="shared" si="3"/>
        <v>-181</v>
      </c>
      <c r="X22" s="88">
        <f t="shared" si="3"/>
        <v>516617078</v>
      </c>
      <c r="Y22" s="89">
        <f>+IF(W22&lt;&gt;0,(X22/W22)*100,0)</f>
        <v>-285423800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-152157244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180725156</v>
      </c>
      <c r="G24" s="77">
        <f t="shared" si="4"/>
        <v>7926233</v>
      </c>
      <c r="H24" s="77">
        <f t="shared" si="4"/>
        <v>67097554</v>
      </c>
      <c r="I24" s="77">
        <f t="shared" si="4"/>
        <v>255748943</v>
      </c>
      <c r="J24" s="77">
        <f t="shared" si="4"/>
        <v>58264432</v>
      </c>
      <c r="K24" s="77">
        <f t="shared" si="4"/>
        <v>190611683</v>
      </c>
      <c r="L24" s="77">
        <f t="shared" si="4"/>
        <v>11991839</v>
      </c>
      <c r="M24" s="77">
        <f t="shared" si="4"/>
        <v>260867954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516616897</v>
      </c>
      <c r="W24" s="77">
        <f t="shared" si="4"/>
        <v>-181</v>
      </c>
      <c r="X24" s="77">
        <f t="shared" si="4"/>
        <v>516617078</v>
      </c>
      <c r="Y24" s="78">
        <f>+IF(W24&lt;&gt;0,(X24/W24)*100,0)</f>
        <v>-285423800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189129629</v>
      </c>
      <c r="C27" s="22">
        <v>0</v>
      </c>
      <c r="D27" s="99">
        <v>156246000</v>
      </c>
      <c r="E27" s="100">
        <v>156246000</v>
      </c>
      <c r="F27" s="100">
        <v>13357052</v>
      </c>
      <c r="G27" s="100">
        <v>18761151</v>
      </c>
      <c r="H27" s="100">
        <v>10877543</v>
      </c>
      <c r="I27" s="100">
        <v>42995746</v>
      </c>
      <c r="J27" s="100">
        <v>6058121</v>
      </c>
      <c r="K27" s="100">
        <v>18034195</v>
      </c>
      <c r="L27" s="100">
        <v>17714976</v>
      </c>
      <c r="M27" s="100">
        <v>41807292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84803038</v>
      </c>
      <c r="W27" s="100">
        <v>78123000</v>
      </c>
      <c r="X27" s="100">
        <v>6680038</v>
      </c>
      <c r="Y27" s="101">
        <v>8.55</v>
      </c>
      <c r="Z27" s="102">
        <v>156246000</v>
      </c>
    </row>
    <row r="28" spans="1:26" ht="13.5">
      <c r="A28" s="103" t="s">
        <v>46</v>
      </c>
      <c r="B28" s="19">
        <v>168129629</v>
      </c>
      <c r="C28" s="19">
        <v>0</v>
      </c>
      <c r="D28" s="59">
        <v>156246000</v>
      </c>
      <c r="E28" s="60">
        <v>156246000</v>
      </c>
      <c r="F28" s="60">
        <v>13274696</v>
      </c>
      <c r="G28" s="60">
        <v>18403752</v>
      </c>
      <c r="H28" s="60">
        <v>10772260</v>
      </c>
      <c r="I28" s="60">
        <v>42450708</v>
      </c>
      <c r="J28" s="60">
        <v>5934537</v>
      </c>
      <c r="K28" s="60">
        <v>17781921</v>
      </c>
      <c r="L28" s="60">
        <v>17699176</v>
      </c>
      <c r="M28" s="60">
        <v>41415634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83866342</v>
      </c>
      <c r="W28" s="60">
        <v>78123000</v>
      </c>
      <c r="X28" s="60">
        <v>5743342</v>
      </c>
      <c r="Y28" s="61">
        <v>7.35</v>
      </c>
      <c r="Z28" s="62">
        <v>156246000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21000000</v>
      </c>
      <c r="C31" s="19">
        <v>0</v>
      </c>
      <c r="D31" s="59">
        <v>0</v>
      </c>
      <c r="E31" s="60">
        <v>0</v>
      </c>
      <c r="F31" s="60">
        <v>82356</v>
      </c>
      <c r="G31" s="60">
        <v>357399</v>
      </c>
      <c r="H31" s="60">
        <v>105283</v>
      </c>
      <c r="I31" s="60">
        <v>545038</v>
      </c>
      <c r="J31" s="60">
        <v>123584</v>
      </c>
      <c r="K31" s="60">
        <v>252274</v>
      </c>
      <c r="L31" s="60">
        <v>15800</v>
      </c>
      <c r="M31" s="60">
        <v>391658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936696</v>
      </c>
      <c r="W31" s="60"/>
      <c r="X31" s="60">
        <v>936696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189129629</v>
      </c>
      <c r="C32" s="22">
        <f>SUM(C28:C31)</f>
        <v>0</v>
      </c>
      <c r="D32" s="99">
        <f aca="true" t="shared" si="5" ref="D32:Z32">SUM(D28:D31)</f>
        <v>156246000</v>
      </c>
      <c r="E32" s="100">
        <f t="shared" si="5"/>
        <v>156246000</v>
      </c>
      <c r="F32" s="100">
        <f t="shared" si="5"/>
        <v>13357052</v>
      </c>
      <c r="G32" s="100">
        <f t="shared" si="5"/>
        <v>18761151</v>
      </c>
      <c r="H32" s="100">
        <f t="shared" si="5"/>
        <v>10877543</v>
      </c>
      <c r="I32" s="100">
        <f t="shared" si="5"/>
        <v>42995746</v>
      </c>
      <c r="J32" s="100">
        <f t="shared" si="5"/>
        <v>6058121</v>
      </c>
      <c r="K32" s="100">
        <f t="shared" si="5"/>
        <v>18034195</v>
      </c>
      <c r="L32" s="100">
        <f t="shared" si="5"/>
        <v>17714976</v>
      </c>
      <c r="M32" s="100">
        <f t="shared" si="5"/>
        <v>41807292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84803038</v>
      </c>
      <c r="W32" s="100">
        <f t="shared" si="5"/>
        <v>78123000</v>
      </c>
      <c r="X32" s="100">
        <f t="shared" si="5"/>
        <v>6680038</v>
      </c>
      <c r="Y32" s="101">
        <f>+IF(W32&lt;&gt;0,(X32/W32)*100,0)</f>
        <v>8.550667537088948</v>
      </c>
      <c r="Z32" s="102">
        <f t="shared" si="5"/>
        <v>156246000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906218584</v>
      </c>
      <c r="C35" s="19">
        <v>0</v>
      </c>
      <c r="D35" s="59">
        <v>946000000</v>
      </c>
      <c r="E35" s="60">
        <v>946000000</v>
      </c>
      <c r="F35" s="60">
        <v>106659954</v>
      </c>
      <c r="G35" s="60">
        <v>89085922</v>
      </c>
      <c r="H35" s="60">
        <v>237978375</v>
      </c>
      <c r="I35" s="60">
        <v>237978375</v>
      </c>
      <c r="J35" s="60">
        <v>288231674</v>
      </c>
      <c r="K35" s="60">
        <v>335760912</v>
      </c>
      <c r="L35" s="60">
        <v>373154887</v>
      </c>
      <c r="M35" s="60">
        <v>373154887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373154887</v>
      </c>
      <c r="W35" s="60">
        <v>473000000</v>
      </c>
      <c r="X35" s="60">
        <v>-99845113</v>
      </c>
      <c r="Y35" s="61">
        <v>-21.11</v>
      </c>
      <c r="Z35" s="62">
        <v>946000000</v>
      </c>
    </row>
    <row r="36" spans="1:26" ht="13.5">
      <c r="A36" s="58" t="s">
        <v>57</v>
      </c>
      <c r="B36" s="19">
        <v>5731201639</v>
      </c>
      <c r="C36" s="19">
        <v>0</v>
      </c>
      <c r="D36" s="59">
        <v>5913000000</v>
      </c>
      <c r="E36" s="60">
        <v>5913000000</v>
      </c>
      <c r="F36" s="60">
        <v>0</v>
      </c>
      <c r="G36" s="60">
        <v>60722000</v>
      </c>
      <c r="H36" s="60">
        <v>-1187037</v>
      </c>
      <c r="I36" s="60">
        <v>-1187037</v>
      </c>
      <c r="J36" s="60">
        <v>-1092864</v>
      </c>
      <c r="K36" s="60">
        <v>-1092864</v>
      </c>
      <c r="L36" s="60">
        <v>-1073987</v>
      </c>
      <c r="M36" s="60">
        <v>-1073987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-1073987</v>
      </c>
      <c r="W36" s="60">
        <v>2956500000</v>
      </c>
      <c r="X36" s="60">
        <v>-2957573987</v>
      </c>
      <c r="Y36" s="61">
        <v>-100.04</v>
      </c>
      <c r="Z36" s="62">
        <v>5913000000</v>
      </c>
    </row>
    <row r="37" spans="1:26" ht="13.5">
      <c r="A37" s="58" t="s">
        <v>58</v>
      </c>
      <c r="B37" s="19">
        <v>1648020108</v>
      </c>
      <c r="C37" s="19">
        <v>0</v>
      </c>
      <c r="D37" s="59">
        <v>551000000</v>
      </c>
      <c r="E37" s="60">
        <v>551000000</v>
      </c>
      <c r="F37" s="60">
        <v>-92090258</v>
      </c>
      <c r="G37" s="60">
        <v>-55122654</v>
      </c>
      <c r="H37" s="60">
        <v>14780912</v>
      </c>
      <c r="I37" s="60">
        <v>14780912</v>
      </c>
      <c r="J37" s="60">
        <v>21217168</v>
      </c>
      <c r="K37" s="60">
        <v>81986264</v>
      </c>
      <c r="L37" s="60">
        <v>66360332</v>
      </c>
      <c r="M37" s="60">
        <v>66360332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66360332</v>
      </c>
      <c r="W37" s="60">
        <v>275500000</v>
      </c>
      <c r="X37" s="60">
        <v>-209139668</v>
      </c>
      <c r="Y37" s="61">
        <v>-75.91</v>
      </c>
      <c r="Z37" s="62">
        <v>551000000</v>
      </c>
    </row>
    <row r="38" spans="1:26" ht="13.5">
      <c r="A38" s="58" t="s">
        <v>59</v>
      </c>
      <c r="B38" s="19">
        <v>340608068</v>
      </c>
      <c r="C38" s="19">
        <v>0</v>
      </c>
      <c r="D38" s="59">
        <v>260000000</v>
      </c>
      <c r="E38" s="60">
        <v>260000000</v>
      </c>
      <c r="F38" s="60">
        <v>-13832223</v>
      </c>
      <c r="G38" s="60">
        <v>-25409866</v>
      </c>
      <c r="H38" s="60">
        <v>-45509912</v>
      </c>
      <c r="I38" s="60">
        <v>-45509912</v>
      </c>
      <c r="J38" s="60">
        <v>-49892145</v>
      </c>
      <c r="K38" s="60">
        <v>-64016416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130000000</v>
      </c>
      <c r="X38" s="60">
        <v>-130000000</v>
      </c>
      <c r="Y38" s="61">
        <v>-100</v>
      </c>
      <c r="Z38" s="62">
        <v>260000000</v>
      </c>
    </row>
    <row r="39" spans="1:26" ht="13.5">
      <c r="A39" s="58" t="s">
        <v>60</v>
      </c>
      <c r="B39" s="19">
        <v>4648792047</v>
      </c>
      <c r="C39" s="19">
        <v>0</v>
      </c>
      <c r="D39" s="59">
        <v>6048000000</v>
      </c>
      <c r="E39" s="60">
        <v>6048000000</v>
      </c>
      <c r="F39" s="60">
        <v>212582435</v>
      </c>
      <c r="G39" s="60">
        <v>230340442</v>
      </c>
      <c r="H39" s="60">
        <v>267520338</v>
      </c>
      <c r="I39" s="60">
        <v>267520338</v>
      </c>
      <c r="J39" s="60">
        <v>315813787</v>
      </c>
      <c r="K39" s="60">
        <v>316698200</v>
      </c>
      <c r="L39" s="60">
        <v>305720568</v>
      </c>
      <c r="M39" s="60">
        <v>305720568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305720568</v>
      </c>
      <c r="W39" s="60">
        <v>3024000000</v>
      </c>
      <c r="X39" s="60">
        <v>-2718279432</v>
      </c>
      <c r="Y39" s="61">
        <v>-89.89</v>
      </c>
      <c r="Z39" s="62">
        <v>6048000000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-152157244</v>
      </c>
      <c r="C42" s="19">
        <v>0</v>
      </c>
      <c r="D42" s="59">
        <v>0</v>
      </c>
      <c r="E42" s="60">
        <v>0</v>
      </c>
      <c r="F42" s="60">
        <v>123144701</v>
      </c>
      <c r="G42" s="60">
        <v>-19209431</v>
      </c>
      <c r="H42" s="60">
        <v>24912579</v>
      </c>
      <c r="I42" s="60">
        <v>128847849</v>
      </c>
      <c r="J42" s="60">
        <v>6064112</v>
      </c>
      <c r="K42" s="60">
        <v>141125634</v>
      </c>
      <c r="L42" s="60">
        <v>-33723647</v>
      </c>
      <c r="M42" s="60">
        <v>113466099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242313948</v>
      </c>
      <c r="W42" s="60"/>
      <c r="X42" s="60">
        <v>242313948</v>
      </c>
      <c r="Y42" s="61">
        <v>0</v>
      </c>
      <c r="Z42" s="62">
        <v>0</v>
      </c>
    </row>
    <row r="43" spans="1:26" ht="13.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-13357052</v>
      </c>
      <c r="G43" s="60">
        <v>-18761151</v>
      </c>
      <c r="H43" s="60">
        <v>-10877543</v>
      </c>
      <c r="I43" s="60">
        <v>-42995746</v>
      </c>
      <c r="J43" s="60">
        <v>-6058121</v>
      </c>
      <c r="K43" s="60">
        <v>-18034156</v>
      </c>
      <c r="L43" s="60">
        <v>-17714976</v>
      </c>
      <c r="M43" s="60">
        <v>-41807253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-84802999</v>
      </c>
      <c r="W43" s="60"/>
      <c r="X43" s="60">
        <v>-84802999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-138604958</v>
      </c>
      <c r="C45" s="22">
        <v>0</v>
      </c>
      <c r="D45" s="99">
        <v>0</v>
      </c>
      <c r="E45" s="100">
        <v>0</v>
      </c>
      <c r="F45" s="100">
        <v>109787649</v>
      </c>
      <c r="G45" s="100">
        <v>71817067</v>
      </c>
      <c r="H45" s="100">
        <v>85852103</v>
      </c>
      <c r="I45" s="100">
        <v>85852103</v>
      </c>
      <c r="J45" s="100">
        <v>85858094</v>
      </c>
      <c r="K45" s="100">
        <v>208949572</v>
      </c>
      <c r="L45" s="100">
        <v>157510949</v>
      </c>
      <c r="M45" s="100">
        <v>157510949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157510949</v>
      </c>
      <c r="W45" s="100"/>
      <c r="X45" s="100">
        <v>157510949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107049248</v>
      </c>
      <c r="C49" s="52">
        <v>0</v>
      </c>
      <c r="D49" s="129">
        <v>72012194</v>
      </c>
      <c r="E49" s="54">
        <v>63782309</v>
      </c>
      <c r="F49" s="54">
        <v>0</v>
      </c>
      <c r="G49" s="54">
        <v>0</v>
      </c>
      <c r="H49" s="54">
        <v>0</v>
      </c>
      <c r="I49" s="54">
        <v>56487917</v>
      </c>
      <c r="J49" s="54">
        <v>0</v>
      </c>
      <c r="K49" s="54">
        <v>0</v>
      </c>
      <c r="L49" s="54">
        <v>0</v>
      </c>
      <c r="M49" s="54">
        <v>57157115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49247780</v>
      </c>
      <c r="W49" s="54">
        <v>221304781</v>
      </c>
      <c r="X49" s="54">
        <v>983663627</v>
      </c>
      <c r="Y49" s="54">
        <v>1610704971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92274449</v>
      </c>
      <c r="C51" s="52">
        <v>0</v>
      </c>
      <c r="D51" s="129">
        <v>73617969</v>
      </c>
      <c r="E51" s="54">
        <v>69583309</v>
      </c>
      <c r="F51" s="54">
        <v>0</v>
      </c>
      <c r="G51" s="54">
        <v>0</v>
      </c>
      <c r="H51" s="54">
        <v>0</v>
      </c>
      <c r="I51" s="54">
        <v>692002382</v>
      </c>
      <c r="J51" s="54">
        <v>0</v>
      </c>
      <c r="K51" s="54">
        <v>0</v>
      </c>
      <c r="L51" s="54">
        <v>0</v>
      </c>
      <c r="M51" s="54">
        <v>928216063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157431</v>
      </c>
      <c r="W51" s="54">
        <v>0</v>
      </c>
      <c r="X51" s="54">
        <v>0</v>
      </c>
      <c r="Y51" s="54">
        <v>1855851603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49.09533362608737</v>
      </c>
      <c r="G58" s="7">
        <f t="shared" si="6"/>
        <v>71.79944951820372</v>
      </c>
      <c r="H58" s="7">
        <f t="shared" si="6"/>
        <v>64.26190713097157</v>
      </c>
      <c r="I58" s="7">
        <f t="shared" si="6"/>
        <v>61.2370721268592</v>
      </c>
      <c r="J58" s="7">
        <f t="shared" si="6"/>
        <v>56.62433679370675</v>
      </c>
      <c r="K58" s="7">
        <f t="shared" si="6"/>
        <v>55.35852420047668</v>
      </c>
      <c r="L58" s="7">
        <f t="shared" si="6"/>
        <v>58.771467247095366</v>
      </c>
      <c r="M58" s="7">
        <f t="shared" si="6"/>
        <v>56.8977966341202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59.02694369536815</v>
      </c>
      <c r="W58" s="7">
        <f t="shared" si="6"/>
        <v>100.00002355022484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31.241535630503552</v>
      </c>
      <c r="G59" s="10">
        <f t="shared" si="7"/>
        <v>935.0759773501964</v>
      </c>
      <c r="H59" s="10">
        <f t="shared" si="7"/>
        <v>122.37631895322505</v>
      </c>
      <c r="I59" s="10">
        <f t="shared" si="7"/>
        <v>92.21779076016696</v>
      </c>
      <c r="J59" s="10">
        <f t="shared" si="7"/>
        <v>50.88860393276278</v>
      </c>
      <c r="K59" s="10">
        <f t="shared" si="7"/>
        <v>58.846856783556674</v>
      </c>
      <c r="L59" s="10">
        <f t="shared" si="7"/>
        <v>62.49033074560176</v>
      </c>
      <c r="M59" s="10">
        <f t="shared" si="7"/>
        <v>57.39554920596428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73.13354241068123</v>
      </c>
      <c r="W59" s="10">
        <f t="shared" si="7"/>
        <v>99.99966318552659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47.15951852699373</v>
      </c>
      <c r="G60" s="13">
        <f t="shared" si="7"/>
        <v>55.33059373751582</v>
      </c>
      <c r="H60" s="13">
        <f t="shared" si="7"/>
        <v>50.27406000889619</v>
      </c>
      <c r="I60" s="13">
        <f t="shared" si="7"/>
        <v>50.99481586037082</v>
      </c>
      <c r="J60" s="13">
        <f t="shared" si="7"/>
        <v>54.28950710969871</v>
      </c>
      <c r="K60" s="13">
        <f t="shared" si="7"/>
        <v>50.54611149055916</v>
      </c>
      <c r="L60" s="13">
        <f t="shared" si="7"/>
        <v>54.081118060921575</v>
      </c>
      <c r="M60" s="13">
        <f t="shared" si="7"/>
        <v>53.01254530648687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52.02552285199986</v>
      </c>
      <c r="W60" s="13">
        <f t="shared" si="7"/>
        <v>100.00053457283748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81.69193139025676</v>
      </c>
      <c r="G61" s="13">
        <f t="shared" si="7"/>
        <v>70.46894155958577</v>
      </c>
      <c r="H61" s="13">
        <f t="shared" si="7"/>
        <v>67.79772355523208</v>
      </c>
      <c r="I61" s="13">
        <f t="shared" si="7"/>
        <v>72.32402909828741</v>
      </c>
      <c r="J61" s="13">
        <f t="shared" si="7"/>
        <v>94.92177899065042</v>
      </c>
      <c r="K61" s="13">
        <f t="shared" si="7"/>
        <v>76.67815278749816</v>
      </c>
      <c r="L61" s="13">
        <f t="shared" si="7"/>
        <v>95.54613779487492</v>
      </c>
      <c r="M61" s="13">
        <f t="shared" si="7"/>
        <v>88.829282747899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80.31474713384665</v>
      </c>
      <c r="W61" s="13">
        <f t="shared" si="7"/>
        <v>99.99975244683071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25.504051660625233</v>
      </c>
      <c r="G62" s="13">
        <f t="shared" si="7"/>
        <v>35.660626138804716</v>
      </c>
      <c r="H62" s="13">
        <f t="shared" si="7"/>
        <v>28.221898040538353</v>
      </c>
      <c r="I62" s="13">
        <f t="shared" si="7"/>
        <v>29.409865861562277</v>
      </c>
      <c r="J62" s="13">
        <f t="shared" si="7"/>
        <v>21.198655372173583</v>
      </c>
      <c r="K62" s="13">
        <f t="shared" si="7"/>
        <v>32.05547615501597</v>
      </c>
      <c r="L62" s="13">
        <f t="shared" si="7"/>
        <v>26.83327435023942</v>
      </c>
      <c r="M62" s="13">
        <f t="shared" si="7"/>
        <v>26.22484127031796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27.632064641331368</v>
      </c>
      <c r="W62" s="13">
        <f t="shared" si="7"/>
        <v>100.00146497351368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23.145391193649075</v>
      </c>
      <c r="G63" s="13">
        <f t="shared" si="7"/>
        <v>53.125871066200915</v>
      </c>
      <c r="H63" s="13">
        <f t="shared" si="7"/>
        <v>46.76846993422156</v>
      </c>
      <c r="I63" s="13">
        <f t="shared" si="7"/>
        <v>40.9532366925278</v>
      </c>
      <c r="J63" s="13">
        <f t="shared" si="7"/>
        <v>39.17522928345079</v>
      </c>
      <c r="K63" s="13">
        <f t="shared" si="7"/>
        <v>26.088102610558312</v>
      </c>
      <c r="L63" s="13">
        <f t="shared" si="7"/>
        <v>27.992430653873758</v>
      </c>
      <c r="M63" s="13">
        <f t="shared" si="7"/>
        <v>31.073324972750537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36.108428207756646</v>
      </c>
      <c r="W63" s="13">
        <f t="shared" si="7"/>
        <v>100.00126057340624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26.229609372954126</v>
      </c>
      <c r="G64" s="13">
        <f t="shared" si="7"/>
        <v>35.854340313535225</v>
      </c>
      <c r="H64" s="13">
        <f t="shared" si="7"/>
        <v>36.18265761729473</v>
      </c>
      <c r="I64" s="13">
        <f t="shared" si="7"/>
        <v>32.68066457315828</v>
      </c>
      <c r="J64" s="13">
        <f t="shared" si="7"/>
        <v>34.00510580289019</v>
      </c>
      <c r="K64" s="13">
        <f t="shared" si="7"/>
        <v>29.149589853181133</v>
      </c>
      <c r="L64" s="13">
        <f t="shared" si="7"/>
        <v>29.82150945745638</v>
      </c>
      <c r="M64" s="13">
        <f t="shared" si="7"/>
        <v>30.987330440980394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31.85434220685642</v>
      </c>
      <c r="W64" s="13">
        <f t="shared" si="7"/>
        <v>100.0044462475935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99.99460075585237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1170404803</v>
      </c>
      <c r="C67" s="24"/>
      <c r="D67" s="25">
        <v>1307843446</v>
      </c>
      <c r="E67" s="26">
        <v>1307843446</v>
      </c>
      <c r="F67" s="26">
        <v>113114296</v>
      </c>
      <c r="G67" s="26">
        <v>96224072</v>
      </c>
      <c r="H67" s="26">
        <v>118039245</v>
      </c>
      <c r="I67" s="26">
        <v>327377613</v>
      </c>
      <c r="J67" s="26">
        <v>120344719</v>
      </c>
      <c r="K67" s="26">
        <v>110852238</v>
      </c>
      <c r="L67" s="26">
        <v>108632350</v>
      </c>
      <c r="M67" s="26">
        <v>339829307</v>
      </c>
      <c r="N67" s="26"/>
      <c r="O67" s="26"/>
      <c r="P67" s="26"/>
      <c r="Q67" s="26"/>
      <c r="R67" s="26"/>
      <c r="S67" s="26"/>
      <c r="T67" s="26"/>
      <c r="U67" s="26"/>
      <c r="V67" s="26">
        <v>667206920</v>
      </c>
      <c r="W67" s="26">
        <v>653921570</v>
      </c>
      <c r="X67" s="26"/>
      <c r="Y67" s="25"/>
      <c r="Z67" s="27">
        <v>1307843446</v>
      </c>
    </row>
    <row r="68" spans="1:26" ht="13.5" hidden="1">
      <c r="A68" s="37" t="s">
        <v>31</v>
      </c>
      <c r="B68" s="19">
        <v>192976982</v>
      </c>
      <c r="C68" s="19"/>
      <c r="D68" s="20">
        <v>180514208</v>
      </c>
      <c r="E68" s="21">
        <v>180514208</v>
      </c>
      <c r="F68" s="21">
        <v>25183506</v>
      </c>
      <c r="G68" s="21">
        <v>1181997</v>
      </c>
      <c r="H68" s="21">
        <v>17883500</v>
      </c>
      <c r="I68" s="21">
        <v>44249003</v>
      </c>
      <c r="J68" s="21">
        <v>17923227</v>
      </c>
      <c r="K68" s="21">
        <v>17958706</v>
      </c>
      <c r="L68" s="21">
        <v>17775414</v>
      </c>
      <c r="M68" s="21">
        <v>53657347</v>
      </c>
      <c r="N68" s="21"/>
      <c r="O68" s="21"/>
      <c r="P68" s="21"/>
      <c r="Q68" s="21"/>
      <c r="R68" s="21"/>
      <c r="S68" s="21"/>
      <c r="T68" s="21"/>
      <c r="U68" s="21"/>
      <c r="V68" s="21">
        <v>97906350</v>
      </c>
      <c r="W68" s="21">
        <v>90257404</v>
      </c>
      <c r="X68" s="21"/>
      <c r="Y68" s="20"/>
      <c r="Z68" s="23">
        <v>180514208</v>
      </c>
    </row>
    <row r="69" spans="1:26" ht="13.5" hidden="1">
      <c r="A69" s="38" t="s">
        <v>32</v>
      </c>
      <c r="B69" s="19">
        <v>854689371</v>
      </c>
      <c r="C69" s="19"/>
      <c r="D69" s="20">
        <v>1041210723</v>
      </c>
      <c r="E69" s="21">
        <v>1041210723</v>
      </c>
      <c r="F69" s="21">
        <v>76200409</v>
      </c>
      <c r="G69" s="21">
        <v>82844824</v>
      </c>
      <c r="H69" s="21">
        <v>92882395</v>
      </c>
      <c r="I69" s="21">
        <v>251927628</v>
      </c>
      <c r="J69" s="21">
        <v>94940943</v>
      </c>
      <c r="K69" s="21">
        <v>85120714</v>
      </c>
      <c r="L69" s="21">
        <v>83016013</v>
      </c>
      <c r="M69" s="21">
        <v>263077670</v>
      </c>
      <c r="N69" s="21"/>
      <c r="O69" s="21"/>
      <c r="P69" s="21"/>
      <c r="Q69" s="21"/>
      <c r="R69" s="21"/>
      <c r="S69" s="21"/>
      <c r="T69" s="21"/>
      <c r="U69" s="21"/>
      <c r="V69" s="21">
        <v>515005298</v>
      </c>
      <c r="W69" s="21">
        <v>520602583</v>
      </c>
      <c r="X69" s="21"/>
      <c r="Y69" s="20"/>
      <c r="Z69" s="23">
        <v>1041210723</v>
      </c>
    </row>
    <row r="70" spans="1:26" ht="13.5" hidden="1">
      <c r="A70" s="39" t="s">
        <v>103</v>
      </c>
      <c r="B70" s="19">
        <v>436447921</v>
      </c>
      <c r="C70" s="19"/>
      <c r="D70" s="20">
        <v>664906014</v>
      </c>
      <c r="E70" s="21">
        <v>664906014</v>
      </c>
      <c r="F70" s="21">
        <v>29779269</v>
      </c>
      <c r="G70" s="21">
        <v>40610732</v>
      </c>
      <c r="H70" s="21">
        <v>44988748</v>
      </c>
      <c r="I70" s="21">
        <v>115378749</v>
      </c>
      <c r="J70" s="21">
        <v>38594874</v>
      </c>
      <c r="K70" s="21">
        <v>37269908</v>
      </c>
      <c r="L70" s="21">
        <v>32415821</v>
      </c>
      <c r="M70" s="21">
        <v>108280603</v>
      </c>
      <c r="N70" s="21"/>
      <c r="O70" s="21"/>
      <c r="P70" s="21"/>
      <c r="Q70" s="21"/>
      <c r="R70" s="21"/>
      <c r="S70" s="21"/>
      <c r="T70" s="21"/>
      <c r="U70" s="21"/>
      <c r="V70" s="21">
        <v>223659352</v>
      </c>
      <c r="W70" s="21">
        <v>332453833</v>
      </c>
      <c r="X70" s="21"/>
      <c r="Y70" s="20"/>
      <c r="Z70" s="23">
        <v>664906014</v>
      </c>
    </row>
    <row r="71" spans="1:26" ht="13.5" hidden="1">
      <c r="A71" s="39" t="s">
        <v>104</v>
      </c>
      <c r="B71" s="19">
        <v>232102505</v>
      </c>
      <c r="C71" s="19"/>
      <c r="D71" s="20">
        <v>196047370</v>
      </c>
      <c r="E71" s="21">
        <v>196047370</v>
      </c>
      <c r="F71" s="21">
        <v>26699793</v>
      </c>
      <c r="G71" s="21">
        <v>22277744</v>
      </c>
      <c r="H71" s="21">
        <v>29435483</v>
      </c>
      <c r="I71" s="21">
        <v>78413020</v>
      </c>
      <c r="J71" s="21">
        <v>37829055</v>
      </c>
      <c r="K71" s="21">
        <v>29274920</v>
      </c>
      <c r="L71" s="21">
        <v>31958310</v>
      </c>
      <c r="M71" s="21">
        <v>99062285</v>
      </c>
      <c r="N71" s="21"/>
      <c r="O71" s="21"/>
      <c r="P71" s="21"/>
      <c r="Q71" s="21"/>
      <c r="R71" s="21"/>
      <c r="S71" s="21"/>
      <c r="T71" s="21"/>
      <c r="U71" s="21"/>
      <c r="V71" s="21">
        <v>177475305</v>
      </c>
      <c r="W71" s="21">
        <v>98022250</v>
      </c>
      <c r="X71" s="21"/>
      <c r="Y71" s="20"/>
      <c r="Z71" s="23">
        <v>196047370</v>
      </c>
    </row>
    <row r="72" spans="1:26" ht="13.5" hidden="1">
      <c r="A72" s="39" t="s">
        <v>105</v>
      </c>
      <c r="B72" s="19">
        <v>115035234</v>
      </c>
      <c r="C72" s="19"/>
      <c r="D72" s="20">
        <v>115345783</v>
      </c>
      <c r="E72" s="21">
        <v>115345783</v>
      </c>
      <c r="F72" s="21">
        <v>12122206</v>
      </c>
      <c r="G72" s="21">
        <v>12280209</v>
      </c>
      <c r="H72" s="21">
        <v>11416202</v>
      </c>
      <c r="I72" s="21">
        <v>35818617</v>
      </c>
      <c r="J72" s="21">
        <v>11451328</v>
      </c>
      <c r="K72" s="21">
        <v>11487083</v>
      </c>
      <c r="L72" s="21">
        <v>11526491</v>
      </c>
      <c r="M72" s="21">
        <v>34464902</v>
      </c>
      <c r="N72" s="21"/>
      <c r="O72" s="21"/>
      <c r="P72" s="21"/>
      <c r="Q72" s="21"/>
      <c r="R72" s="21"/>
      <c r="S72" s="21"/>
      <c r="T72" s="21"/>
      <c r="U72" s="21"/>
      <c r="V72" s="21">
        <v>70283519</v>
      </c>
      <c r="W72" s="21">
        <v>57672167</v>
      </c>
      <c r="X72" s="21"/>
      <c r="Y72" s="20"/>
      <c r="Z72" s="23">
        <v>115345783</v>
      </c>
    </row>
    <row r="73" spans="1:26" ht="13.5" hidden="1">
      <c r="A73" s="39" t="s">
        <v>106</v>
      </c>
      <c r="B73" s="19">
        <v>71103711</v>
      </c>
      <c r="C73" s="19"/>
      <c r="D73" s="20">
        <v>64911556</v>
      </c>
      <c r="E73" s="21">
        <v>64911556</v>
      </c>
      <c r="F73" s="21">
        <v>7599141</v>
      </c>
      <c r="G73" s="21">
        <v>7676139</v>
      </c>
      <c r="H73" s="21">
        <v>7041962</v>
      </c>
      <c r="I73" s="21">
        <v>22317242</v>
      </c>
      <c r="J73" s="21">
        <v>7065686</v>
      </c>
      <c r="K73" s="21">
        <v>7088803</v>
      </c>
      <c r="L73" s="21">
        <v>7115391</v>
      </c>
      <c r="M73" s="21">
        <v>21269880</v>
      </c>
      <c r="N73" s="21"/>
      <c r="O73" s="21"/>
      <c r="P73" s="21"/>
      <c r="Q73" s="21"/>
      <c r="R73" s="21"/>
      <c r="S73" s="21"/>
      <c r="T73" s="21"/>
      <c r="U73" s="21"/>
      <c r="V73" s="21">
        <v>43587122</v>
      </c>
      <c r="W73" s="21">
        <v>32454333</v>
      </c>
      <c r="X73" s="21"/>
      <c r="Y73" s="20"/>
      <c r="Z73" s="23">
        <v>64911556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122738450</v>
      </c>
      <c r="C75" s="28"/>
      <c r="D75" s="29">
        <v>86118515</v>
      </c>
      <c r="E75" s="30">
        <v>86118515</v>
      </c>
      <c r="F75" s="30">
        <v>11730381</v>
      </c>
      <c r="G75" s="30">
        <v>12197251</v>
      </c>
      <c r="H75" s="30">
        <v>7273350</v>
      </c>
      <c r="I75" s="30">
        <v>31200982</v>
      </c>
      <c r="J75" s="30">
        <v>7480549</v>
      </c>
      <c r="K75" s="30">
        <v>7772818</v>
      </c>
      <c r="L75" s="30">
        <v>7840923</v>
      </c>
      <c r="M75" s="30">
        <v>23094290</v>
      </c>
      <c r="N75" s="30"/>
      <c r="O75" s="30"/>
      <c r="P75" s="30"/>
      <c r="Q75" s="30"/>
      <c r="R75" s="30"/>
      <c r="S75" s="30"/>
      <c r="T75" s="30"/>
      <c r="U75" s="30"/>
      <c r="V75" s="30">
        <v>54295272</v>
      </c>
      <c r="W75" s="30">
        <v>43061583</v>
      </c>
      <c r="X75" s="30"/>
      <c r="Y75" s="29"/>
      <c r="Z75" s="31">
        <v>86118515</v>
      </c>
    </row>
    <row r="76" spans="1:26" ht="13.5" hidden="1">
      <c r="A76" s="42" t="s">
        <v>286</v>
      </c>
      <c r="B76" s="32">
        <v>1170404803</v>
      </c>
      <c r="C76" s="32"/>
      <c r="D76" s="33">
        <v>1307843446</v>
      </c>
      <c r="E76" s="34">
        <v>1307843446</v>
      </c>
      <c r="F76" s="34">
        <v>55533841</v>
      </c>
      <c r="G76" s="34">
        <v>69088354</v>
      </c>
      <c r="H76" s="34">
        <v>75854270</v>
      </c>
      <c r="I76" s="34">
        <v>200476465</v>
      </c>
      <c r="J76" s="34">
        <v>68144399</v>
      </c>
      <c r="K76" s="34">
        <v>61366163</v>
      </c>
      <c r="L76" s="34">
        <v>63844826</v>
      </c>
      <c r="M76" s="34">
        <v>193355388</v>
      </c>
      <c r="N76" s="34"/>
      <c r="O76" s="34"/>
      <c r="P76" s="34"/>
      <c r="Q76" s="34"/>
      <c r="R76" s="34"/>
      <c r="S76" s="34"/>
      <c r="T76" s="34"/>
      <c r="U76" s="34"/>
      <c r="V76" s="34">
        <v>393831853</v>
      </c>
      <c r="W76" s="34">
        <v>653921724</v>
      </c>
      <c r="X76" s="34"/>
      <c r="Y76" s="33"/>
      <c r="Z76" s="35">
        <v>1307843446</v>
      </c>
    </row>
    <row r="77" spans="1:26" ht="13.5" hidden="1">
      <c r="A77" s="37" t="s">
        <v>31</v>
      </c>
      <c r="B77" s="19">
        <v>192976982</v>
      </c>
      <c r="C77" s="19"/>
      <c r="D77" s="20">
        <v>180514208</v>
      </c>
      <c r="E77" s="21">
        <v>180514208</v>
      </c>
      <c r="F77" s="21">
        <v>7867714</v>
      </c>
      <c r="G77" s="21">
        <v>11052570</v>
      </c>
      <c r="H77" s="21">
        <v>21885169</v>
      </c>
      <c r="I77" s="21">
        <v>40805453</v>
      </c>
      <c r="J77" s="21">
        <v>9120880</v>
      </c>
      <c r="K77" s="21">
        <v>10568134</v>
      </c>
      <c r="L77" s="21">
        <v>11107915</v>
      </c>
      <c r="M77" s="21">
        <v>30796929</v>
      </c>
      <c r="N77" s="21"/>
      <c r="O77" s="21"/>
      <c r="P77" s="21"/>
      <c r="Q77" s="21"/>
      <c r="R77" s="21"/>
      <c r="S77" s="21"/>
      <c r="T77" s="21"/>
      <c r="U77" s="21"/>
      <c r="V77" s="21">
        <v>71602382</v>
      </c>
      <c r="W77" s="21">
        <v>90257100</v>
      </c>
      <c r="X77" s="21"/>
      <c r="Y77" s="20"/>
      <c r="Z77" s="23">
        <v>180514208</v>
      </c>
    </row>
    <row r="78" spans="1:26" ht="13.5" hidden="1">
      <c r="A78" s="38" t="s">
        <v>32</v>
      </c>
      <c r="B78" s="19">
        <v>854689371</v>
      </c>
      <c r="C78" s="19"/>
      <c r="D78" s="20">
        <v>1041210723</v>
      </c>
      <c r="E78" s="21">
        <v>1041210723</v>
      </c>
      <c r="F78" s="21">
        <v>35935746</v>
      </c>
      <c r="G78" s="21">
        <v>45838533</v>
      </c>
      <c r="H78" s="21">
        <v>46695751</v>
      </c>
      <c r="I78" s="21">
        <v>128470030</v>
      </c>
      <c r="J78" s="21">
        <v>51542970</v>
      </c>
      <c r="K78" s="21">
        <v>43025211</v>
      </c>
      <c r="L78" s="21">
        <v>44895988</v>
      </c>
      <c r="M78" s="21">
        <v>139464169</v>
      </c>
      <c r="N78" s="21"/>
      <c r="O78" s="21"/>
      <c r="P78" s="21"/>
      <c r="Q78" s="21"/>
      <c r="R78" s="21"/>
      <c r="S78" s="21"/>
      <c r="T78" s="21"/>
      <c r="U78" s="21"/>
      <c r="V78" s="21">
        <v>267934199</v>
      </c>
      <c r="W78" s="21">
        <v>520605366</v>
      </c>
      <c r="X78" s="21"/>
      <c r="Y78" s="20"/>
      <c r="Z78" s="23">
        <v>1041210723</v>
      </c>
    </row>
    <row r="79" spans="1:26" ht="13.5" hidden="1">
      <c r="A79" s="39" t="s">
        <v>103</v>
      </c>
      <c r="B79" s="19">
        <v>436447921</v>
      </c>
      <c r="C79" s="19"/>
      <c r="D79" s="20">
        <v>664906014</v>
      </c>
      <c r="E79" s="21">
        <v>664906014</v>
      </c>
      <c r="F79" s="21">
        <v>24327260</v>
      </c>
      <c r="G79" s="21">
        <v>28617953</v>
      </c>
      <c r="H79" s="21">
        <v>30501347</v>
      </c>
      <c r="I79" s="21">
        <v>83446560</v>
      </c>
      <c r="J79" s="21">
        <v>36634941</v>
      </c>
      <c r="K79" s="21">
        <v>28577877</v>
      </c>
      <c r="L79" s="21">
        <v>30972065</v>
      </c>
      <c r="M79" s="21">
        <v>96184883</v>
      </c>
      <c r="N79" s="21"/>
      <c r="O79" s="21"/>
      <c r="P79" s="21"/>
      <c r="Q79" s="21"/>
      <c r="R79" s="21"/>
      <c r="S79" s="21"/>
      <c r="T79" s="21"/>
      <c r="U79" s="21"/>
      <c r="V79" s="21">
        <v>179631443</v>
      </c>
      <c r="W79" s="21">
        <v>332453010</v>
      </c>
      <c r="X79" s="21"/>
      <c r="Y79" s="20"/>
      <c r="Z79" s="23">
        <v>664906014</v>
      </c>
    </row>
    <row r="80" spans="1:26" ht="13.5" hidden="1">
      <c r="A80" s="39" t="s">
        <v>104</v>
      </c>
      <c r="B80" s="19">
        <v>232102505</v>
      </c>
      <c r="C80" s="19"/>
      <c r="D80" s="20">
        <v>196047370</v>
      </c>
      <c r="E80" s="21">
        <v>196047370</v>
      </c>
      <c r="F80" s="21">
        <v>6809529</v>
      </c>
      <c r="G80" s="21">
        <v>7944383</v>
      </c>
      <c r="H80" s="21">
        <v>8307252</v>
      </c>
      <c r="I80" s="21">
        <v>23061164</v>
      </c>
      <c r="J80" s="21">
        <v>8019251</v>
      </c>
      <c r="K80" s="21">
        <v>9384215</v>
      </c>
      <c r="L80" s="21">
        <v>8575461</v>
      </c>
      <c r="M80" s="21">
        <v>25978927</v>
      </c>
      <c r="N80" s="21"/>
      <c r="O80" s="21"/>
      <c r="P80" s="21"/>
      <c r="Q80" s="21"/>
      <c r="R80" s="21"/>
      <c r="S80" s="21"/>
      <c r="T80" s="21"/>
      <c r="U80" s="21"/>
      <c r="V80" s="21">
        <v>49040091</v>
      </c>
      <c r="W80" s="21">
        <v>98023686</v>
      </c>
      <c r="X80" s="21"/>
      <c r="Y80" s="20"/>
      <c r="Z80" s="23">
        <v>196047370</v>
      </c>
    </row>
    <row r="81" spans="1:26" ht="13.5" hidden="1">
      <c r="A81" s="39" t="s">
        <v>105</v>
      </c>
      <c r="B81" s="19">
        <v>115035234</v>
      </c>
      <c r="C81" s="19"/>
      <c r="D81" s="20">
        <v>115345783</v>
      </c>
      <c r="E81" s="21">
        <v>115345783</v>
      </c>
      <c r="F81" s="21">
        <v>2805732</v>
      </c>
      <c r="G81" s="21">
        <v>6523968</v>
      </c>
      <c r="H81" s="21">
        <v>5339183</v>
      </c>
      <c r="I81" s="21">
        <v>14668883</v>
      </c>
      <c r="J81" s="21">
        <v>4486084</v>
      </c>
      <c r="K81" s="21">
        <v>2996762</v>
      </c>
      <c r="L81" s="21">
        <v>3226545</v>
      </c>
      <c r="M81" s="21">
        <v>10709391</v>
      </c>
      <c r="N81" s="21"/>
      <c r="O81" s="21"/>
      <c r="P81" s="21"/>
      <c r="Q81" s="21"/>
      <c r="R81" s="21"/>
      <c r="S81" s="21"/>
      <c r="T81" s="21"/>
      <c r="U81" s="21"/>
      <c r="V81" s="21">
        <v>25378274</v>
      </c>
      <c r="W81" s="21">
        <v>57672894</v>
      </c>
      <c r="X81" s="21"/>
      <c r="Y81" s="20"/>
      <c r="Z81" s="23">
        <v>115345783</v>
      </c>
    </row>
    <row r="82" spans="1:26" ht="13.5" hidden="1">
      <c r="A82" s="39" t="s">
        <v>106</v>
      </c>
      <c r="B82" s="19">
        <v>71103711</v>
      </c>
      <c r="C82" s="19"/>
      <c r="D82" s="20">
        <v>64911556</v>
      </c>
      <c r="E82" s="21">
        <v>64911556</v>
      </c>
      <c r="F82" s="21">
        <v>1993225</v>
      </c>
      <c r="G82" s="21">
        <v>2752229</v>
      </c>
      <c r="H82" s="21">
        <v>2547969</v>
      </c>
      <c r="I82" s="21">
        <v>7293423</v>
      </c>
      <c r="J82" s="21">
        <v>2402694</v>
      </c>
      <c r="K82" s="21">
        <v>2066357</v>
      </c>
      <c r="L82" s="21">
        <v>2121917</v>
      </c>
      <c r="M82" s="21">
        <v>6590968</v>
      </c>
      <c r="N82" s="21"/>
      <c r="O82" s="21"/>
      <c r="P82" s="21"/>
      <c r="Q82" s="21"/>
      <c r="R82" s="21"/>
      <c r="S82" s="21"/>
      <c r="T82" s="21"/>
      <c r="U82" s="21"/>
      <c r="V82" s="21">
        <v>13884391</v>
      </c>
      <c r="W82" s="21">
        <v>32455776</v>
      </c>
      <c r="X82" s="21"/>
      <c r="Y82" s="20"/>
      <c r="Z82" s="23">
        <v>64911556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122738450</v>
      </c>
      <c r="C84" s="28"/>
      <c r="D84" s="29">
        <v>86118515</v>
      </c>
      <c r="E84" s="30">
        <v>86118515</v>
      </c>
      <c r="F84" s="30">
        <v>11730381</v>
      </c>
      <c r="G84" s="30">
        <v>12197251</v>
      </c>
      <c r="H84" s="30">
        <v>7273350</v>
      </c>
      <c r="I84" s="30">
        <v>31200982</v>
      </c>
      <c r="J84" s="30">
        <v>7480549</v>
      </c>
      <c r="K84" s="30">
        <v>7772818</v>
      </c>
      <c r="L84" s="30">
        <v>7840923</v>
      </c>
      <c r="M84" s="30">
        <v>23094290</v>
      </c>
      <c r="N84" s="30"/>
      <c r="O84" s="30"/>
      <c r="P84" s="30"/>
      <c r="Q84" s="30"/>
      <c r="R84" s="30"/>
      <c r="S84" s="30"/>
      <c r="T84" s="30"/>
      <c r="U84" s="30"/>
      <c r="V84" s="30">
        <v>54295272</v>
      </c>
      <c r="W84" s="30">
        <v>43059258</v>
      </c>
      <c r="X84" s="30"/>
      <c r="Y84" s="29"/>
      <c r="Z84" s="31">
        <v>86118515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965207820</v>
      </c>
      <c r="D5" s="153">
        <f>SUM(D6:D8)</f>
        <v>0</v>
      </c>
      <c r="E5" s="154">
        <f t="shared" si="0"/>
        <v>897900914</v>
      </c>
      <c r="F5" s="100">
        <f t="shared" si="0"/>
        <v>897900914</v>
      </c>
      <c r="G5" s="100">
        <f t="shared" si="0"/>
        <v>256302671</v>
      </c>
      <c r="H5" s="100">
        <f t="shared" si="0"/>
        <v>19802685</v>
      </c>
      <c r="I5" s="100">
        <f t="shared" si="0"/>
        <v>53374398</v>
      </c>
      <c r="J5" s="100">
        <f t="shared" si="0"/>
        <v>329479754</v>
      </c>
      <c r="K5" s="100">
        <f t="shared" si="0"/>
        <v>40054472</v>
      </c>
      <c r="L5" s="100">
        <f t="shared" si="0"/>
        <v>204173459</v>
      </c>
      <c r="M5" s="100">
        <f t="shared" si="0"/>
        <v>41007978</v>
      </c>
      <c r="N5" s="100">
        <f t="shared" si="0"/>
        <v>285235909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614715663</v>
      </c>
      <c r="X5" s="100">
        <f t="shared" si="0"/>
        <v>445410606</v>
      </c>
      <c r="Y5" s="100">
        <f t="shared" si="0"/>
        <v>169305057</v>
      </c>
      <c r="Z5" s="137">
        <f>+IF(X5&lt;&gt;0,+(Y5/X5)*100,0)</f>
        <v>38.01100708410163</v>
      </c>
      <c r="AA5" s="153">
        <f>SUM(AA6:AA8)</f>
        <v>897900914</v>
      </c>
    </row>
    <row r="6" spans="1:27" ht="13.5">
      <c r="A6" s="138" t="s">
        <v>75</v>
      </c>
      <c r="B6" s="136"/>
      <c r="C6" s="155">
        <v>746683107</v>
      </c>
      <c r="D6" s="155"/>
      <c r="E6" s="156">
        <v>682295515</v>
      </c>
      <c r="F6" s="60">
        <v>682295515</v>
      </c>
      <c r="G6" s="60">
        <v>221725381</v>
      </c>
      <c r="H6" s="60">
        <v>13598736</v>
      </c>
      <c r="I6" s="60">
        <v>20213531</v>
      </c>
      <c r="J6" s="60">
        <v>255537648</v>
      </c>
      <c r="K6" s="60">
        <v>9592692</v>
      </c>
      <c r="L6" s="60">
        <v>170807956</v>
      </c>
      <c r="M6" s="60">
        <v>9923204</v>
      </c>
      <c r="N6" s="60">
        <v>190323852</v>
      </c>
      <c r="O6" s="60"/>
      <c r="P6" s="60"/>
      <c r="Q6" s="60"/>
      <c r="R6" s="60"/>
      <c r="S6" s="60"/>
      <c r="T6" s="60"/>
      <c r="U6" s="60"/>
      <c r="V6" s="60"/>
      <c r="W6" s="60">
        <v>445861500</v>
      </c>
      <c r="X6" s="60">
        <v>330450276</v>
      </c>
      <c r="Y6" s="60">
        <v>115411224</v>
      </c>
      <c r="Z6" s="140">
        <v>34.93</v>
      </c>
      <c r="AA6" s="155">
        <v>682295515</v>
      </c>
    </row>
    <row r="7" spans="1:27" ht="13.5">
      <c r="A7" s="138" t="s">
        <v>76</v>
      </c>
      <c r="B7" s="136"/>
      <c r="C7" s="157">
        <v>218524713</v>
      </c>
      <c r="D7" s="157"/>
      <c r="E7" s="158">
        <v>215605399</v>
      </c>
      <c r="F7" s="159">
        <v>215605399</v>
      </c>
      <c r="G7" s="159">
        <v>34577290</v>
      </c>
      <c r="H7" s="159">
        <v>6203949</v>
      </c>
      <c r="I7" s="159">
        <v>33160867</v>
      </c>
      <c r="J7" s="159">
        <v>73942106</v>
      </c>
      <c r="K7" s="159">
        <v>30461780</v>
      </c>
      <c r="L7" s="159">
        <v>33365503</v>
      </c>
      <c r="M7" s="159">
        <v>31084774</v>
      </c>
      <c r="N7" s="159">
        <v>94912057</v>
      </c>
      <c r="O7" s="159"/>
      <c r="P7" s="159"/>
      <c r="Q7" s="159"/>
      <c r="R7" s="159"/>
      <c r="S7" s="159"/>
      <c r="T7" s="159"/>
      <c r="U7" s="159"/>
      <c r="V7" s="159"/>
      <c r="W7" s="159">
        <v>168854163</v>
      </c>
      <c r="X7" s="159">
        <v>114960330</v>
      </c>
      <c r="Y7" s="159">
        <v>53893833</v>
      </c>
      <c r="Z7" s="141">
        <v>46.88</v>
      </c>
      <c r="AA7" s="157">
        <v>215605399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14256658</v>
      </c>
      <c r="D9" s="153">
        <f>SUM(D10:D14)</f>
        <v>0</v>
      </c>
      <c r="E9" s="154">
        <f t="shared" si="1"/>
        <v>14960000</v>
      </c>
      <c r="F9" s="100">
        <f t="shared" si="1"/>
        <v>14960000</v>
      </c>
      <c r="G9" s="100">
        <f t="shared" si="1"/>
        <v>1448502</v>
      </c>
      <c r="H9" s="100">
        <f t="shared" si="1"/>
        <v>1338543</v>
      </c>
      <c r="I9" s="100">
        <f t="shared" si="1"/>
        <v>1373254</v>
      </c>
      <c r="J9" s="100">
        <f t="shared" si="1"/>
        <v>4160299</v>
      </c>
      <c r="K9" s="100">
        <f t="shared" si="1"/>
        <v>1191818</v>
      </c>
      <c r="L9" s="100">
        <f t="shared" si="1"/>
        <v>1121932</v>
      </c>
      <c r="M9" s="100">
        <f t="shared" si="1"/>
        <v>1200470</v>
      </c>
      <c r="N9" s="100">
        <f t="shared" si="1"/>
        <v>3514220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7674519</v>
      </c>
      <c r="X9" s="100">
        <f t="shared" si="1"/>
        <v>39056700</v>
      </c>
      <c r="Y9" s="100">
        <f t="shared" si="1"/>
        <v>-31382181</v>
      </c>
      <c r="Z9" s="137">
        <f>+IF(X9&lt;&gt;0,+(Y9/X9)*100,0)</f>
        <v>-80.35031377458925</v>
      </c>
      <c r="AA9" s="153">
        <f>SUM(AA10:AA14)</f>
        <v>14960000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37928682</v>
      </c>
      <c r="Y10" s="60">
        <v>-37928682</v>
      </c>
      <c r="Z10" s="140">
        <v>-100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3952999</v>
      </c>
      <c r="D12" s="155"/>
      <c r="E12" s="156">
        <v>6892000</v>
      </c>
      <c r="F12" s="60">
        <v>6892000</v>
      </c>
      <c r="G12" s="60">
        <v>506744</v>
      </c>
      <c r="H12" s="60">
        <v>406421</v>
      </c>
      <c r="I12" s="60">
        <v>396412</v>
      </c>
      <c r="J12" s="60">
        <v>1309577</v>
      </c>
      <c r="K12" s="60">
        <v>175135</v>
      </c>
      <c r="L12" s="60">
        <v>140936</v>
      </c>
      <c r="M12" s="60">
        <v>217891</v>
      </c>
      <c r="N12" s="60">
        <v>533962</v>
      </c>
      <c r="O12" s="60"/>
      <c r="P12" s="60"/>
      <c r="Q12" s="60"/>
      <c r="R12" s="60"/>
      <c r="S12" s="60"/>
      <c r="T12" s="60"/>
      <c r="U12" s="60"/>
      <c r="V12" s="60"/>
      <c r="W12" s="60">
        <v>1843539</v>
      </c>
      <c r="X12" s="60">
        <v>1128018</v>
      </c>
      <c r="Y12" s="60">
        <v>715521</v>
      </c>
      <c r="Z12" s="140">
        <v>63.43</v>
      </c>
      <c r="AA12" s="155">
        <v>6892000</v>
      </c>
    </row>
    <row r="13" spans="1:27" ht="13.5">
      <c r="A13" s="138" t="s">
        <v>82</v>
      </c>
      <c r="B13" s="136"/>
      <c r="C13" s="155">
        <v>10303659</v>
      </c>
      <c r="D13" s="155"/>
      <c r="E13" s="156">
        <v>8068000</v>
      </c>
      <c r="F13" s="60">
        <v>8068000</v>
      </c>
      <c r="G13" s="60">
        <v>941758</v>
      </c>
      <c r="H13" s="60">
        <v>932122</v>
      </c>
      <c r="I13" s="60">
        <v>976842</v>
      </c>
      <c r="J13" s="60">
        <v>2850722</v>
      </c>
      <c r="K13" s="60">
        <v>1016683</v>
      </c>
      <c r="L13" s="60">
        <v>980996</v>
      </c>
      <c r="M13" s="60">
        <v>982579</v>
      </c>
      <c r="N13" s="60">
        <v>2980258</v>
      </c>
      <c r="O13" s="60"/>
      <c r="P13" s="60"/>
      <c r="Q13" s="60"/>
      <c r="R13" s="60"/>
      <c r="S13" s="60"/>
      <c r="T13" s="60"/>
      <c r="U13" s="60"/>
      <c r="V13" s="60"/>
      <c r="W13" s="60">
        <v>5830980</v>
      </c>
      <c r="X13" s="60"/>
      <c r="Y13" s="60">
        <v>5830980</v>
      </c>
      <c r="Z13" s="140">
        <v>0</v>
      </c>
      <c r="AA13" s="155">
        <v>8068000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854689371</v>
      </c>
      <c r="D19" s="153">
        <f>SUM(D20:D23)</f>
        <v>0</v>
      </c>
      <c r="E19" s="154">
        <f t="shared" si="3"/>
        <v>1041210723</v>
      </c>
      <c r="F19" s="100">
        <f t="shared" si="3"/>
        <v>1041210723</v>
      </c>
      <c r="G19" s="100">
        <f t="shared" si="3"/>
        <v>76200409</v>
      </c>
      <c r="H19" s="100">
        <f t="shared" si="3"/>
        <v>82844824</v>
      </c>
      <c r="I19" s="100">
        <f t="shared" si="3"/>
        <v>92882395</v>
      </c>
      <c r="J19" s="100">
        <f t="shared" si="3"/>
        <v>251927628</v>
      </c>
      <c r="K19" s="100">
        <f t="shared" si="3"/>
        <v>94940943</v>
      </c>
      <c r="L19" s="100">
        <f t="shared" si="3"/>
        <v>85120714</v>
      </c>
      <c r="M19" s="100">
        <f t="shared" si="3"/>
        <v>83016013</v>
      </c>
      <c r="N19" s="100">
        <f t="shared" si="3"/>
        <v>263077670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515005298</v>
      </c>
      <c r="X19" s="100">
        <f t="shared" si="3"/>
        <v>488149590</v>
      </c>
      <c r="Y19" s="100">
        <f t="shared" si="3"/>
        <v>26855708</v>
      </c>
      <c r="Z19" s="137">
        <f>+IF(X19&lt;&gt;0,+(Y19/X19)*100,0)</f>
        <v>5.501532429843893</v>
      </c>
      <c r="AA19" s="153">
        <f>SUM(AA20:AA23)</f>
        <v>1041210723</v>
      </c>
    </row>
    <row r="20" spans="1:27" ht="13.5">
      <c r="A20" s="138" t="s">
        <v>89</v>
      </c>
      <c r="B20" s="136"/>
      <c r="C20" s="155">
        <v>436447921</v>
      </c>
      <c r="D20" s="155"/>
      <c r="E20" s="156">
        <v>664906014</v>
      </c>
      <c r="F20" s="60">
        <v>664906014</v>
      </c>
      <c r="G20" s="60">
        <v>29779269</v>
      </c>
      <c r="H20" s="60">
        <v>40610732</v>
      </c>
      <c r="I20" s="60">
        <v>44988748</v>
      </c>
      <c r="J20" s="60">
        <v>115378749</v>
      </c>
      <c r="K20" s="60">
        <v>38594874</v>
      </c>
      <c r="L20" s="60">
        <v>37269908</v>
      </c>
      <c r="M20" s="60">
        <v>32415821</v>
      </c>
      <c r="N20" s="60">
        <v>108280603</v>
      </c>
      <c r="O20" s="60"/>
      <c r="P20" s="60"/>
      <c r="Q20" s="60"/>
      <c r="R20" s="60"/>
      <c r="S20" s="60"/>
      <c r="T20" s="60"/>
      <c r="U20" s="60"/>
      <c r="V20" s="60"/>
      <c r="W20" s="60">
        <v>223659352</v>
      </c>
      <c r="X20" s="60">
        <v>332453010</v>
      </c>
      <c r="Y20" s="60">
        <v>-108793658</v>
      </c>
      <c r="Z20" s="140">
        <v>-32.72</v>
      </c>
      <c r="AA20" s="155">
        <v>664906014</v>
      </c>
    </row>
    <row r="21" spans="1:27" ht="13.5">
      <c r="A21" s="138" t="s">
        <v>90</v>
      </c>
      <c r="B21" s="136"/>
      <c r="C21" s="155">
        <v>232102505</v>
      </c>
      <c r="D21" s="155"/>
      <c r="E21" s="156">
        <v>196047370</v>
      </c>
      <c r="F21" s="60">
        <v>196047370</v>
      </c>
      <c r="G21" s="60">
        <v>26699793</v>
      </c>
      <c r="H21" s="60">
        <v>22277744</v>
      </c>
      <c r="I21" s="60">
        <v>29435483</v>
      </c>
      <c r="J21" s="60">
        <v>78413020</v>
      </c>
      <c r="K21" s="60">
        <v>37829055</v>
      </c>
      <c r="L21" s="60">
        <v>29274920</v>
      </c>
      <c r="M21" s="60">
        <v>31958310</v>
      </c>
      <c r="N21" s="60">
        <v>99062285</v>
      </c>
      <c r="O21" s="60"/>
      <c r="P21" s="60"/>
      <c r="Q21" s="60"/>
      <c r="R21" s="60"/>
      <c r="S21" s="60"/>
      <c r="T21" s="60"/>
      <c r="U21" s="60"/>
      <c r="V21" s="60"/>
      <c r="W21" s="60">
        <v>177475305</v>
      </c>
      <c r="X21" s="60">
        <v>98023686</v>
      </c>
      <c r="Y21" s="60">
        <v>79451619</v>
      </c>
      <c r="Z21" s="140">
        <v>81.05</v>
      </c>
      <c r="AA21" s="155">
        <v>196047370</v>
      </c>
    </row>
    <row r="22" spans="1:27" ht="13.5">
      <c r="A22" s="138" t="s">
        <v>91</v>
      </c>
      <c r="B22" s="136"/>
      <c r="C22" s="157">
        <v>115035234</v>
      </c>
      <c r="D22" s="157"/>
      <c r="E22" s="158">
        <v>115345783</v>
      </c>
      <c r="F22" s="159">
        <v>115345783</v>
      </c>
      <c r="G22" s="159">
        <v>12122206</v>
      </c>
      <c r="H22" s="159">
        <v>12280209</v>
      </c>
      <c r="I22" s="159">
        <v>11416202</v>
      </c>
      <c r="J22" s="159">
        <v>35818617</v>
      </c>
      <c r="K22" s="159">
        <v>11451328</v>
      </c>
      <c r="L22" s="159">
        <v>11487083</v>
      </c>
      <c r="M22" s="159">
        <v>11526491</v>
      </c>
      <c r="N22" s="159">
        <v>34464902</v>
      </c>
      <c r="O22" s="159"/>
      <c r="P22" s="159"/>
      <c r="Q22" s="159"/>
      <c r="R22" s="159"/>
      <c r="S22" s="159"/>
      <c r="T22" s="159"/>
      <c r="U22" s="159"/>
      <c r="V22" s="159"/>
      <c r="W22" s="159">
        <v>70283519</v>
      </c>
      <c r="X22" s="159">
        <v>57672894</v>
      </c>
      <c r="Y22" s="159">
        <v>12610625</v>
      </c>
      <c r="Z22" s="141">
        <v>21.87</v>
      </c>
      <c r="AA22" s="157">
        <v>115345783</v>
      </c>
    </row>
    <row r="23" spans="1:27" ht="13.5">
      <c r="A23" s="138" t="s">
        <v>92</v>
      </c>
      <c r="B23" s="136"/>
      <c r="C23" s="155">
        <v>71103711</v>
      </c>
      <c r="D23" s="155"/>
      <c r="E23" s="156">
        <v>64911556</v>
      </c>
      <c r="F23" s="60">
        <v>64911556</v>
      </c>
      <c r="G23" s="60">
        <v>7599141</v>
      </c>
      <c r="H23" s="60">
        <v>7676139</v>
      </c>
      <c r="I23" s="60">
        <v>7041962</v>
      </c>
      <c r="J23" s="60">
        <v>22317242</v>
      </c>
      <c r="K23" s="60">
        <v>7065686</v>
      </c>
      <c r="L23" s="60">
        <v>7088803</v>
      </c>
      <c r="M23" s="60">
        <v>7115391</v>
      </c>
      <c r="N23" s="60">
        <v>21269880</v>
      </c>
      <c r="O23" s="60"/>
      <c r="P23" s="60"/>
      <c r="Q23" s="60"/>
      <c r="R23" s="60"/>
      <c r="S23" s="60"/>
      <c r="T23" s="60"/>
      <c r="U23" s="60"/>
      <c r="V23" s="60"/>
      <c r="W23" s="60">
        <v>43587122</v>
      </c>
      <c r="X23" s="60"/>
      <c r="Y23" s="60">
        <v>43587122</v>
      </c>
      <c r="Z23" s="140">
        <v>0</v>
      </c>
      <c r="AA23" s="155">
        <v>64911556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>
        <v>901410</v>
      </c>
      <c r="H24" s="100">
        <v>851331</v>
      </c>
      <c r="I24" s="100">
        <v>976843</v>
      </c>
      <c r="J24" s="100">
        <v>2729584</v>
      </c>
      <c r="K24" s="100">
        <v>1024204</v>
      </c>
      <c r="L24" s="100">
        <v>837384</v>
      </c>
      <c r="M24" s="100">
        <v>927962</v>
      </c>
      <c r="N24" s="100">
        <v>2789550</v>
      </c>
      <c r="O24" s="100"/>
      <c r="P24" s="100"/>
      <c r="Q24" s="100"/>
      <c r="R24" s="100"/>
      <c r="S24" s="100"/>
      <c r="T24" s="100"/>
      <c r="U24" s="100"/>
      <c r="V24" s="100"/>
      <c r="W24" s="100">
        <v>5519134</v>
      </c>
      <c r="X24" s="100">
        <v>4418928</v>
      </c>
      <c r="Y24" s="100">
        <v>1100206</v>
      </c>
      <c r="Z24" s="137">
        <v>24.9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1834153849</v>
      </c>
      <c r="D25" s="168">
        <f>+D5+D9+D15+D19+D24</f>
        <v>0</v>
      </c>
      <c r="E25" s="169">
        <f t="shared" si="4"/>
        <v>1954071637</v>
      </c>
      <c r="F25" s="73">
        <f t="shared" si="4"/>
        <v>1954071637</v>
      </c>
      <c r="G25" s="73">
        <f t="shared" si="4"/>
        <v>334852992</v>
      </c>
      <c r="H25" s="73">
        <f t="shared" si="4"/>
        <v>104837383</v>
      </c>
      <c r="I25" s="73">
        <f t="shared" si="4"/>
        <v>148606890</v>
      </c>
      <c r="J25" s="73">
        <f t="shared" si="4"/>
        <v>588297265</v>
      </c>
      <c r="K25" s="73">
        <f t="shared" si="4"/>
        <v>137211437</v>
      </c>
      <c r="L25" s="73">
        <f t="shared" si="4"/>
        <v>291253489</v>
      </c>
      <c r="M25" s="73">
        <f t="shared" si="4"/>
        <v>126152423</v>
      </c>
      <c r="N25" s="73">
        <f t="shared" si="4"/>
        <v>554617349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1142914614</v>
      </c>
      <c r="X25" s="73">
        <f t="shared" si="4"/>
        <v>977035824</v>
      </c>
      <c r="Y25" s="73">
        <f t="shared" si="4"/>
        <v>165878790</v>
      </c>
      <c r="Z25" s="170">
        <f>+IF(X25&lt;&gt;0,+(Y25/X25)*100,0)</f>
        <v>16.977759251537947</v>
      </c>
      <c r="AA25" s="168">
        <f>+AA5+AA9+AA15+AA19+AA24</f>
        <v>1954071637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493472495</v>
      </c>
      <c r="D28" s="153">
        <f>SUM(D29:D31)</f>
        <v>0</v>
      </c>
      <c r="E28" s="154">
        <f t="shared" si="5"/>
        <v>267519398</v>
      </c>
      <c r="F28" s="100">
        <f t="shared" si="5"/>
        <v>267519398</v>
      </c>
      <c r="G28" s="100">
        <f t="shared" si="5"/>
        <v>19201288</v>
      </c>
      <c r="H28" s="100">
        <f t="shared" si="5"/>
        <v>27729226</v>
      </c>
      <c r="I28" s="100">
        <f t="shared" si="5"/>
        <v>21497456</v>
      </c>
      <c r="J28" s="100">
        <f t="shared" si="5"/>
        <v>68427970</v>
      </c>
      <c r="K28" s="100">
        <f t="shared" si="5"/>
        <v>21288316</v>
      </c>
      <c r="L28" s="100">
        <f t="shared" si="5"/>
        <v>20351844</v>
      </c>
      <c r="M28" s="100">
        <f t="shared" si="5"/>
        <v>26724856</v>
      </c>
      <c r="N28" s="100">
        <f t="shared" si="5"/>
        <v>68365016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136792986</v>
      </c>
      <c r="X28" s="100">
        <f t="shared" si="5"/>
        <v>139844616</v>
      </c>
      <c r="Y28" s="100">
        <f t="shared" si="5"/>
        <v>-3051630</v>
      </c>
      <c r="Z28" s="137">
        <f>+IF(X28&lt;&gt;0,+(Y28/X28)*100,0)</f>
        <v>-2.182157659898755</v>
      </c>
      <c r="AA28" s="153">
        <f>SUM(AA29:AA31)</f>
        <v>267519398</v>
      </c>
    </row>
    <row r="29" spans="1:27" ht="13.5">
      <c r="A29" s="138" t="s">
        <v>75</v>
      </c>
      <c r="B29" s="136"/>
      <c r="C29" s="155">
        <v>219568330</v>
      </c>
      <c r="D29" s="155"/>
      <c r="E29" s="156">
        <v>105910408</v>
      </c>
      <c r="F29" s="60">
        <v>105910408</v>
      </c>
      <c r="G29" s="60">
        <v>8962536</v>
      </c>
      <c r="H29" s="60">
        <v>13300370</v>
      </c>
      <c r="I29" s="60">
        <v>8748308</v>
      </c>
      <c r="J29" s="60">
        <v>31011214</v>
      </c>
      <c r="K29" s="60">
        <v>11102172</v>
      </c>
      <c r="L29" s="60">
        <v>10560116</v>
      </c>
      <c r="M29" s="60">
        <v>14474815</v>
      </c>
      <c r="N29" s="60">
        <v>36137103</v>
      </c>
      <c r="O29" s="60"/>
      <c r="P29" s="60"/>
      <c r="Q29" s="60"/>
      <c r="R29" s="60"/>
      <c r="S29" s="60"/>
      <c r="T29" s="60"/>
      <c r="U29" s="60"/>
      <c r="V29" s="60"/>
      <c r="W29" s="60">
        <v>67148317</v>
      </c>
      <c r="X29" s="60">
        <v>59040126</v>
      </c>
      <c r="Y29" s="60">
        <v>8108191</v>
      </c>
      <c r="Z29" s="140">
        <v>13.73</v>
      </c>
      <c r="AA29" s="155">
        <v>105910408</v>
      </c>
    </row>
    <row r="30" spans="1:27" ht="13.5">
      <c r="A30" s="138" t="s">
        <v>76</v>
      </c>
      <c r="B30" s="136"/>
      <c r="C30" s="157">
        <v>176079886</v>
      </c>
      <c r="D30" s="157"/>
      <c r="E30" s="158">
        <v>103492422</v>
      </c>
      <c r="F30" s="159">
        <v>103492422</v>
      </c>
      <c r="G30" s="159">
        <v>4235762</v>
      </c>
      <c r="H30" s="159">
        <v>6854041</v>
      </c>
      <c r="I30" s="159">
        <v>4705943</v>
      </c>
      <c r="J30" s="159">
        <v>15795746</v>
      </c>
      <c r="K30" s="159">
        <v>4458867</v>
      </c>
      <c r="L30" s="159">
        <v>4254525</v>
      </c>
      <c r="M30" s="159">
        <v>4954939</v>
      </c>
      <c r="N30" s="159">
        <v>13668331</v>
      </c>
      <c r="O30" s="159"/>
      <c r="P30" s="159"/>
      <c r="Q30" s="159"/>
      <c r="R30" s="159"/>
      <c r="S30" s="159"/>
      <c r="T30" s="159"/>
      <c r="U30" s="159"/>
      <c r="V30" s="159"/>
      <c r="W30" s="159">
        <v>29464077</v>
      </c>
      <c r="X30" s="159">
        <v>60963276</v>
      </c>
      <c r="Y30" s="159">
        <v>-31499199</v>
      </c>
      <c r="Z30" s="141">
        <v>-51.67</v>
      </c>
      <c r="AA30" s="157">
        <v>103492422</v>
      </c>
    </row>
    <row r="31" spans="1:27" ht="13.5">
      <c r="A31" s="138" t="s">
        <v>77</v>
      </c>
      <c r="B31" s="136"/>
      <c r="C31" s="155">
        <v>97824279</v>
      </c>
      <c r="D31" s="155"/>
      <c r="E31" s="156">
        <v>58116568</v>
      </c>
      <c r="F31" s="60">
        <v>58116568</v>
      </c>
      <c r="G31" s="60">
        <v>6002990</v>
      </c>
      <c r="H31" s="60">
        <v>7574815</v>
      </c>
      <c r="I31" s="60">
        <v>8043205</v>
      </c>
      <c r="J31" s="60">
        <v>21621010</v>
      </c>
      <c r="K31" s="60">
        <v>5727277</v>
      </c>
      <c r="L31" s="60">
        <v>5537203</v>
      </c>
      <c r="M31" s="60">
        <v>7295102</v>
      </c>
      <c r="N31" s="60">
        <v>18559582</v>
      </c>
      <c r="O31" s="60"/>
      <c r="P31" s="60"/>
      <c r="Q31" s="60"/>
      <c r="R31" s="60"/>
      <c r="S31" s="60"/>
      <c r="T31" s="60"/>
      <c r="U31" s="60"/>
      <c r="V31" s="60"/>
      <c r="W31" s="60">
        <v>40180592</v>
      </c>
      <c r="X31" s="60">
        <v>19841214</v>
      </c>
      <c r="Y31" s="60">
        <v>20339378</v>
      </c>
      <c r="Z31" s="140">
        <v>102.51</v>
      </c>
      <c r="AA31" s="155">
        <v>58116568</v>
      </c>
    </row>
    <row r="32" spans="1:27" ht="13.5">
      <c r="A32" s="135" t="s">
        <v>78</v>
      </c>
      <c r="B32" s="136"/>
      <c r="C32" s="153">
        <f aca="true" t="shared" si="6" ref="C32:Y32">SUM(C33:C37)</f>
        <v>490629601</v>
      </c>
      <c r="D32" s="153">
        <f>SUM(D33:D37)</f>
        <v>0</v>
      </c>
      <c r="E32" s="154">
        <f t="shared" si="6"/>
        <v>246959291</v>
      </c>
      <c r="F32" s="100">
        <f t="shared" si="6"/>
        <v>246959291</v>
      </c>
      <c r="G32" s="100">
        <f t="shared" si="6"/>
        <v>19360716</v>
      </c>
      <c r="H32" s="100">
        <f t="shared" si="6"/>
        <v>21267954</v>
      </c>
      <c r="I32" s="100">
        <f t="shared" si="6"/>
        <v>20530260</v>
      </c>
      <c r="J32" s="100">
        <f t="shared" si="6"/>
        <v>61158930</v>
      </c>
      <c r="K32" s="100">
        <f t="shared" si="6"/>
        <v>20756795</v>
      </c>
      <c r="L32" s="100">
        <f t="shared" si="6"/>
        <v>22332262</v>
      </c>
      <c r="M32" s="100">
        <f t="shared" si="6"/>
        <v>25173860</v>
      </c>
      <c r="N32" s="100">
        <f t="shared" si="6"/>
        <v>68262917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129421847</v>
      </c>
      <c r="X32" s="100">
        <f t="shared" si="6"/>
        <v>162049188</v>
      </c>
      <c r="Y32" s="100">
        <f t="shared" si="6"/>
        <v>-32627341</v>
      </c>
      <c r="Z32" s="137">
        <f>+IF(X32&lt;&gt;0,+(Y32/X32)*100,0)</f>
        <v>-20.13422060467221</v>
      </c>
      <c r="AA32" s="153">
        <f>SUM(AA33:AA37)</f>
        <v>246959291</v>
      </c>
    </row>
    <row r="33" spans="1:27" ht="13.5">
      <c r="A33" s="138" t="s">
        <v>79</v>
      </c>
      <c r="B33" s="136"/>
      <c r="C33" s="155">
        <v>280133746</v>
      </c>
      <c r="D33" s="155"/>
      <c r="E33" s="156">
        <v>39550339</v>
      </c>
      <c r="F33" s="60">
        <v>39550339</v>
      </c>
      <c r="G33" s="60">
        <v>830145</v>
      </c>
      <c r="H33" s="60">
        <v>833154</v>
      </c>
      <c r="I33" s="60">
        <v>724082</v>
      </c>
      <c r="J33" s="60">
        <v>2387381</v>
      </c>
      <c r="K33" s="60">
        <v>3114282</v>
      </c>
      <c r="L33" s="60">
        <v>2696226</v>
      </c>
      <c r="M33" s="60">
        <v>3927503</v>
      </c>
      <c r="N33" s="60">
        <v>9738011</v>
      </c>
      <c r="O33" s="60"/>
      <c r="P33" s="60"/>
      <c r="Q33" s="60"/>
      <c r="R33" s="60"/>
      <c r="S33" s="60"/>
      <c r="T33" s="60"/>
      <c r="U33" s="60"/>
      <c r="V33" s="60"/>
      <c r="W33" s="60">
        <v>12125392</v>
      </c>
      <c r="X33" s="60">
        <v>103016580</v>
      </c>
      <c r="Y33" s="60">
        <v>-90891188</v>
      </c>
      <c r="Z33" s="140">
        <v>-88.23</v>
      </c>
      <c r="AA33" s="155">
        <v>39550339</v>
      </c>
    </row>
    <row r="34" spans="1:27" ht="13.5">
      <c r="A34" s="138" t="s">
        <v>80</v>
      </c>
      <c r="B34" s="136"/>
      <c r="C34" s="155">
        <v>62917957</v>
      </c>
      <c r="D34" s="155"/>
      <c r="E34" s="156">
        <v>75173906</v>
      </c>
      <c r="F34" s="60">
        <v>75173906</v>
      </c>
      <c r="G34" s="60">
        <v>5722978</v>
      </c>
      <c r="H34" s="60">
        <v>6766174</v>
      </c>
      <c r="I34" s="60">
        <v>6196880</v>
      </c>
      <c r="J34" s="60">
        <v>18686032</v>
      </c>
      <c r="K34" s="60">
        <v>6255109</v>
      </c>
      <c r="L34" s="60">
        <v>6098563</v>
      </c>
      <c r="M34" s="60">
        <v>6169673</v>
      </c>
      <c r="N34" s="60">
        <v>18523345</v>
      </c>
      <c r="O34" s="60"/>
      <c r="P34" s="60"/>
      <c r="Q34" s="60"/>
      <c r="R34" s="60"/>
      <c r="S34" s="60"/>
      <c r="T34" s="60"/>
      <c r="U34" s="60"/>
      <c r="V34" s="60"/>
      <c r="W34" s="60">
        <v>37209377</v>
      </c>
      <c r="X34" s="60"/>
      <c r="Y34" s="60">
        <v>37209377</v>
      </c>
      <c r="Z34" s="140">
        <v>0</v>
      </c>
      <c r="AA34" s="155">
        <v>75173906</v>
      </c>
    </row>
    <row r="35" spans="1:27" ht="13.5">
      <c r="A35" s="138" t="s">
        <v>81</v>
      </c>
      <c r="B35" s="136"/>
      <c r="C35" s="155">
        <v>121287977</v>
      </c>
      <c r="D35" s="155"/>
      <c r="E35" s="156">
        <v>115575758</v>
      </c>
      <c r="F35" s="60">
        <v>115575758</v>
      </c>
      <c r="G35" s="60">
        <v>10954916</v>
      </c>
      <c r="H35" s="60">
        <v>11726110</v>
      </c>
      <c r="I35" s="60">
        <v>11812269</v>
      </c>
      <c r="J35" s="60">
        <v>34493295</v>
      </c>
      <c r="K35" s="60">
        <v>9839216</v>
      </c>
      <c r="L35" s="60">
        <v>11817876</v>
      </c>
      <c r="M35" s="60">
        <v>12052477</v>
      </c>
      <c r="N35" s="60">
        <v>33709569</v>
      </c>
      <c r="O35" s="60"/>
      <c r="P35" s="60"/>
      <c r="Q35" s="60"/>
      <c r="R35" s="60"/>
      <c r="S35" s="60"/>
      <c r="T35" s="60"/>
      <c r="U35" s="60"/>
      <c r="V35" s="60"/>
      <c r="W35" s="60">
        <v>68202864</v>
      </c>
      <c r="X35" s="60">
        <v>50702964</v>
      </c>
      <c r="Y35" s="60">
        <v>17499900</v>
      </c>
      <c r="Z35" s="140">
        <v>34.51</v>
      </c>
      <c r="AA35" s="155">
        <v>115575758</v>
      </c>
    </row>
    <row r="36" spans="1:27" ht="13.5">
      <c r="A36" s="138" t="s">
        <v>82</v>
      </c>
      <c r="B36" s="136"/>
      <c r="C36" s="155">
        <v>26289921</v>
      </c>
      <c r="D36" s="155"/>
      <c r="E36" s="156">
        <v>16659288</v>
      </c>
      <c r="F36" s="60">
        <v>16659288</v>
      </c>
      <c r="G36" s="60">
        <v>1852677</v>
      </c>
      <c r="H36" s="60">
        <v>1942516</v>
      </c>
      <c r="I36" s="60">
        <v>1797029</v>
      </c>
      <c r="J36" s="60">
        <v>5592222</v>
      </c>
      <c r="K36" s="60">
        <v>1548188</v>
      </c>
      <c r="L36" s="60">
        <v>1719597</v>
      </c>
      <c r="M36" s="60">
        <v>3024207</v>
      </c>
      <c r="N36" s="60">
        <v>6291992</v>
      </c>
      <c r="O36" s="60"/>
      <c r="P36" s="60"/>
      <c r="Q36" s="60"/>
      <c r="R36" s="60"/>
      <c r="S36" s="60"/>
      <c r="T36" s="60"/>
      <c r="U36" s="60"/>
      <c r="V36" s="60"/>
      <c r="W36" s="60">
        <v>11884214</v>
      </c>
      <c r="X36" s="60">
        <v>8329644</v>
      </c>
      <c r="Y36" s="60">
        <v>3554570</v>
      </c>
      <c r="Z36" s="140">
        <v>42.67</v>
      </c>
      <c r="AA36" s="155">
        <v>16659288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80811147</v>
      </c>
      <c r="D38" s="153">
        <f>SUM(D39:D41)</f>
        <v>0</v>
      </c>
      <c r="E38" s="154">
        <f t="shared" si="7"/>
        <v>198367687</v>
      </c>
      <c r="F38" s="100">
        <f t="shared" si="7"/>
        <v>198367687</v>
      </c>
      <c r="G38" s="100">
        <f t="shared" si="7"/>
        <v>5272815</v>
      </c>
      <c r="H38" s="100">
        <f t="shared" si="7"/>
        <v>5024135</v>
      </c>
      <c r="I38" s="100">
        <f t="shared" si="7"/>
        <v>6432542</v>
      </c>
      <c r="J38" s="100">
        <f t="shared" si="7"/>
        <v>16729492</v>
      </c>
      <c r="K38" s="100">
        <f t="shared" si="7"/>
        <v>5115118</v>
      </c>
      <c r="L38" s="100">
        <f t="shared" si="7"/>
        <v>4743571</v>
      </c>
      <c r="M38" s="100">
        <f t="shared" si="7"/>
        <v>12316669</v>
      </c>
      <c r="N38" s="100">
        <f t="shared" si="7"/>
        <v>22175358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38904850</v>
      </c>
      <c r="X38" s="100">
        <f t="shared" si="7"/>
        <v>8684940</v>
      </c>
      <c r="Y38" s="100">
        <f t="shared" si="7"/>
        <v>30219910</v>
      </c>
      <c r="Z38" s="137">
        <f>+IF(X38&lt;&gt;0,+(Y38/X38)*100,0)</f>
        <v>347.9576139846677</v>
      </c>
      <c r="AA38" s="153">
        <f>SUM(AA39:AA41)</f>
        <v>198367687</v>
      </c>
    </row>
    <row r="39" spans="1:27" ht="13.5">
      <c r="A39" s="138" t="s">
        <v>85</v>
      </c>
      <c r="B39" s="136"/>
      <c r="C39" s="155">
        <v>13514881</v>
      </c>
      <c r="D39" s="155"/>
      <c r="E39" s="156">
        <v>17369874</v>
      </c>
      <c r="F39" s="60">
        <v>17369874</v>
      </c>
      <c r="G39" s="60">
        <v>1154495</v>
      </c>
      <c r="H39" s="60">
        <v>1013317</v>
      </c>
      <c r="I39" s="60">
        <v>1154913</v>
      </c>
      <c r="J39" s="60">
        <v>3322725</v>
      </c>
      <c r="K39" s="60">
        <v>1429842</v>
      </c>
      <c r="L39" s="60">
        <v>1143162</v>
      </c>
      <c r="M39" s="60">
        <v>1104740</v>
      </c>
      <c r="N39" s="60">
        <v>3677744</v>
      </c>
      <c r="O39" s="60"/>
      <c r="P39" s="60"/>
      <c r="Q39" s="60"/>
      <c r="R39" s="60"/>
      <c r="S39" s="60"/>
      <c r="T39" s="60"/>
      <c r="U39" s="60"/>
      <c r="V39" s="60"/>
      <c r="W39" s="60">
        <v>7000469</v>
      </c>
      <c r="X39" s="60">
        <v>8684940</v>
      </c>
      <c r="Y39" s="60">
        <v>-1684471</v>
      </c>
      <c r="Z39" s="140">
        <v>-19.4</v>
      </c>
      <c r="AA39" s="155">
        <v>17369874</v>
      </c>
    </row>
    <row r="40" spans="1:27" ht="13.5">
      <c r="A40" s="138" t="s">
        <v>86</v>
      </c>
      <c r="B40" s="136"/>
      <c r="C40" s="155">
        <v>62340856</v>
      </c>
      <c r="D40" s="155"/>
      <c r="E40" s="156">
        <v>180997813</v>
      </c>
      <c r="F40" s="60">
        <v>180997813</v>
      </c>
      <c r="G40" s="60">
        <v>3695308</v>
      </c>
      <c r="H40" s="60">
        <v>3591321</v>
      </c>
      <c r="I40" s="60">
        <v>4833347</v>
      </c>
      <c r="J40" s="60">
        <v>12119976</v>
      </c>
      <c r="K40" s="60">
        <v>3274606</v>
      </c>
      <c r="L40" s="60">
        <v>3210884</v>
      </c>
      <c r="M40" s="60">
        <v>10328826</v>
      </c>
      <c r="N40" s="60">
        <v>16814316</v>
      </c>
      <c r="O40" s="60"/>
      <c r="P40" s="60"/>
      <c r="Q40" s="60"/>
      <c r="R40" s="60"/>
      <c r="S40" s="60"/>
      <c r="T40" s="60"/>
      <c r="U40" s="60"/>
      <c r="V40" s="60"/>
      <c r="W40" s="60">
        <v>28934292</v>
      </c>
      <c r="X40" s="60"/>
      <c r="Y40" s="60">
        <v>28934292</v>
      </c>
      <c r="Z40" s="140">
        <v>0</v>
      </c>
      <c r="AA40" s="155">
        <v>180997813</v>
      </c>
    </row>
    <row r="41" spans="1:27" ht="13.5">
      <c r="A41" s="138" t="s">
        <v>87</v>
      </c>
      <c r="B41" s="136"/>
      <c r="C41" s="155">
        <v>4955410</v>
      </c>
      <c r="D41" s="155"/>
      <c r="E41" s="156"/>
      <c r="F41" s="60"/>
      <c r="G41" s="60">
        <v>423012</v>
      </c>
      <c r="H41" s="60">
        <v>419497</v>
      </c>
      <c r="I41" s="60">
        <v>444282</v>
      </c>
      <c r="J41" s="60">
        <v>1286791</v>
      </c>
      <c r="K41" s="60">
        <v>410670</v>
      </c>
      <c r="L41" s="60">
        <v>389525</v>
      </c>
      <c r="M41" s="60">
        <v>883103</v>
      </c>
      <c r="N41" s="60">
        <v>1683298</v>
      </c>
      <c r="O41" s="60"/>
      <c r="P41" s="60"/>
      <c r="Q41" s="60"/>
      <c r="R41" s="60"/>
      <c r="S41" s="60"/>
      <c r="T41" s="60"/>
      <c r="U41" s="60"/>
      <c r="V41" s="60"/>
      <c r="W41" s="60">
        <v>2970089</v>
      </c>
      <c r="X41" s="60"/>
      <c r="Y41" s="60">
        <v>2970089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921397850</v>
      </c>
      <c r="D42" s="153">
        <f>SUM(D43:D46)</f>
        <v>0</v>
      </c>
      <c r="E42" s="154">
        <f t="shared" si="8"/>
        <v>1237406029</v>
      </c>
      <c r="F42" s="100">
        <f t="shared" si="8"/>
        <v>1237406029</v>
      </c>
      <c r="G42" s="100">
        <f t="shared" si="8"/>
        <v>110116305</v>
      </c>
      <c r="H42" s="100">
        <f t="shared" si="8"/>
        <v>42812077</v>
      </c>
      <c r="I42" s="100">
        <f t="shared" si="8"/>
        <v>32856554</v>
      </c>
      <c r="J42" s="100">
        <f t="shared" si="8"/>
        <v>185784936</v>
      </c>
      <c r="K42" s="100">
        <f t="shared" si="8"/>
        <v>31183939</v>
      </c>
      <c r="L42" s="100">
        <f t="shared" si="8"/>
        <v>52748611</v>
      </c>
      <c r="M42" s="100">
        <f t="shared" si="8"/>
        <v>49476554</v>
      </c>
      <c r="N42" s="100">
        <f t="shared" si="8"/>
        <v>133409104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319194040</v>
      </c>
      <c r="X42" s="100">
        <f t="shared" si="8"/>
        <v>643570320</v>
      </c>
      <c r="Y42" s="100">
        <f t="shared" si="8"/>
        <v>-324376280</v>
      </c>
      <c r="Z42" s="137">
        <f>+IF(X42&lt;&gt;0,+(Y42/X42)*100,0)</f>
        <v>-50.4026164537855</v>
      </c>
      <c r="AA42" s="153">
        <f>SUM(AA43:AA46)</f>
        <v>1237406029</v>
      </c>
    </row>
    <row r="43" spans="1:27" ht="13.5">
      <c r="A43" s="138" t="s">
        <v>89</v>
      </c>
      <c r="B43" s="136"/>
      <c r="C43" s="155">
        <v>414816101</v>
      </c>
      <c r="D43" s="155"/>
      <c r="E43" s="156">
        <v>458316460</v>
      </c>
      <c r="F43" s="60">
        <v>458316460</v>
      </c>
      <c r="G43" s="60">
        <v>56421650</v>
      </c>
      <c r="H43" s="60">
        <v>20109977</v>
      </c>
      <c r="I43" s="60">
        <v>3780038</v>
      </c>
      <c r="J43" s="60">
        <v>80311665</v>
      </c>
      <c r="K43" s="60">
        <v>17453611</v>
      </c>
      <c r="L43" s="60">
        <v>21078461</v>
      </c>
      <c r="M43" s="60">
        <v>25577203</v>
      </c>
      <c r="N43" s="60">
        <v>64109275</v>
      </c>
      <c r="O43" s="60"/>
      <c r="P43" s="60"/>
      <c r="Q43" s="60"/>
      <c r="R43" s="60"/>
      <c r="S43" s="60"/>
      <c r="T43" s="60"/>
      <c r="U43" s="60"/>
      <c r="V43" s="60"/>
      <c r="W43" s="60">
        <v>144420940</v>
      </c>
      <c r="X43" s="60">
        <v>236243142</v>
      </c>
      <c r="Y43" s="60">
        <v>-91822202</v>
      </c>
      <c r="Z43" s="140">
        <v>-38.87</v>
      </c>
      <c r="AA43" s="155">
        <v>458316460</v>
      </c>
    </row>
    <row r="44" spans="1:27" ht="13.5">
      <c r="A44" s="138" t="s">
        <v>90</v>
      </c>
      <c r="B44" s="136"/>
      <c r="C44" s="155">
        <v>377366613</v>
      </c>
      <c r="D44" s="155"/>
      <c r="E44" s="156">
        <v>521421189</v>
      </c>
      <c r="F44" s="60">
        <v>521421189</v>
      </c>
      <c r="G44" s="60">
        <v>46226326</v>
      </c>
      <c r="H44" s="60">
        <v>15202584</v>
      </c>
      <c r="I44" s="60">
        <v>20729652</v>
      </c>
      <c r="J44" s="60">
        <v>82158562</v>
      </c>
      <c r="K44" s="60">
        <v>4291288</v>
      </c>
      <c r="L44" s="60">
        <v>22787595</v>
      </c>
      <c r="M44" s="60">
        <v>14306129</v>
      </c>
      <c r="N44" s="60">
        <v>41385012</v>
      </c>
      <c r="O44" s="60"/>
      <c r="P44" s="60"/>
      <c r="Q44" s="60"/>
      <c r="R44" s="60"/>
      <c r="S44" s="60"/>
      <c r="T44" s="60"/>
      <c r="U44" s="60"/>
      <c r="V44" s="60"/>
      <c r="W44" s="60">
        <v>123543574</v>
      </c>
      <c r="X44" s="60">
        <v>323442996</v>
      </c>
      <c r="Y44" s="60">
        <v>-199899422</v>
      </c>
      <c r="Z44" s="140">
        <v>-61.8</v>
      </c>
      <c r="AA44" s="155">
        <v>521421189</v>
      </c>
    </row>
    <row r="45" spans="1:27" ht="13.5">
      <c r="A45" s="138" t="s">
        <v>91</v>
      </c>
      <c r="B45" s="136"/>
      <c r="C45" s="157">
        <v>62736319</v>
      </c>
      <c r="D45" s="157"/>
      <c r="E45" s="158">
        <v>154189630</v>
      </c>
      <c r="F45" s="159">
        <v>154189630</v>
      </c>
      <c r="G45" s="159">
        <v>2867155</v>
      </c>
      <c r="H45" s="159">
        <v>2823482</v>
      </c>
      <c r="I45" s="159">
        <v>3334357</v>
      </c>
      <c r="J45" s="159">
        <v>9024994</v>
      </c>
      <c r="K45" s="159">
        <v>4391582</v>
      </c>
      <c r="L45" s="159">
        <v>4163120</v>
      </c>
      <c r="M45" s="159">
        <v>4326241</v>
      </c>
      <c r="N45" s="159">
        <v>12880943</v>
      </c>
      <c r="O45" s="159"/>
      <c r="P45" s="159"/>
      <c r="Q45" s="159"/>
      <c r="R45" s="159"/>
      <c r="S45" s="159"/>
      <c r="T45" s="159"/>
      <c r="U45" s="159"/>
      <c r="V45" s="159"/>
      <c r="W45" s="159">
        <v>21905937</v>
      </c>
      <c r="X45" s="159">
        <v>83884182</v>
      </c>
      <c r="Y45" s="159">
        <v>-61978245</v>
      </c>
      <c r="Z45" s="141">
        <v>-73.89</v>
      </c>
      <c r="AA45" s="157">
        <v>154189630</v>
      </c>
    </row>
    <row r="46" spans="1:27" ht="13.5">
      <c r="A46" s="138" t="s">
        <v>92</v>
      </c>
      <c r="B46" s="136"/>
      <c r="C46" s="155">
        <v>66478817</v>
      </c>
      <c r="D46" s="155"/>
      <c r="E46" s="156">
        <v>103478750</v>
      </c>
      <c r="F46" s="60">
        <v>103478750</v>
      </c>
      <c r="G46" s="60">
        <v>4601174</v>
      </c>
      <c r="H46" s="60">
        <v>4676034</v>
      </c>
      <c r="I46" s="60">
        <v>5012507</v>
      </c>
      <c r="J46" s="60">
        <v>14289715</v>
      </c>
      <c r="K46" s="60">
        <v>5047458</v>
      </c>
      <c r="L46" s="60">
        <v>4719435</v>
      </c>
      <c r="M46" s="60">
        <v>5266981</v>
      </c>
      <c r="N46" s="60">
        <v>15033874</v>
      </c>
      <c r="O46" s="60"/>
      <c r="P46" s="60"/>
      <c r="Q46" s="60"/>
      <c r="R46" s="60"/>
      <c r="S46" s="60"/>
      <c r="T46" s="60"/>
      <c r="U46" s="60"/>
      <c r="V46" s="60"/>
      <c r="W46" s="60">
        <v>29323589</v>
      </c>
      <c r="X46" s="60"/>
      <c r="Y46" s="60">
        <v>29323589</v>
      </c>
      <c r="Z46" s="140">
        <v>0</v>
      </c>
      <c r="AA46" s="155">
        <v>103478750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3819232</v>
      </c>
      <c r="F47" s="100">
        <v>3819232</v>
      </c>
      <c r="G47" s="100">
        <v>176712</v>
      </c>
      <c r="H47" s="100">
        <v>77758</v>
      </c>
      <c r="I47" s="100">
        <v>192524</v>
      </c>
      <c r="J47" s="100">
        <v>446994</v>
      </c>
      <c r="K47" s="100">
        <v>602837</v>
      </c>
      <c r="L47" s="100">
        <v>465518</v>
      </c>
      <c r="M47" s="100">
        <v>468645</v>
      </c>
      <c r="N47" s="100">
        <v>1537000</v>
      </c>
      <c r="O47" s="100"/>
      <c r="P47" s="100"/>
      <c r="Q47" s="100"/>
      <c r="R47" s="100"/>
      <c r="S47" s="100"/>
      <c r="T47" s="100"/>
      <c r="U47" s="100"/>
      <c r="V47" s="100"/>
      <c r="W47" s="100">
        <v>1983994</v>
      </c>
      <c r="X47" s="100"/>
      <c r="Y47" s="100">
        <v>1983994</v>
      </c>
      <c r="Z47" s="137">
        <v>0</v>
      </c>
      <c r="AA47" s="153">
        <v>3819232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1986311093</v>
      </c>
      <c r="D48" s="168">
        <f>+D28+D32+D38+D42+D47</f>
        <v>0</v>
      </c>
      <c r="E48" s="169">
        <f t="shared" si="9"/>
        <v>1954071637</v>
      </c>
      <c r="F48" s="73">
        <f t="shared" si="9"/>
        <v>1954071637</v>
      </c>
      <c r="G48" s="73">
        <f t="shared" si="9"/>
        <v>154127836</v>
      </c>
      <c r="H48" s="73">
        <f t="shared" si="9"/>
        <v>96911150</v>
      </c>
      <c r="I48" s="73">
        <f t="shared" si="9"/>
        <v>81509336</v>
      </c>
      <c r="J48" s="73">
        <f t="shared" si="9"/>
        <v>332548322</v>
      </c>
      <c r="K48" s="73">
        <f t="shared" si="9"/>
        <v>78947005</v>
      </c>
      <c r="L48" s="73">
        <f t="shared" si="9"/>
        <v>100641806</v>
      </c>
      <c r="M48" s="73">
        <f t="shared" si="9"/>
        <v>114160584</v>
      </c>
      <c r="N48" s="73">
        <f t="shared" si="9"/>
        <v>293749395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626297717</v>
      </c>
      <c r="X48" s="73">
        <f t="shared" si="9"/>
        <v>954149064</v>
      </c>
      <c r="Y48" s="73">
        <f t="shared" si="9"/>
        <v>-327851347</v>
      </c>
      <c r="Z48" s="170">
        <f>+IF(X48&lt;&gt;0,+(Y48/X48)*100,0)</f>
        <v>-34.3606003893748</v>
      </c>
      <c r="AA48" s="168">
        <f>+AA28+AA32+AA38+AA42+AA47</f>
        <v>1954071637</v>
      </c>
    </row>
    <row r="49" spans="1:27" ht="13.5">
      <c r="A49" s="148" t="s">
        <v>49</v>
      </c>
      <c r="B49" s="149"/>
      <c r="C49" s="171">
        <f aca="true" t="shared" si="10" ref="C49:Y49">+C25-C48</f>
        <v>-152157244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180725156</v>
      </c>
      <c r="H49" s="173">
        <f t="shared" si="10"/>
        <v>7926233</v>
      </c>
      <c r="I49" s="173">
        <f t="shared" si="10"/>
        <v>67097554</v>
      </c>
      <c r="J49" s="173">
        <f t="shared" si="10"/>
        <v>255748943</v>
      </c>
      <c r="K49" s="173">
        <f t="shared" si="10"/>
        <v>58264432</v>
      </c>
      <c r="L49" s="173">
        <f t="shared" si="10"/>
        <v>190611683</v>
      </c>
      <c r="M49" s="173">
        <f t="shared" si="10"/>
        <v>11991839</v>
      </c>
      <c r="N49" s="173">
        <f t="shared" si="10"/>
        <v>260867954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516616897</v>
      </c>
      <c r="X49" s="173">
        <f>IF(F25=F48,0,X25-X48)</f>
        <v>0</v>
      </c>
      <c r="Y49" s="173">
        <f t="shared" si="10"/>
        <v>493730137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192976982</v>
      </c>
      <c r="D5" s="155">
        <v>0</v>
      </c>
      <c r="E5" s="156">
        <v>180514208</v>
      </c>
      <c r="F5" s="60">
        <v>180514208</v>
      </c>
      <c r="G5" s="60">
        <v>25183506</v>
      </c>
      <c r="H5" s="60">
        <v>1181997</v>
      </c>
      <c r="I5" s="60">
        <v>17883500</v>
      </c>
      <c r="J5" s="60">
        <v>44249003</v>
      </c>
      <c r="K5" s="60">
        <v>17923227</v>
      </c>
      <c r="L5" s="60">
        <v>17958706</v>
      </c>
      <c r="M5" s="60">
        <v>17775414</v>
      </c>
      <c r="N5" s="60">
        <v>53657347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97906350</v>
      </c>
      <c r="X5" s="60">
        <v>90257404</v>
      </c>
      <c r="Y5" s="60">
        <v>7648946</v>
      </c>
      <c r="Z5" s="140">
        <v>8.47</v>
      </c>
      <c r="AA5" s="155">
        <v>180514208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436447921</v>
      </c>
      <c r="D7" s="155">
        <v>0</v>
      </c>
      <c r="E7" s="156">
        <v>664906014</v>
      </c>
      <c r="F7" s="60">
        <v>664906014</v>
      </c>
      <c r="G7" s="60">
        <v>29779269</v>
      </c>
      <c r="H7" s="60">
        <v>40610732</v>
      </c>
      <c r="I7" s="60">
        <v>44988748</v>
      </c>
      <c r="J7" s="60">
        <v>115378749</v>
      </c>
      <c r="K7" s="60">
        <v>38594874</v>
      </c>
      <c r="L7" s="60">
        <v>37269908</v>
      </c>
      <c r="M7" s="60">
        <v>32415821</v>
      </c>
      <c r="N7" s="60">
        <v>108280603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223659352</v>
      </c>
      <c r="X7" s="60">
        <v>332453833</v>
      </c>
      <c r="Y7" s="60">
        <v>-108794481</v>
      </c>
      <c r="Z7" s="140">
        <v>-32.72</v>
      </c>
      <c r="AA7" s="155">
        <v>664906014</v>
      </c>
    </row>
    <row r="8" spans="1:27" ht="13.5">
      <c r="A8" s="183" t="s">
        <v>104</v>
      </c>
      <c r="B8" s="182"/>
      <c r="C8" s="155">
        <v>232102505</v>
      </c>
      <c r="D8" s="155">
        <v>0</v>
      </c>
      <c r="E8" s="156">
        <v>196047370</v>
      </c>
      <c r="F8" s="60">
        <v>196047370</v>
      </c>
      <c r="G8" s="60">
        <v>26699793</v>
      </c>
      <c r="H8" s="60">
        <v>22277744</v>
      </c>
      <c r="I8" s="60">
        <v>29435483</v>
      </c>
      <c r="J8" s="60">
        <v>78413020</v>
      </c>
      <c r="K8" s="60">
        <v>37829055</v>
      </c>
      <c r="L8" s="60">
        <v>29274920</v>
      </c>
      <c r="M8" s="60">
        <v>31958310</v>
      </c>
      <c r="N8" s="60">
        <v>99062285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177475305</v>
      </c>
      <c r="X8" s="60">
        <v>98022250</v>
      </c>
      <c r="Y8" s="60">
        <v>79453055</v>
      </c>
      <c r="Z8" s="140">
        <v>81.06</v>
      </c>
      <c r="AA8" s="155">
        <v>196047370</v>
      </c>
    </row>
    <row r="9" spans="1:27" ht="13.5">
      <c r="A9" s="183" t="s">
        <v>105</v>
      </c>
      <c r="B9" s="182"/>
      <c r="C9" s="155">
        <v>115035234</v>
      </c>
      <c r="D9" s="155">
        <v>0</v>
      </c>
      <c r="E9" s="156">
        <v>115345783</v>
      </c>
      <c r="F9" s="60">
        <v>115345783</v>
      </c>
      <c r="G9" s="60">
        <v>12122206</v>
      </c>
      <c r="H9" s="60">
        <v>12280209</v>
      </c>
      <c r="I9" s="60">
        <v>11416202</v>
      </c>
      <c r="J9" s="60">
        <v>35818617</v>
      </c>
      <c r="K9" s="60">
        <v>11451328</v>
      </c>
      <c r="L9" s="60">
        <v>11487083</v>
      </c>
      <c r="M9" s="60">
        <v>11526491</v>
      </c>
      <c r="N9" s="60">
        <v>34464902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70283519</v>
      </c>
      <c r="X9" s="60">
        <v>57672167</v>
      </c>
      <c r="Y9" s="60">
        <v>12611352</v>
      </c>
      <c r="Z9" s="140">
        <v>21.87</v>
      </c>
      <c r="AA9" s="155">
        <v>115345783</v>
      </c>
    </row>
    <row r="10" spans="1:27" ht="13.5">
      <c r="A10" s="183" t="s">
        <v>106</v>
      </c>
      <c r="B10" s="182"/>
      <c r="C10" s="155">
        <v>71103711</v>
      </c>
      <c r="D10" s="155">
        <v>0</v>
      </c>
      <c r="E10" s="156">
        <v>64911556</v>
      </c>
      <c r="F10" s="54">
        <v>64911556</v>
      </c>
      <c r="G10" s="54">
        <v>7599141</v>
      </c>
      <c r="H10" s="54">
        <v>7676139</v>
      </c>
      <c r="I10" s="54">
        <v>7041962</v>
      </c>
      <c r="J10" s="54">
        <v>22317242</v>
      </c>
      <c r="K10" s="54">
        <v>7065686</v>
      </c>
      <c r="L10" s="54">
        <v>7088803</v>
      </c>
      <c r="M10" s="54">
        <v>7115391</v>
      </c>
      <c r="N10" s="54">
        <v>21269880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43587122</v>
      </c>
      <c r="X10" s="54">
        <v>32454333</v>
      </c>
      <c r="Y10" s="54">
        <v>11132789</v>
      </c>
      <c r="Z10" s="184">
        <v>34.3</v>
      </c>
      <c r="AA10" s="130">
        <v>64911556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10303659</v>
      </c>
      <c r="D12" s="155">
        <v>0</v>
      </c>
      <c r="E12" s="156">
        <v>8068000</v>
      </c>
      <c r="F12" s="60">
        <v>8068000</v>
      </c>
      <c r="G12" s="60">
        <v>941758</v>
      </c>
      <c r="H12" s="60">
        <v>932122</v>
      </c>
      <c r="I12" s="60">
        <v>976842</v>
      </c>
      <c r="J12" s="60">
        <v>2850722</v>
      </c>
      <c r="K12" s="60">
        <v>1016683</v>
      </c>
      <c r="L12" s="60">
        <v>980996</v>
      </c>
      <c r="M12" s="60">
        <v>982579</v>
      </c>
      <c r="N12" s="60">
        <v>2980258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5830980</v>
      </c>
      <c r="X12" s="60">
        <v>4032333</v>
      </c>
      <c r="Y12" s="60">
        <v>1798647</v>
      </c>
      <c r="Z12" s="140">
        <v>44.61</v>
      </c>
      <c r="AA12" s="155">
        <v>8068000</v>
      </c>
    </row>
    <row r="13" spans="1:27" ht="13.5">
      <c r="A13" s="181" t="s">
        <v>109</v>
      </c>
      <c r="B13" s="185"/>
      <c r="C13" s="155">
        <v>6302888</v>
      </c>
      <c r="D13" s="155">
        <v>0</v>
      </c>
      <c r="E13" s="156">
        <v>22000000</v>
      </c>
      <c r="F13" s="60">
        <v>22000000</v>
      </c>
      <c r="G13" s="60">
        <v>0</v>
      </c>
      <c r="H13" s="60">
        <v>12485</v>
      </c>
      <c r="I13" s="60">
        <v>11440181</v>
      </c>
      <c r="J13" s="60">
        <v>11452666</v>
      </c>
      <c r="K13" s="60">
        <v>112143</v>
      </c>
      <c r="L13" s="60">
        <v>37138</v>
      </c>
      <c r="M13" s="60">
        <v>40281</v>
      </c>
      <c r="N13" s="60">
        <v>189562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11642228</v>
      </c>
      <c r="X13" s="60"/>
      <c r="Y13" s="60">
        <v>11642228</v>
      </c>
      <c r="Z13" s="140">
        <v>0</v>
      </c>
      <c r="AA13" s="155">
        <v>22000000</v>
      </c>
    </row>
    <row r="14" spans="1:27" ht="13.5">
      <c r="A14" s="181" t="s">
        <v>110</v>
      </c>
      <c r="B14" s="185"/>
      <c r="C14" s="155">
        <v>122738450</v>
      </c>
      <c r="D14" s="155">
        <v>0</v>
      </c>
      <c r="E14" s="156">
        <v>86118515</v>
      </c>
      <c r="F14" s="60">
        <v>86118515</v>
      </c>
      <c r="G14" s="60">
        <v>11730381</v>
      </c>
      <c r="H14" s="60">
        <v>12197251</v>
      </c>
      <c r="I14" s="60">
        <v>7273350</v>
      </c>
      <c r="J14" s="60">
        <v>31200982</v>
      </c>
      <c r="K14" s="60">
        <v>7480549</v>
      </c>
      <c r="L14" s="60">
        <v>7772818</v>
      </c>
      <c r="M14" s="60">
        <v>7840923</v>
      </c>
      <c r="N14" s="60">
        <v>23094290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54295272</v>
      </c>
      <c r="X14" s="60">
        <v>43061583</v>
      </c>
      <c r="Y14" s="60">
        <v>11233689</v>
      </c>
      <c r="Z14" s="140">
        <v>26.09</v>
      </c>
      <c r="AA14" s="155">
        <v>86118515</v>
      </c>
    </row>
    <row r="15" spans="1:27" ht="13.5">
      <c r="A15" s="181" t="s">
        <v>111</v>
      </c>
      <c r="B15" s="185"/>
      <c r="C15" s="155">
        <v>15648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3915269</v>
      </c>
      <c r="D16" s="155">
        <v>0</v>
      </c>
      <c r="E16" s="156">
        <v>6892000</v>
      </c>
      <c r="F16" s="60">
        <v>6892000</v>
      </c>
      <c r="G16" s="60">
        <v>502226</v>
      </c>
      <c r="H16" s="60">
        <v>401947</v>
      </c>
      <c r="I16" s="60">
        <v>394789</v>
      </c>
      <c r="J16" s="60">
        <v>1298962</v>
      </c>
      <c r="K16" s="60">
        <v>168599</v>
      </c>
      <c r="L16" s="60">
        <v>135146</v>
      </c>
      <c r="M16" s="60">
        <v>217759</v>
      </c>
      <c r="N16" s="60">
        <v>521504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1820466</v>
      </c>
      <c r="X16" s="60"/>
      <c r="Y16" s="60">
        <v>1820466</v>
      </c>
      <c r="Z16" s="140">
        <v>0</v>
      </c>
      <c r="AA16" s="155">
        <v>6892000</v>
      </c>
    </row>
    <row r="17" spans="1:27" ht="13.5">
      <c r="A17" s="181" t="s">
        <v>113</v>
      </c>
      <c r="B17" s="185"/>
      <c r="C17" s="155">
        <v>37730</v>
      </c>
      <c r="D17" s="155">
        <v>0</v>
      </c>
      <c r="E17" s="156">
        <v>0</v>
      </c>
      <c r="F17" s="60">
        <v>0</v>
      </c>
      <c r="G17" s="60">
        <v>4518</v>
      </c>
      <c r="H17" s="60">
        <v>4474</v>
      </c>
      <c r="I17" s="60">
        <v>1623</v>
      </c>
      <c r="J17" s="60">
        <v>10615</v>
      </c>
      <c r="K17" s="60">
        <v>6536</v>
      </c>
      <c r="L17" s="60">
        <v>5790</v>
      </c>
      <c r="M17" s="60">
        <v>132</v>
      </c>
      <c r="N17" s="60">
        <v>12458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23073</v>
      </c>
      <c r="X17" s="60"/>
      <c r="Y17" s="60">
        <v>23073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428512177</v>
      </c>
      <c r="D19" s="155">
        <v>0</v>
      </c>
      <c r="E19" s="156">
        <v>417931000</v>
      </c>
      <c r="F19" s="60">
        <v>417931000</v>
      </c>
      <c r="G19" s="60">
        <v>166273000</v>
      </c>
      <c r="H19" s="60">
        <v>1389000</v>
      </c>
      <c r="I19" s="60">
        <v>0</v>
      </c>
      <c r="J19" s="60">
        <v>167662000</v>
      </c>
      <c r="K19" s="60">
        <v>0</v>
      </c>
      <c r="L19" s="60">
        <v>98173000</v>
      </c>
      <c r="M19" s="60">
        <v>342000</v>
      </c>
      <c r="N19" s="60">
        <v>98515000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266177000</v>
      </c>
      <c r="X19" s="60">
        <v>208967583</v>
      </c>
      <c r="Y19" s="60">
        <v>57209417</v>
      </c>
      <c r="Z19" s="140">
        <v>27.38</v>
      </c>
      <c r="AA19" s="155">
        <v>417931000</v>
      </c>
    </row>
    <row r="20" spans="1:27" ht="13.5">
      <c r="A20" s="181" t="s">
        <v>35</v>
      </c>
      <c r="B20" s="185"/>
      <c r="C20" s="155">
        <v>25532083</v>
      </c>
      <c r="D20" s="155">
        <v>0</v>
      </c>
      <c r="E20" s="156">
        <v>35091191</v>
      </c>
      <c r="F20" s="54">
        <v>35091191</v>
      </c>
      <c r="G20" s="54">
        <v>10295194</v>
      </c>
      <c r="H20" s="54">
        <v>5873283</v>
      </c>
      <c r="I20" s="54">
        <v>16254210</v>
      </c>
      <c r="J20" s="54">
        <v>32422687</v>
      </c>
      <c r="K20" s="54">
        <v>13562757</v>
      </c>
      <c r="L20" s="54">
        <v>16244181</v>
      </c>
      <c r="M20" s="54">
        <v>14237322</v>
      </c>
      <c r="N20" s="54">
        <v>44044260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76466947</v>
      </c>
      <c r="X20" s="54">
        <v>17544250</v>
      </c>
      <c r="Y20" s="54">
        <v>58922697</v>
      </c>
      <c r="Z20" s="184">
        <v>335.85</v>
      </c>
      <c r="AA20" s="130">
        <v>35091191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1645024257</v>
      </c>
      <c r="D22" s="188">
        <f>SUM(D5:D21)</f>
        <v>0</v>
      </c>
      <c r="E22" s="189">
        <f t="shared" si="0"/>
        <v>1797825637</v>
      </c>
      <c r="F22" s="190">
        <f t="shared" si="0"/>
        <v>1797825637</v>
      </c>
      <c r="G22" s="190">
        <f t="shared" si="0"/>
        <v>291130992</v>
      </c>
      <c r="H22" s="190">
        <f t="shared" si="0"/>
        <v>104837383</v>
      </c>
      <c r="I22" s="190">
        <f t="shared" si="0"/>
        <v>147106890</v>
      </c>
      <c r="J22" s="190">
        <f t="shared" si="0"/>
        <v>543075265</v>
      </c>
      <c r="K22" s="190">
        <f t="shared" si="0"/>
        <v>135211437</v>
      </c>
      <c r="L22" s="190">
        <f t="shared" si="0"/>
        <v>226428489</v>
      </c>
      <c r="M22" s="190">
        <f t="shared" si="0"/>
        <v>124452423</v>
      </c>
      <c r="N22" s="190">
        <f t="shared" si="0"/>
        <v>486092349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1029167614</v>
      </c>
      <c r="X22" s="190">
        <f t="shared" si="0"/>
        <v>884465736</v>
      </c>
      <c r="Y22" s="190">
        <f t="shared" si="0"/>
        <v>144701878</v>
      </c>
      <c r="Z22" s="191">
        <f>+IF(X22&lt;&gt;0,+(Y22/X22)*100,0)</f>
        <v>16.360371251283837</v>
      </c>
      <c r="AA22" s="188">
        <f>SUM(AA5:AA21)</f>
        <v>1797825637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482974006</v>
      </c>
      <c r="D25" s="155">
        <v>0</v>
      </c>
      <c r="E25" s="156">
        <v>541979991</v>
      </c>
      <c r="F25" s="60">
        <v>541979991</v>
      </c>
      <c r="G25" s="60">
        <v>42888843</v>
      </c>
      <c r="H25" s="60">
        <v>42486198</v>
      </c>
      <c r="I25" s="60">
        <v>45975918</v>
      </c>
      <c r="J25" s="60">
        <v>131350959</v>
      </c>
      <c r="K25" s="60">
        <v>45248440</v>
      </c>
      <c r="L25" s="60">
        <v>44448195</v>
      </c>
      <c r="M25" s="60">
        <v>44966900</v>
      </c>
      <c r="N25" s="60">
        <v>134663535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266014494</v>
      </c>
      <c r="X25" s="60">
        <v>257531917</v>
      </c>
      <c r="Y25" s="60">
        <v>8482577</v>
      </c>
      <c r="Z25" s="140">
        <v>3.29</v>
      </c>
      <c r="AA25" s="155">
        <v>541979991</v>
      </c>
    </row>
    <row r="26" spans="1:27" ht="13.5">
      <c r="A26" s="183" t="s">
        <v>38</v>
      </c>
      <c r="B26" s="182"/>
      <c r="C26" s="155">
        <v>24682338</v>
      </c>
      <c r="D26" s="155">
        <v>0</v>
      </c>
      <c r="E26" s="156">
        <v>0</v>
      </c>
      <c r="F26" s="60">
        <v>0</v>
      </c>
      <c r="G26" s="60">
        <v>2170244</v>
      </c>
      <c r="H26" s="60">
        <v>2182356</v>
      </c>
      <c r="I26" s="60">
        <v>2171212</v>
      </c>
      <c r="J26" s="60">
        <v>6523812</v>
      </c>
      <c r="K26" s="60">
        <v>2171212</v>
      </c>
      <c r="L26" s="60">
        <v>2171212</v>
      </c>
      <c r="M26" s="60">
        <v>2148863</v>
      </c>
      <c r="N26" s="60">
        <v>6491287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13015099</v>
      </c>
      <c r="X26" s="60">
        <v>13458083</v>
      </c>
      <c r="Y26" s="60">
        <v>-442984</v>
      </c>
      <c r="Z26" s="140">
        <v>-3.29</v>
      </c>
      <c r="AA26" s="155">
        <v>0</v>
      </c>
    </row>
    <row r="27" spans="1:27" ht="13.5">
      <c r="A27" s="183" t="s">
        <v>118</v>
      </c>
      <c r="B27" s="182"/>
      <c r="C27" s="155">
        <v>38941330</v>
      </c>
      <c r="D27" s="155">
        <v>0</v>
      </c>
      <c r="E27" s="156">
        <v>344917941</v>
      </c>
      <c r="F27" s="60">
        <v>344917941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172458167</v>
      </c>
      <c r="Y27" s="60">
        <v>-172458167</v>
      </c>
      <c r="Z27" s="140">
        <v>-100</v>
      </c>
      <c r="AA27" s="155">
        <v>344917941</v>
      </c>
    </row>
    <row r="28" spans="1:27" ht="13.5">
      <c r="A28" s="183" t="s">
        <v>39</v>
      </c>
      <c r="B28" s="182"/>
      <c r="C28" s="155">
        <v>274935538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117702083</v>
      </c>
      <c r="Y28" s="60">
        <v>-117702083</v>
      </c>
      <c r="Z28" s="140">
        <v>-100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95751000</v>
      </c>
      <c r="F29" s="60">
        <v>95751000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47874250</v>
      </c>
      <c r="Y29" s="60">
        <v>-47874250</v>
      </c>
      <c r="Z29" s="140">
        <v>-100</v>
      </c>
      <c r="AA29" s="155">
        <v>95751000</v>
      </c>
    </row>
    <row r="30" spans="1:27" ht="13.5">
      <c r="A30" s="183" t="s">
        <v>119</v>
      </c>
      <c r="B30" s="182"/>
      <c r="C30" s="155">
        <v>665245239</v>
      </c>
      <c r="D30" s="155">
        <v>0</v>
      </c>
      <c r="E30" s="156">
        <v>553797093</v>
      </c>
      <c r="F30" s="60">
        <v>553797093</v>
      </c>
      <c r="G30" s="60">
        <v>97067997</v>
      </c>
      <c r="H30" s="60">
        <v>29889010</v>
      </c>
      <c r="I30" s="60">
        <v>18380119</v>
      </c>
      <c r="J30" s="60">
        <v>145337126</v>
      </c>
      <c r="K30" s="60">
        <v>15067780</v>
      </c>
      <c r="L30" s="60">
        <v>35934556</v>
      </c>
      <c r="M30" s="60">
        <v>29271179</v>
      </c>
      <c r="N30" s="60">
        <v>80273515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225610641</v>
      </c>
      <c r="X30" s="60">
        <v>276899750</v>
      </c>
      <c r="Y30" s="60">
        <v>-51289109</v>
      </c>
      <c r="Z30" s="140">
        <v>-18.52</v>
      </c>
      <c r="AA30" s="155">
        <v>553797093</v>
      </c>
    </row>
    <row r="31" spans="1:27" ht="13.5">
      <c r="A31" s="183" t="s">
        <v>120</v>
      </c>
      <c r="B31" s="182"/>
      <c r="C31" s="155">
        <v>37807657</v>
      </c>
      <c r="D31" s="155">
        <v>0</v>
      </c>
      <c r="E31" s="156">
        <v>159910521</v>
      </c>
      <c r="F31" s="60">
        <v>159910521</v>
      </c>
      <c r="G31" s="60">
        <v>1079853</v>
      </c>
      <c r="H31" s="60">
        <v>1404613</v>
      </c>
      <c r="I31" s="60">
        <v>1683845</v>
      </c>
      <c r="J31" s="60">
        <v>4168311</v>
      </c>
      <c r="K31" s="60">
        <v>1206056</v>
      </c>
      <c r="L31" s="60">
        <v>1514851</v>
      </c>
      <c r="M31" s="60">
        <v>9457007</v>
      </c>
      <c r="N31" s="60">
        <v>12177914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16346225</v>
      </c>
      <c r="X31" s="60"/>
      <c r="Y31" s="60">
        <v>16346225</v>
      </c>
      <c r="Z31" s="140">
        <v>0</v>
      </c>
      <c r="AA31" s="155">
        <v>159910521</v>
      </c>
    </row>
    <row r="32" spans="1:27" ht="13.5">
      <c r="A32" s="183" t="s">
        <v>121</v>
      </c>
      <c r="B32" s="182"/>
      <c r="C32" s="155">
        <v>120425649</v>
      </c>
      <c r="D32" s="155">
        <v>0</v>
      </c>
      <c r="E32" s="156">
        <v>8000000</v>
      </c>
      <c r="F32" s="60">
        <v>8000000</v>
      </c>
      <c r="G32" s="60">
        <v>25331</v>
      </c>
      <c r="H32" s="60">
        <v>0</v>
      </c>
      <c r="I32" s="60">
        <v>0</v>
      </c>
      <c r="J32" s="60">
        <v>25331</v>
      </c>
      <c r="K32" s="60">
        <v>765061</v>
      </c>
      <c r="L32" s="60">
        <v>2181640</v>
      </c>
      <c r="M32" s="60">
        <v>3837733</v>
      </c>
      <c r="N32" s="60">
        <v>6784434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6809765</v>
      </c>
      <c r="X32" s="60">
        <v>4001667</v>
      </c>
      <c r="Y32" s="60">
        <v>2808098</v>
      </c>
      <c r="Z32" s="140">
        <v>70.17</v>
      </c>
      <c r="AA32" s="155">
        <v>8000000</v>
      </c>
    </row>
    <row r="33" spans="1:27" ht="13.5">
      <c r="A33" s="183" t="s">
        <v>42</v>
      </c>
      <c r="B33" s="182"/>
      <c r="C33" s="155">
        <v>29457023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311842313</v>
      </c>
      <c r="D34" s="155">
        <v>0</v>
      </c>
      <c r="E34" s="156">
        <v>249715091</v>
      </c>
      <c r="F34" s="60">
        <v>249715091</v>
      </c>
      <c r="G34" s="60">
        <v>10895568</v>
      </c>
      <c r="H34" s="60">
        <v>20948973</v>
      </c>
      <c r="I34" s="60">
        <v>13298242</v>
      </c>
      <c r="J34" s="60">
        <v>45142783</v>
      </c>
      <c r="K34" s="60">
        <v>14488456</v>
      </c>
      <c r="L34" s="60">
        <v>14391352</v>
      </c>
      <c r="M34" s="60">
        <v>24478902</v>
      </c>
      <c r="N34" s="60">
        <v>53358710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98501493</v>
      </c>
      <c r="X34" s="60">
        <v>76110000</v>
      </c>
      <c r="Y34" s="60">
        <v>22391493</v>
      </c>
      <c r="Z34" s="140">
        <v>29.42</v>
      </c>
      <c r="AA34" s="155">
        <v>249715091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1986311093</v>
      </c>
      <c r="D36" s="188">
        <f>SUM(D25:D35)</f>
        <v>0</v>
      </c>
      <c r="E36" s="189">
        <f t="shared" si="1"/>
        <v>1954071637</v>
      </c>
      <c r="F36" s="190">
        <f t="shared" si="1"/>
        <v>1954071637</v>
      </c>
      <c r="G36" s="190">
        <f t="shared" si="1"/>
        <v>154127836</v>
      </c>
      <c r="H36" s="190">
        <f t="shared" si="1"/>
        <v>96911150</v>
      </c>
      <c r="I36" s="190">
        <f t="shared" si="1"/>
        <v>81509336</v>
      </c>
      <c r="J36" s="190">
        <f t="shared" si="1"/>
        <v>332548322</v>
      </c>
      <c r="K36" s="190">
        <f t="shared" si="1"/>
        <v>78947005</v>
      </c>
      <c r="L36" s="190">
        <f t="shared" si="1"/>
        <v>100641806</v>
      </c>
      <c r="M36" s="190">
        <f t="shared" si="1"/>
        <v>114160584</v>
      </c>
      <c r="N36" s="190">
        <f t="shared" si="1"/>
        <v>293749395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626297717</v>
      </c>
      <c r="X36" s="190">
        <f t="shared" si="1"/>
        <v>966035917</v>
      </c>
      <c r="Y36" s="190">
        <f t="shared" si="1"/>
        <v>-339738200</v>
      </c>
      <c r="Z36" s="191">
        <f>+IF(X36&lt;&gt;0,+(Y36/X36)*100,0)</f>
        <v>-35.16827832396215</v>
      </c>
      <c r="AA36" s="188">
        <f>SUM(AA25:AA35)</f>
        <v>1954071637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-341286836</v>
      </c>
      <c r="D38" s="199">
        <f>+D22-D36</f>
        <v>0</v>
      </c>
      <c r="E38" s="200">
        <f t="shared" si="2"/>
        <v>-156246000</v>
      </c>
      <c r="F38" s="106">
        <f t="shared" si="2"/>
        <v>-156246000</v>
      </c>
      <c r="G38" s="106">
        <f t="shared" si="2"/>
        <v>137003156</v>
      </c>
      <c r="H38" s="106">
        <f t="shared" si="2"/>
        <v>7926233</v>
      </c>
      <c r="I38" s="106">
        <f t="shared" si="2"/>
        <v>65597554</v>
      </c>
      <c r="J38" s="106">
        <f t="shared" si="2"/>
        <v>210526943</v>
      </c>
      <c r="K38" s="106">
        <f t="shared" si="2"/>
        <v>56264432</v>
      </c>
      <c r="L38" s="106">
        <f t="shared" si="2"/>
        <v>125786683</v>
      </c>
      <c r="M38" s="106">
        <f t="shared" si="2"/>
        <v>10291839</v>
      </c>
      <c r="N38" s="106">
        <f t="shared" si="2"/>
        <v>192342954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402869897</v>
      </c>
      <c r="X38" s="106">
        <f>IF(F22=F36,0,X22-X36)</f>
        <v>-81570181</v>
      </c>
      <c r="Y38" s="106">
        <f t="shared" si="2"/>
        <v>484440078</v>
      </c>
      <c r="Z38" s="201">
        <f>+IF(X38&lt;&gt;0,+(Y38/X38)*100,0)</f>
        <v>-593.8935920713478</v>
      </c>
      <c r="AA38" s="199">
        <f>+AA22-AA36</f>
        <v>-156246000</v>
      </c>
    </row>
    <row r="39" spans="1:27" ht="13.5">
      <c r="A39" s="181" t="s">
        <v>46</v>
      </c>
      <c r="B39" s="185"/>
      <c r="C39" s="155">
        <v>189129592</v>
      </c>
      <c r="D39" s="155">
        <v>0</v>
      </c>
      <c r="E39" s="156">
        <v>156246000</v>
      </c>
      <c r="F39" s="60">
        <v>156246000</v>
      </c>
      <c r="G39" s="60">
        <v>43722000</v>
      </c>
      <c r="H39" s="60">
        <v>0</v>
      </c>
      <c r="I39" s="60">
        <v>1500000</v>
      </c>
      <c r="J39" s="60">
        <v>45222000</v>
      </c>
      <c r="K39" s="60">
        <v>2000000</v>
      </c>
      <c r="L39" s="60">
        <v>64825000</v>
      </c>
      <c r="M39" s="60">
        <v>1700000</v>
      </c>
      <c r="N39" s="60">
        <v>68525000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113747000</v>
      </c>
      <c r="X39" s="60">
        <v>81570000</v>
      </c>
      <c r="Y39" s="60">
        <v>32177000</v>
      </c>
      <c r="Z39" s="140">
        <v>39.45</v>
      </c>
      <c r="AA39" s="155">
        <v>156246000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-152157244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180725156</v>
      </c>
      <c r="H42" s="88">
        <f t="shared" si="3"/>
        <v>7926233</v>
      </c>
      <c r="I42" s="88">
        <f t="shared" si="3"/>
        <v>67097554</v>
      </c>
      <c r="J42" s="88">
        <f t="shared" si="3"/>
        <v>255748943</v>
      </c>
      <c r="K42" s="88">
        <f t="shared" si="3"/>
        <v>58264432</v>
      </c>
      <c r="L42" s="88">
        <f t="shared" si="3"/>
        <v>190611683</v>
      </c>
      <c r="M42" s="88">
        <f t="shared" si="3"/>
        <v>11991839</v>
      </c>
      <c r="N42" s="88">
        <f t="shared" si="3"/>
        <v>260867954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516616897</v>
      </c>
      <c r="X42" s="88">
        <f t="shared" si="3"/>
        <v>-181</v>
      </c>
      <c r="Y42" s="88">
        <f t="shared" si="3"/>
        <v>516617078</v>
      </c>
      <c r="Z42" s="208">
        <f>+IF(X42&lt;&gt;0,+(Y42/X42)*100,0)</f>
        <v>-285423800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-152157244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180725156</v>
      </c>
      <c r="H44" s="77">
        <f t="shared" si="4"/>
        <v>7926233</v>
      </c>
      <c r="I44" s="77">
        <f t="shared" si="4"/>
        <v>67097554</v>
      </c>
      <c r="J44" s="77">
        <f t="shared" si="4"/>
        <v>255748943</v>
      </c>
      <c r="K44" s="77">
        <f t="shared" si="4"/>
        <v>58264432</v>
      </c>
      <c r="L44" s="77">
        <f t="shared" si="4"/>
        <v>190611683</v>
      </c>
      <c r="M44" s="77">
        <f t="shared" si="4"/>
        <v>11991839</v>
      </c>
      <c r="N44" s="77">
        <f t="shared" si="4"/>
        <v>260867954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516616897</v>
      </c>
      <c r="X44" s="77">
        <f t="shared" si="4"/>
        <v>-181</v>
      </c>
      <c r="Y44" s="77">
        <f t="shared" si="4"/>
        <v>516617078</v>
      </c>
      <c r="Z44" s="212">
        <f>+IF(X44&lt;&gt;0,+(Y44/X44)*100,0)</f>
        <v>-285423800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-152157244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180725156</v>
      </c>
      <c r="H46" s="88">
        <f t="shared" si="5"/>
        <v>7926233</v>
      </c>
      <c r="I46" s="88">
        <f t="shared" si="5"/>
        <v>67097554</v>
      </c>
      <c r="J46" s="88">
        <f t="shared" si="5"/>
        <v>255748943</v>
      </c>
      <c r="K46" s="88">
        <f t="shared" si="5"/>
        <v>58264432</v>
      </c>
      <c r="L46" s="88">
        <f t="shared" si="5"/>
        <v>190611683</v>
      </c>
      <c r="M46" s="88">
        <f t="shared" si="5"/>
        <v>11991839</v>
      </c>
      <c r="N46" s="88">
        <f t="shared" si="5"/>
        <v>260867954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516616897</v>
      </c>
      <c r="X46" s="88">
        <f t="shared" si="5"/>
        <v>-181</v>
      </c>
      <c r="Y46" s="88">
        <f t="shared" si="5"/>
        <v>516617078</v>
      </c>
      <c r="Z46" s="208">
        <f>+IF(X46&lt;&gt;0,+(Y46/X46)*100,0)</f>
        <v>-285423800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-152157244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180725156</v>
      </c>
      <c r="H48" s="220">
        <f t="shared" si="6"/>
        <v>7926233</v>
      </c>
      <c r="I48" s="220">
        <f t="shared" si="6"/>
        <v>67097554</v>
      </c>
      <c r="J48" s="220">
        <f t="shared" si="6"/>
        <v>255748943</v>
      </c>
      <c r="K48" s="220">
        <f t="shared" si="6"/>
        <v>58264432</v>
      </c>
      <c r="L48" s="220">
        <f t="shared" si="6"/>
        <v>190611683</v>
      </c>
      <c r="M48" s="219">
        <f t="shared" si="6"/>
        <v>11991839</v>
      </c>
      <c r="N48" s="219">
        <f t="shared" si="6"/>
        <v>260867954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516616897</v>
      </c>
      <c r="X48" s="220">
        <f t="shared" si="6"/>
        <v>-181</v>
      </c>
      <c r="Y48" s="220">
        <f t="shared" si="6"/>
        <v>516617078</v>
      </c>
      <c r="Z48" s="221">
        <f>+IF(X48&lt;&gt;0,+(Y48/X48)*100,0)</f>
        <v>-285423800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21000000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82356</v>
      </c>
      <c r="H5" s="100">
        <f t="shared" si="0"/>
        <v>357399</v>
      </c>
      <c r="I5" s="100">
        <f t="shared" si="0"/>
        <v>105283</v>
      </c>
      <c r="J5" s="100">
        <f t="shared" si="0"/>
        <v>545038</v>
      </c>
      <c r="K5" s="100">
        <f t="shared" si="0"/>
        <v>123584</v>
      </c>
      <c r="L5" s="100">
        <f t="shared" si="0"/>
        <v>252274</v>
      </c>
      <c r="M5" s="100">
        <f t="shared" si="0"/>
        <v>15800</v>
      </c>
      <c r="N5" s="100">
        <f t="shared" si="0"/>
        <v>391658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936696</v>
      </c>
      <c r="X5" s="100">
        <f t="shared" si="0"/>
        <v>21000000</v>
      </c>
      <c r="Y5" s="100">
        <f t="shared" si="0"/>
        <v>-20063304</v>
      </c>
      <c r="Z5" s="137">
        <f>+IF(X5&lt;&gt;0,+(Y5/X5)*100,0)</f>
        <v>-95.53954285714286</v>
      </c>
      <c r="AA5" s="153">
        <f>SUM(AA6:AA8)</f>
        <v>0</v>
      </c>
    </row>
    <row r="6" spans="1:27" ht="13.5">
      <c r="A6" s="138" t="s">
        <v>75</v>
      </c>
      <c r="B6" s="136"/>
      <c r="C6" s="155">
        <v>21000000</v>
      </c>
      <c r="D6" s="155"/>
      <c r="E6" s="156"/>
      <c r="F6" s="60"/>
      <c r="G6" s="60">
        <v>82356</v>
      </c>
      <c r="H6" s="60">
        <v>357399</v>
      </c>
      <c r="I6" s="60">
        <v>105283</v>
      </c>
      <c r="J6" s="60">
        <v>545038</v>
      </c>
      <c r="K6" s="60">
        <v>123584</v>
      </c>
      <c r="L6" s="60">
        <v>252274</v>
      </c>
      <c r="M6" s="60">
        <v>15800</v>
      </c>
      <c r="N6" s="60">
        <v>391658</v>
      </c>
      <c r="O6" s="60"/>
      <c r="P6" s="60"/>
      <c r="Q6" s="60"/>
      <c r="R6" s="60"/>
      <c r="S6" s="60"/>
      <c r="T6" s="60"/>
      <c r="U6" s="60"/>
      <c r="V6" s="60"/>
      <c r="W6" s="60">
        <v>936696</v>
      </c>
      <c r="X6" s="60">
        <v>21000000</v>
      </c>
      <c r="Y6" s="60">
        <v>-20063304</v>
      </c>
      <c r="Z6" s="140">
        <v>-95.54</v>
      </c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42767000</v>
      </c>
      <c r="D9" s="153">
        <f>SUM(D10:D14)</f>
        <v>0</v>
      </c>
      <c r="E9" s="154">
        <f t="shared" si="1"/>
        <v>72060673</v>
      </c>
      <c r="F9" s="100">
        <f t="shared" si="1"/>
        <v>72060673</v>
      </c>
      <c r="G9" s="100">
        <f t="shared" si="1"/>
        <v>3239346</v>
      </c>
      <c r="H9" s="100">
        <f t="shared" si="1"/>
        <v>9645509</v>
      </c>
      <c r="I9" s="100">
        <f t="shared" si="1"/>
        <v>1446979</v>
      </c>
      <c r="J9" s="100">
        <f t="shared" si="1"/>
        <v>14331834</v>
      </c>
      <c r="K9" s="100">
        <f t="shared" si="1"/>
        <v>3676399</v>
      </c>
      <c r="L9" s="100">
        <f t="shared" si="1"/>
        <v>2217624</v>
      </c>
      <c r="M9" s="100">
        <f t="shared" si="1"/>
        <v>2603745</v>
      </c>
      <c r="N9" s="100">
        <f t="shared" si="1"/>
        <v>8497768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22829602</v>
      </c>
      <c r="X9" s="100">
        <f t="shared" si="1"/>
        <v>26413146</v>
      </c>
      <c r="Y9" s="100">
        <f t="shared" si="1"/>
        <v>-3583544</v>
      </c>
      <c r="Z9" s="137">
        <f>+IF(X9&lt;&gt;0,+(Y9/X9)*100,0)</f>
        <v>-13.567274417064896</v>
      </c>
      <c r="AA9" s="102">
        <f>SUM(AA10:AA14)</f>
        <v>72060673</v>
      </c>
    </row>
    <row r="10" spans="1:27" ht="13.5">
      <c r="A10" s="138" t="s">
        <v>79</v>
      </c>
      <c r="B10" s="136"/>
      <c r="C10" s="155"/>
      <c r="D10" s="155"/>
      <c r="E10" s="156">
        <v>42196552</v>
      </c>
      <c r="F10" s="60">
        <v>42196552</v>
      </c>
      <c r="G10" s="60">
        <v>964870</v>
      </c>
      <c r="H10" s="60">
        <v>3205830</v>
      </c>
      <c r="I10" s="60">
        <v>695823</v>
      </c>
      <c r="J10" s="60">
        <v>4866523</v>
      </c>
      <c r="K10" s="60">
        <v>2328686</v>
      </c>
      <c r="L10" s="60">
        <v>1710316</v>
      </c>
      <c r="M10" s="60">
        <v>149965</v>
      </c>
      <c r="N10" s="60">
        <v>4188967</v>
      </c>
      <c r="O10" s="60"/>
      <c r="P10" s="60"/>
      <c r="Q10" s="60"/>
      <c r="R10" s="60"/>
      <c r="S10" s="60"/>
      <c r="T10" s="60"/>
      <c r="U10" s="60"/>
      <c r="V10" s="60"/>
      <c r="W10" s="60">
        <v>9055490</v>
      </c>
      <c r="X10" s="60">
        <v>11481084</v>
      </c>
      <c r="Y10" s="60">
        <v>-2425594</v>
      </c>
      <c r="Z10" s="140">
        <v>-21.13</v>
      </c>
      <c r="AA10" s="62">
        <v>42196552</v>
      </c>
    </row>
    <row r="11" spans="1:27" ht="13.5">
      <c r="A11" s="138" t="s">
        <v>80</v>
      </c>
      <c r="B11" s="136"/>
      <c r="C11" s="155">
        <v>42767000</v>
      </c>
      <c r="D11" s="155"/>
      <c r="E11" s="156">
        <v>24864121</v>
      </c>
      <c r="F11" s="60">
        <v>24864121</v>
      </c>
      <c r="G11" s="60">
        <v>1677092</v>
      </c>
      <c r="H11" s="60">
        <v>5380721</v>
      </c>
      <c r="I11" s="60">
        <v>751156</v>
      </c>
      <c r="J11" s="60">
        <v>7808969</v>
      </c>
      <c r="K11" s="60">
        <v>273997</v>
      </c>
      <c r="L11" s="60"/>
      <c r="M11" s="60">
        <v>991864</v>
      </c>
      <c r="N11" s="60">
        <v>1265861</v>
      </c>
      <c r="O11" s="60"/>
      <c r="P11" s="60"/>
      <c r="Q11" s="60"/>
      <c r="R11" s="60"/>
      <c r="S11" s="60"/>
      <c r="T11" s="60"/>
      <c r="U11" s="60"/>
      <c r="V11" s="60"/>
      <c r="W11" s="60">
        <v>9074830</v>
      </c>
      <c r="X11" s="60">
        <v>12432060</v>
      </c>
      <c r="Y11" s="60">
        <v>-3357230</v>
      </c>
      <c r="Z11" s="140">
        <v>-27</v>
      </c>
      <c r="AA11" s="62">
        <v>24864121</v>
      </c>
    </row>
    <row r="12" spans="1:27" ht="13.5">
      <c r="A12" s="138" t="s">
        <v>81</v>
      </c>
      <c r="B12" s="136"/>
      <c r="C12" s="155"/>
      <c r="D12" s="155"/>
      <c r="E12" s="156">
        <v>5000000</v>
      </c>
      <c r="F12" s="60">
        <v>5000000</v>
      </c>
      <c r="G12" s="60">
        <v>597384</v>
      </c>
      <c r="H12" s="60">
        <v>1058958</v>
      </c>
      <c r="I12" s="60"/>
      <c r="J12" s="60">
        <v>1656342</v>
      </c>
      <c r="K12" s="60">
        <v>1073716</v>
      </c>
      <c r="L12" s="60">
        <v>507308</v>
      </c>
      <c r="M12" s="60">
        <v>1461916</v>
      </c>
      <c r="N12" s="60">
        <v>3042940</v>
      </c>
      <c r="O12" s="60"/>
      <c r="P12" s="60"/>
      <c r="Q12" s="60"/>
      <c r="R12" s="60"/>
      <c r="S12" s="60"/>
      <c r="T12" s="60"/>
      <c r="U12" s="60"/>
      <c r="V12" s="60"/>
      <c r="W12" s="60">
        <v>4699282</v>
      </c>
      <c r="X12" s="60">
        <v>2500002</v>
      </c>
      <c r="Y12" s="60">
        <v>2199280</v>
      </c>
      <c r="Z12" s="140">
        <v>87.97</v>
      </c>
      <c r="AA12" s="62">
        <v>5000000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83577000</v>
      </c>
      <c r="D15" s="153">
        <f>SUM(D16:D18)</f>
        <v>0</v>
      </c>
      <c r="E15" s="154">
        <f t="shared" si="2"/>
        <v>20747632</v>
      </c>
      <c r="F15" s="100">
        <f t="shared" si="2"/>
        <v>20747632</v>
      </c>
      <c r="G15" s="100">
        <f t="shared" si="2"/>
        <v>1598471</v>
      </c>
      <c r="H15" s="100">
        <f t="shared" si="2"/>
        <v>7037367</v>
      </c>
      <c r="I15" s="100">
        <f t="shared" si="2"/>
        <v>2075396</v>
      </c>
      <c r="J15" s="100">
        <f t="shared" si="2"/>
        <v>10711234</v>
      </c>
      <c r="K15" s="100">
        <f t="shared" si="2"/>
        <v>1541737</v>
      </c>
      <c r="L15" s="100">
        <f t="shared" si="2"/>
        <v>5340123</v>
      </c>
      <c r="M15" s="100">
        <f t="shared" si="2"/>
        <v>4069320</v>
      </c>
      <c r="N15" s="100">
        <f t="shared" si="2"/>
        <v>10951180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21662414</v>
      </c>
      <c r="X15" s="100">
        <f t="shared" si="2"/>
        <v>21818760</v>
      </c>
      <c r="Y15" s="100">
        <f t="shared" si="2"/>
        <v>-156346</v>
      </c>
      <c r="Z15" s="137">
        <f>+IF(X15&lt;&gt;0,+(Y15/X15)*100,0)</f>
        <v>-0.716566844311959</v>
      </c>
      <c r="AA15" s="102">
        <f>SUM(AA16:AA18)</f>
        <v>20747632</v>
      </c>
    </row>
    <row r="16" spans="1:27" ht="13.5">
      <c r="A16" s="138" t="s">
        <v>85</v>
      </c>
      <c r="B16" s="136"/>
      <c r="C16" s="155">
        <v>32348000</v>
      </c>
      <c r="D16" s="155"/>
      <c r="E16" s="156">
        <v>7812300</v>
      </c>
      <c r="F16" s="60">
        <v>7812300</v>
      </c>
      <c r="G16" s="60">
        <v>1145658</v>
      </c>
      <c r="H16" s="60">
        <v>5869504</v>
      </c>
      <c r="I16" s="60">
        <v>1560538</v>
      </c>
      <c r="J16" s="60">
        <v>8575700</v>
      </c>
      <c r="K16" s="60">
        <v>1541737</v>
      </c>
      <c r="L16" s="60">
        <v>5340123</v>
      </c>
      <c r="M16" s="60">
        <v>3993299</v>
      </c>
      <c r="N16" s="60">
        <v>10875159</v>
      </c>
      <c r="O16" s="60"/>
      <c r="P16" s="60"/>
      <c r="Q16" s="60"/>
      <c r="R16" s="60"/>
      <c r="S16" s="60"/>
      <c r="T16" s="60"/>
      <c r="U16" s="60"/>
      <c r="V16" s="60"/>
      <c r="W16" s="60">
        <v>19450859</v>
      </c>
      <c r="X16" s="60">
        <v>9617196</v>
      </c>
      <c r="Y16" s="60">
        <v>9833663</v>
      </c>
      <c r="Z16" s="140">
        <v>102.25</v>
      </c>
      <c r="AA16" s="62">
        <v>7812300</v>
      </c>
    </row>
    <row r="17" spans="1:27" ht="13.5">
      <c r="A17" s="138" t="s">
        <v>86</v>
      </c>
      <c r="B17" s="136"/>
      <c r="C17" s="155">
        <v>51229000</v>
      </c>
      <c r="D17" s="155"/>
      <c r="E17" s="156">
        <v>12935332</v>
      </c>
      <c r="F17" s="60">
        <v>12935332</v>
      </c>
      <c r="G17" s="60">
        <v>452813</v>
      </c>
      <c r="H17" s="60">
        <v>1167863</v>
      </c>
      <c r="I17" s="60">
        <v>514858</v>
      </c>
      <c r="J17" s="60">
        <v>2135534</v>
      </c>
      <c r="K17" s="60"/>
      <c r="L17" s="60"/>
      <c r="M17" s="60">
        <v>76021</v>
      </c>
      <c r="N17" s="60">
        <v>76021</v>
      </c>
      <c r="O17" s="60"/>
      <c r="P17" s="60"/>
      <c r="Q17" s="60"/>
      <c r="R17" s="60"/>
      <c r="S17" s="60"/>
      <c r="T17" s="60"/>
      <c r="U17" s="60"/>
      <c r="V17" s="60"/>
      <c r="W17" s="60">
        <v>2211555</v>
      </c>
      <c r="X17" s="60">
        <v>12201564</v>
      </c>
      <c r="Y17" s="60">
        <v>-9990009</v>
      </c>
      <c r="Z17" s="140">
        <v>-81.87</v>
      </c>
      <c r="AA17" s="62">
        <v>12935332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41785629</v>
      </c>
      <c r="D19" s="153">
        <f>SUM(D20:D23)</f>
        <v>0</v>
      </c>
      <c r="E19" s="154">
        <f t="shared" si="3"/>
        <v>63437695</v>
      </c>
      <c r="F19" s="100">
        <f t="shared" si="3"/>
        <v>63437695</v>
      </c>
      <c r="G19" s="100">
        <f t="shared" si="3"/>
        <v>8436879</v>
      </c>
      <c r="H19" s="100">
        <f t="shared" si="3"/>
        <v>1720876</v>
      </c>
      <c r="I19" s="100">
        <f t="shared" si="3"/>
        <v>7249885</v>
      </c>
      <c r="J19" s="100">
        <f t="shared" si="3"/>
        <v>17407640</v>
      </c>
      <c r="K19" s="100">
        <f t="shared" si="3"/>
        <v>716401</v>
      </c>
      <c r="L19" s="100">
        <f t="shared" si="3"/>
        <v>10224174</v>
      </c>
      <c r="M19" s="100">
        <f t="shared" si="3"/>
        <v>11026111</v>
      </c>
      <c r="N19" s="100">
        <f t="shared" si="3"/>
        <v>21966686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39374326</v>
      </c>
      <c r="X19" s="100">
        <f t="shared" si="3"/>
        <v>25984950</v>
      </c>
      <c r="Y19" s="100">
        <f t="shared" si="3"/>
        <v>13389376</v>
      </c>
      <c r="Z19" s="137">
        <f>+IF(X19&lt;&gt;0,+(Y19/X19)*100,0)</f>
        <v>51.527426452619686</v>
      </c>
      <c r="AA19" s="102">
        <f>SUM(AA20:AA23)</f>
        <v>63437695</v>
      </c>
    </row>
    <row r="20" spans="1:27" ht="13.5">
      <c r="A20" s="138" t="s">
        <v>89</v>
      </c>
      <c r="B20" s="136"/>
      <c r="C20" s="155">
        <v>3220629</v>
      </c>
      <c r="D20" s="155"/>
      <c r="E20" s="156">
        <v>7114518</v>
      </c>
      <c r="F20" s="60">
        <v>7114518</v>
      </c>
      <c r="G20" s="60"/>
      <c r="H20" s="60"/>
      <c r="I20" s="60">
        <v>3877375</v>
      </c>
      <c r="J20" s="60">
        <v>3877375</v>
      </c>
      <c r="K20" s="60"/>
      <c r="L20" s="60"/>
      <c r="M20" s="60">
        <v>3872824</v>
      </c>
      <c r="N20" s="60">
        <v>3872824</v>
      </c>
      <c r="O20" s="60"/>
      <c r="P20" s="60"/>
      <c r="Q20" s="60"/>
      <c r="R20" s="60"/>
      <c r="S20" s="60"/>
      <c r="T20" s="60"/>
      <c r="U20" s="60"/>
      <c r="V20" s="60"/>
      <c r="W20" s="60">
        <v>7750199</v>
      </c>
      <c r="X20" s="60">
        <v>3557262</v>
      </c>
      <c r="Y20" s="60">
        <v>4192937</v>
      </c>
      <c r="Z20" s="140">
        <v>117.87</v>
      </c>
      <c r="AA20" s="62">
        <v>7114518</v>
      </c>
    </row>
    <row r="21" spans="1:27" ht="13.5">
      <c r="A21" s="138" t="s">
        <v>90</v>
      </c>
      <c r="B21" s="136"/>
      <c r="C21" s="155"/>
      <c r="D21" s="155"/>
      <c r="E21" s="156">
        <v>1268691</v>
      </c>
      <c r="F21" s="60">
        <v>1268691</v>
      </c>
      <c r="G21" s="60"/>
      <c r="H21" s="60"/>
      <c r="I21" s="60"/>
      <c r="J21" s="60"/>
      <c r="K21" s="60"/>
      <c r="L21" s="60">
        <v>4130955</v>
      </c>
      <c r="M21" s="60">
        <v>5376019</v>
      </c>
      <c r="N21" s="60">
        <v>9506974</v>
      </c>
      <c r="O21" s="60"/>
      <c r="P21" s="60"/>
      <c r="Q21" s="60"/>
      <c r="R21" s="60"/>
      <c r="S21" s="60"/>
      <c r="T21" s="60"/>
      <c r="U21" s="60"/>
      <c r="V21" s="60"/>
      <c r="W21" s="60">
        <v>9506974</v>
      </c>
      <c r="X21" s="60">
        <v>282504</v>
      </c>
      <c r="Y21" s="60">
        <v>9224470</v>
      </c>
      <c r="Z21" s="140">
        <v>3265.25</v>
      </c>
      <c r="AA21" s="62">
        <v>1268691</v>
      </c>
    </row>
    <row r="22" spans="1:27" ht="13.5">
      <c r="A22" s="138" t="s">
        <v>91</v>
      </c>
      <c r="B22" s="136"/>
      <c r="C22" s="157">
        <v>38565000</v>
      </c>
      <c r="D22" s="157"/>
      <c r="E22" s="158">
        <v>55054486</v>
      </c>
      <c r="F22" s="159">
        <v>55054486</v>
      </c>
      <c r="G22" s="159">
        <v>8436879</v>
      </c>
      <c r="H22" s="159">
        <v>1720876</v>
      </c>
      <c r="I22" s="159">
        <v>3372510</v>
      </c>
      <c r="J22" s="159">
        <v>13530265</v>
      </c>
      <c r="K22" s="159">
        <v>716401</v>
      </c>
      <c r="L22" s="159">
        <v>6093219</v>
      </c>
      <c r="M22" s="159">
        <v>1777268</v>
      </c>
      <c r="N22" s="159">
        <v>8586888</v>
      </c>
      <c r="O22" s="159"/>
      <c r="P22" s="159"/>
      <c r="Q22" s="159"/>
      <c r="R22" s="159"/>
      <c r="S22" s="159"/>
      <c r="T22" s="159"/>
      <c r="U22" s="159"/>
      <c r="V22" s="159"/>
      <c r="W22" s="159">
        <v>22117153</v>
      </c>
      <c r="X22" s="159">
        <v>22145184</v>
      </c>
      <c r="Y22" s="159">
        <v>-28031</v>
      </c>
      <c r="Z22" s="141">
        <v>-0.13</v>
      </c>
      <c r="AA22" s="225">
        <v>55054486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3906000</v>
      </c>
      <c r="Y24" s="100">
        <v>-3906000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189129629</v>
      </c>
      <c r="D25" s="217">
        <f>+D5+D9+D15+D19+D24</f>
        <v>0</v>
      </c>
      <c r="E25" s="230">
        <f t="shared" si="4"/>
        <v>156246000</v>
      </c>
      <c r="F25" s="219">
        <f t="shared" si="4"/>
        <v>156246000</v>
      </c>
      <c r="G25" s="219">
        <f t="shared" si="4"/>
        <v>13357052</v>
      </c>
      <c r="H25" s="219">
        <f t="shared" si="4"/>
        <v>18761151</v>
      </c>
      <c r="I25" s="219">
        <f t="shared" si="4"/>
        <v>10877543</v>
      </c>
      <c r="J25" s="219">
        <f t="shared" si="4"/>
        <v>42995746</v>
      </c>
      <c r="K25" s="219">
        <f t="shared" si="4"/>
        <v>6058121</v>
      </c>
      <c r="L25" s="219">
        <f t="shared" si="4"/>
        <v>18034195</v>
      </c>
      <c r="M25" s="219">
        <f t="shared" si="4"/>
        <v>17714976</v>
      </c>
      <c r="N25" s="219">
        <f t="shared" si="4"/>
        <v>41807292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84803038</v>
      </c>
      <c r="X25" s="219">
        <f t="shared" si="4"/>
        <v>99122856</v>
      </c>
      <c r="Y25" s="219">
        <f t="shared" si="4"/>
        <v>-14319818</v>
      </c>
      <c r="Z25" s="231">
        <f>+IF(X25&lt;&gt;0,+(Y25/X25)*100,0)</f>
        <v>-14.446534914207879</v>
      </c>
      <c r="AA25" s="232">
        <f>+AA5+AA9+AA15+AA19+AA24</f>
        <v>156246000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168129629</v>
      </c>
      <c r="D28" s="155"/>
      <c r="E28" s="156">
        <v>156246000</v>
      </c>
      <c r="F28" s="60">
        <v>156246000</v>
      </c>
      <c r="G28" s="60">
        <v>13274696</v>
      </c>
      <c r="H28" s="60">
        <v>18403752</v>
      </c>
      <c r="I28" s="60">
        <v>10772260</v>
      </c>
      <c r="J28" s="60">
        <v>42450708</v>
      </c>
      <c r="K28" s="60">
        <v>5934537</v>
      </c>
      <c r="L28" s="60">
        <v>17781921</v>
      </c>
      <c r="M28" s="60">
        <v>17699176</v>
      </c>
      <c r="N28" s="60">
        <v>41415634</v>
      </c>
      <c r="O28" s="60"/>
      <c r="P28" s="60"/>
      <c r="Q28" s="60"/>
      <c r="R28" s="60"/>
      <c r="S28" s="60"/>
      <c r="T28" s="60"/>
      <c r="U28" s="60"/>
      <c r="V28" s="60"/>
      <c r="W28" s="60">
        <v>83866342</v>
      </c>
      <c r="X28" s="60"/>
      <c r="Y28" s="60">
        <v>83866342</v>
      </c>
      <c r="Z28" s="140"/>
      <c r="AA28" s="155">
        <v>156246000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168129629</v>
      </c>
      <c r="D32" s="210">
        <f>SUM(D28:D31)</f>
        <v>0</v>
      </c>
      <c r="E32" s="211">
        <f t="shared" si="5"/>
        <v>156246000</v>
      </c>
      <c r="F32" s="77">
        <f t="shared" si="5"/>
        <v>156246000</v>
      </c>
      <c r="G32" s="77">
        <f t="shared" si="5"/>
        <v>13274696</v>
      </c>
      <c r="H32" s="77">
        <f t="shared" si="5"/>
        <v>18403752</v>
      </c>
      <c r="I32" s="77">
        <f t="shared" si="5"/>
        <v>10772260</v>
      </c>
      <c r="J32" s="77">
        <f t="shared" si="5"/>
        <v>42450708</v>
      </c>
      <c r="K32" s="77">
        <f t="shared" si="5"/>
        <v>5934537</v>
      </c>
      <c r="L32" s="77">
        <f t="shared" si="5"/>
        <v>17781921</v>
      </c>
      <c r="M32" s="77">
        <f t="shared" si="5"/>
        <v>17699176</v>
      </c>
      <c r="N32" s="77">
        <f t="shared" si="5"/>
        <v>41415634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83866342</v>
      </c>
      <c r="X32" s="77">
        <f t="shared" si="5"/>
        <v>0</v>
      </c>
      <c r="Y32" s="77">
        <f t="shared" si="5"/>
        <v>83866342</v>
      </c>
      <c r="Z32" s="212">
        <f>+IF(X32&lt;&gt;0,+(Y32/X32)*100,0)</f>
        <v>0</v>
      </c>
      <c r="AA32" s="79">
        <f>SUM(AA28:AA31)</f>
        <v>156246000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21000000</v>
      </c>
      <c r="D35" s="155"/>
      <c r="E35" s="156"/>
      <c r="F35" s="60"/>
      <c r="G35" s="60">
        <v>82356</v>
      </c>
      <c r="H35" s="60">
        <v>357399</v>
      </c>
      <c r="I35" s="60">
        <v>105283</v>
      </c>
      <c r="J35" s="60">
        <v>545038</v>
      </c>
      <c r="K35" s="60">
        <v>123584</v>
      </c>
      <c r="L35" s="60">
        <v>252274</v>
      </c>
      <c r="M35" s="60">
        <v>15800</v>
      </c>
      <c r="N35" s="60">
        <v>391658</v>
      </c>
      <c r="O35" s="60"/>
      <c r="P35" s="60"/>
      <c r="Q35" s="60"/>
      <c r="R35" s="60"/>
      <c r="S35" s="60"/>
      <c r="T35" s="60"/>
      <c r="U35" s="60"/>
      <c r="V35" s="60"/>
      <c r="W35" s="60">
        <v>936696</v>
      </c>
      <c r="X35" s="60"/>
      <c r="Y35" s="60">
        <v>936696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189129629</v>
      </c>
      <c r="D36" s="222">
        <f>SUM(D32:D35)</f>
        <v>0</v>
      </c>
      <c r="E36" s="218">
        <f t="shared" si="6"/>
        <v>156246000</v>
      </c>
      <c r="F36" s="220">
        <f t="shared" si="6"/>
        <v>156246000</v>
      </c>
      <c r="G36" s="220">
        <f t="shared" si="6"/>
        <v>13357052</v>
      </c>
      <c r="H36" s="220">
        <f t="shared" si="6"/>
        <v>18761151</v>
      </c>
      <c r="I36" s="220">
        <f t="shared" si="6"/>
        <v>10877543</v>
      </c>
      <c r="J36" s="220">
        <f t="shared" si="6"/>
        <v>42995746</v>
      </c>
      <c r="K36" s="220">
        <f t="shared" si="6"/>
        <v>6058121</v>
      </c>
      <c r="L36" s="220">
        <f t="shared" si="6"/>
        <v>18034195</v>
      </c>
      <c r="M36" s="220">
        <f t="shared" si="6"/>
        <v>17714976</v>
      </c>
      <c r="N36" s="220">
        <f t="shared" si="6"/>
        <v>41807292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84803038</v>
      </c>
      <c r="X36" s="220">
        <f t="shared" si="6"/>
        <v>0</v>
      </c>
      <c r="Y36" s="220">
        <f t="shared" si="6"/>
        <v>84803038</v>
      </c>
      <c r="Z36" s="221">
        <f>+IF(X36&lt;&gt;0,+(Y36/X36)*100,0)</f>
        <v>0</v>
      </c>
      <c r="AA36" s="239">
        <f>SUM(AA32:AA35)</f>
        <v>156246000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2371131</v>
      </c>
      <c r="D6" s="155"/>
      <c r="E6" s="59">
        <v>10000000</v>
      </c>
      <c r="F6" s="60">
        <v>10000000</v>
      </c>
      <c r="G6" s="60">
        <v>56156972</v>
      </c>
      <c r="H6" s="60">
        <v>-7033598</v>
      </c>
      <c r="I6" s="60">
        <v>37534755</v>
      </c>
      <c r="J6" s="60">
        <v>37534755</v>
      </c>
      <c r="K6" s="60">
        <v>44001052</v>
      </c>
      <c r="L6" s="60">
        <v>91530290</v>
      </c>
      <c r="M6" s="60">
        <v>71381188</v>
      </c>
      <c r="N6" s="60">
        <v>71381188</v>
      </c>
      <c r="O6" s="60"/>
      <c r="P6" s="60"/>
      <c r="Q6" s="60"/>
      <c r="R6" s="60"/>
      <c r="S6" s="60"/>
      <c r="T6" s="60"/>
      <c r="U6" s="60"/>
      <c r="V6" s="60"/>
      <c r="W6" s="60">
        <v>71381188</v>
      </c>
      <c r="X6" s="60">
        <v>5000000</v>
      </c>
      <c r="Y6" s="60">
        <v>66381188</v>
      </c>
      <c r="Z6" s="140">
        <v>1327.62</v>
      </c>
      <c r="AA6" s="62">
        <v>10000000</v>
      </c>
    </row>
    <row r="7" spans="1:27" ht="13.5">
      <c r="A7" s="249" t="s">
        <v>144</v>
      </c>
      <c r="B7" s="182"/>
      <c r="C7" s="155">
        <v>10580227</v>
      </c>
      <c r="D7" s="155"/>
      <c r="E7" s="59">
        <v>13000000</v>
      </c>
      <c r="F7" s="60">
        <v>13000000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6500000</v>
      </c>
      <c r="Y7" s="60">
        <v>-6500000</v>
      </c>
      <c r="Z7" s="140">
        <v>-100</v>
      </c>
      <c r="AA7" s="62">
        <v>13000000</v>
      </c>
    </row>
    <row r="8" spans="1:27" ht="13.5">
      <c r="A8" s="249" t="s">
        <v>145</v>
      </c>
      <c r="B8" s="182"/>
      <c r="C8" s="155">
        <v>539574793</v>
      </c>
      <c r="D8" s="155"/>
      <c r="E8" s="59">
        <v>150000000</v>
      </c>
      <c r="F8" s="60">
        <v>150000000</v>
      </c>
      <c r="G8" s="60">
        <v>50270074</v>
      </c>
      <c r="H8" s="60">
        <v>95866485</v>
      </c>
      <c r="I8" s="60">
        <v>202880037</v>
      </c>
      <c r="J8" s="60">
        <v>202880037</v>
      </c>
      <c r="K8" s="60">
        <v>245890920</v>
      </c>
      <c r="L8" s="60">
        <v>245890920</v>
      </c>
      <c r="M8" s="60">
        <v>305473472</v>
      </c>
      <c r="N8" s="60">
        <v>305473472</v>
      </c>
      <c r="O8" s="60"/>
      <c r="P8" s="60"/>
      <c r="Q8" s="60"/>
      <c r="R8" s="60"/>
      <c r="S8" s="60"/>
      <c r="T8" s="60"/>
      <c r="U8" s="60"/>
      <c r="V8" s="60"/>
      <c r="W8" s="60">
        <v>305473472</v>
      </c>
      <c r="X8" s="60">
        <v>75000000</v>
      </c>
      <c r="Y8" s="60">
        <v>230473472</v>
      </c>
      <c r="Z8" s="140">
        <v>307.3</v>
      </c>
      <c r="AA8" s="62">
        <v>150000000</v>
      </c>
    </row>
    <row r="9" spans="1:27" ht="13.5">
      <c r="A9" s="249" t="s">
        <v>146</v>
      </c>
      <c r="B9" s="182"/>
      <c r="C9" s="155">
        <v>23084716</v>
      </c>
      <c r="D9" s="155"/>
      <c r="E9" s="59">
        <v>3000000</v>
      </c>
      <c r="F9" s="60">
        <v>3000000</v>
      </c>
      <c r="G9" s="60">
        <v>232908</v>
      </c>
      <c r="H9" s="60">
        <v>253035</v>
      </c>
      <c r="I9" s="60">
        <v>-2436417</v>
      </c>
      <c r="J9" s="60">
        <v>-2436417</v>
      </c>
      <c r="K9" s="60">
        <v>-1660298</v>
      </c>
      <c r="L9" s="60">
        <v>-1660298</v>
      </c>
      <c r="M9" s="60">
        <v>-3699773</v>
      </c>
      <c r="N9" s="60">
        <v>-3699773</v>
      </c>
      <c r="O9" s="60"/>
      <c r="P9" s="60"/>
      <c r="Q9" s="60"/>
      <c r="R9" s="60"/>
      <c r="S9" s="60"/>
      <c r="T9" s="60"/>
      <c r="U9" s="60"/>
      <c r="V9" s="60"/>
      <c r="W9" s="60">
        <v>-3699773</v>
      </c>
      <c r="X9" s="60">
        <v>1500000</v>
      </c>
      <c r="Y9" s="60">
        <v>-5199773</v>
      </c>
      <c r="Z9" s="140">
        <v>-346.65</v>
      </c>
      <c r="AA9" s="62">
        <v>3000000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330607717</v>
      </c>
      <c r="D11" s="155"/>
      <c r="E11" s="59">
        <v>770000000</v>
      </c>
      <c r="F11" s="60">
        <v>770000000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385000000</v>
      </c>
      <c r="Y11" s="60">
        <v>-385000000</v>
      </c>
      <c r="Z11" s="140">
        <v>-100</v>
      </c>
      <c r="AA11" s="62">
        <v>770000000</v>
      </c>
    </row>
    <row r="12" spans="1:27" ht="13.5">
      <c r="A12" s="250" t="s">
        <v>56</v>
      </c>
      <c r="B12" s="251"/>
      <c r="C12" s="168">
        <f aca="true" t="shared" si="0" ref="C12:Y12">SUM(C6:C11)</f>
        <v>906218584</v>
      </c>
      <c r="D12" s="168">
        <f>SUM(D6:D11)</f>
        <v>0</v>
      </c>
      <c r="E12" s="72">
        <f t="shared" si="0"/>
        <v>946000000</v>
      </c>
      <c r="F12" s="73">
        <f t="shared" si="0"/>
        <v>946000000</v>
      </c>
      <c r="G12" s="73">
        <f t="shared" si="0"/>
        <v>106659954</v>
      </c>
      <c r="H12" s="73">
        <f t="shared" si="0"/>
        <v>89085922</v>
      </c>
      <c r="I12" s="73">
        <f t="shared" si="0"/>
        <v>237978375</v>
      </c>
      <c r="J12" s="73">
        <f t="shared" si="0"/>
        <v>237978375</v>
      </c>
      <c r="K12" s="73">
        <f t="shared" si="0"/>
        <v>288231674</v>
      </c>
      <c r="L12" s="73">
        <f t="shared" si="0"/>
        <v>335760912</v>
      </c>
      <c r="M12" s="73">
        <f t="shared" si="0"/>
        <v>373154887</v>
      </c>
      <c r="N12" s="73">
        <f t="shared" si="0"/>
        <v>373154887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373154887</v>
      </c>
      <c r="X12" s="73">
        <f t="shared" si="0"/>
        <v>473000000</v>
      </c>
      <c r="Y12" s="73">
        <f t="shared" si="0"/>
        <v>-99845113</v>
      </c>
      <c r="Z12" s="170">
        <f>+IF(X12&lt;&gt;0,+(Y12/X12)*100,0)</f>
        <v>-21.10890338266385</v>
      </c>
      <c r="AA12" s="74">
        <f>SUM(AA6:AA11)</f>
        <v>946000000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1611777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16099517</v>
      </c>
      <c r="D16" s="155"/>
      <c r="E16" s="59">
        <v>13000000</v>
      </c>
      <c r="F16" s="60">
        <v>13000000</v>
      </c>
      <c r="G16" s="159"/>
      <c r="H16" s="159">
        <v>60722000</v>
      </c>
      <c r="I16" s="159"/>
      <c r="J16" s="60"/>
      <c r="K16" s="159">
        <v>-1092864</v>
      </c>
      <c r="L16" s="159">
        <v>-1092864</v>
      </c>
      <c r="M16" s="60">
        <v>-1073987</v>
      </c>
      <c r="N16" s="159">
        <v>-1073987</v>
      </c>
      <c r="O16" s="159"/>
      <c r="P16" s="159"/>
      <c r="Q16" s="60"/>
      <c r="R16" s="159"/>
      <c r="S16" s="159"/>
      <c r="T16" s="60"/>
      <c r="U16" s="159"/>
      <c r="V16" s="159"/>
      <c r="W16" s="159">
        <v>-1073987</v>
      </c>
      <c r="X16" s="60">
        <v>6500000</v>
      </c>
      <c r="Y16" s="159">
        <v>-7573987</v>
      </c>
      <c r="Z16" s="141">
        <v>-116.52</v>
      </c>
      <c r="AA16" s="225">
        <v>13000000</v>
      </c>
    </row>
    <row r="17" spans="1:27" ht="13.5">
      <c r="A17" s="249" t="s">
        <v>152</v>
      </c>
      <c r="B17" s="182"/>
      <c r="C17" s="155">
        <v>450788086</v>
      </c>
      <c r="D17" s="155"/>
      <c r="E17" s="59">
        <v>400000000</v>
      </c>
      <c r="F17" s="60">
        <v>400000000</v>
      </c>
      <c r="G17" s="60"/>
      <c r="H17" s="60"/>
      <c r="I17" s="60">
        <v>-1187037</v>
      </c>
      <c r="J17" s="60">
        <v>-1187037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200000000</v>
      </c>
      <c r="Y17" s="60">
        <v>-200000000</v>
      </c>
      <c r="Z17" s="140">
        <v>-100</v>
      </c>
      <c r="AA17" s="62">
        <v>400000000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5257954424</v>
      </c>
      <c r="D19" s="155"/>
      <c r="E19" s="59">
        <v>5500000000</v>
      </c>
      <c r="F19" s="60">
        <v>5500000000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2750000000</v>
      </c>
      <c r="Y19" s="60">
        <v>-2750000000</v>
      </c>
      <c r="Z19" s="140">
        <v>-100</v>
      </c>
      <c r="AA19" s="62">
        <v>5500000000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4747835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5731201639</v>
      </c>
      <c r="D24" s="168">
        <f>SUM(D15:D23)</f>
        <v>0</v>
      </c>
      <c r="E24" s="76">
        <f t="shared" si="1"/>
        <v>5913000000</v>
      </c>
      <c r="F24" s="77">
        <f t="shared" si="1"/>
        <v>5913000000</v>
      </c>
      <c r="G24" s="77">
        <f t="shared" si="1"/>
        <v>0</v>
      </c>
      <c r="H24" s="77">
        <f t="shared" si="1"/>
        <v>60722000</v>
      </c>
      <c r="I24" s="77">
        <f t="shared" si="1"/>
        <v>-1187037</v>
      </c>
      <c r="J24" s="77">
        <f t="shared" si="1"/>
        <v>-1187037</v>
      </c>
      <c r="K24" s="77">
        <f t="shared" si="1"/>
        <v>-1092864</v>
      </c>
      <c r="L24" s="77">
        <f t="shared" si="1"/>
        <v>-1092864</v>
      </c>
      <c r="M24" s="77">
        <f t="shared" si="1"/>
        <v>-1073987</v>
      </c>
      <c r="N24" s="77">
        <f t="shared" si="1"/>
        <v>-1073987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-1073987</v>
      </c>
      <c r="X24" s="77">
        <f t="shared" si="1"/>
        <v>2956500000</v>
      </c>
      <c r="Y24" s="77">
        <f t="shared" si="1"/>
        <v>-2957573987</v>
      </c>
      <c r="Z24" s="212">
        <f>+IF(X24&lt;&gt;0,+(Y24/X24)*100,0)</f>
        <v>-100.03632629798749</v>
      </c>
      <c r="AA24" s="79">
        <f>SUM(AA15:AA23)</f>
        <v>5913000000</v>
      </c>
    </row>
    <row r="25" spans="1:27" ht="13.5">
      <c r="A25" s="250" t="s">
        <v>159</v>
      </c>
      <c r="B25" s="251"/>
      <c r="C25" s="168">
        <f aca="true" t="shared" si="2" ref="C25:Y25">+C12+C24</f>
        <v>6637420223</v>
      </c>
      <c r="D25" s="168">
        <f>+D12+D24</f>
        <v>0</v>
      </c>
      <c r="E25" s="72">
        <f t="shared" si="2"/>
        <v>6859000000</v>
      </c>
      <c r="F25" s="73">
        <f t="shared" si="2"/>
        <v>6859000000</v>
      </c>
      <c r="G25" s="73">
        <f t="shared" si="2"/>
        <v>106659954</v>
      </c>
      <c r="H25" s="73">
        <f t="shared" si="2"/>
        <v>149807922</v>
      </c>
      <c r="I25" s="73">
        <f t="shared" si="2"/>
        <v>236791338</v>
      </c>
      <c r="J25" s="73">
        <f t="shared" si="2"/>
        <v>236791338</v>
      </c>
      <c r="K25" s="73">
        <f t="shared" si="2"/>
        <v>287138810</v>
      </c>
      <c r="L25" s="73">
        <f t="shared" si="2"/>
        <v>334668048</v>
      </c>
      <c r="M25" s="73">
        <f t="shared" si="2"/>
        <v>372080900</v>
      </c>
      <c r="N25" s="73">
        <f t="shared" si="2"/>
        <v>372080900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372080900</v>
      </c>
      <c r="X25" s="73">
        <f t="shared" si="2"/>
        <v>3429500000</v>
      </c>
      <c r="Y25" s="73">
        <f t="shared" si="2"/>
        <v>-3057419100</v>
      </c>
      <c r="Z25" s="170">
        <f>+IF(X25&lt;&gt;0,+(Y25/X25)*100,0)</f>
        <v>-89.15057880157458</v>
      </c>
      <c r="AA25" s="74">
        <f>+AA12+AA24</f>
        <v>6859000000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18000000</v>
      </c>
      <c r="F30" s="60">
        <v>18000000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9000000</v>
      </c>
      <c r="Y30" s="60">
        <v>-9000000</v>
      </c>
      <c r="Z30" s="140">
        <v>-100</v>
      </c>
      <c r="AA30" s="62">
        <v>18000000</v>
      </c>
    </row>
    <row r="31" spans="1:27" ht="13.5">
      <c r="A31" s="249" t="s">
        <v>163</v>
      </c>
      <c r="B31" s="182"/>
      <c r="C31" s="155">
        <v>31765750</v>
      </c>
      <c r="D31" s="155"/>
      <c r="E31" s="59">
        <v>33000000</v>
      </c>
      <c r="F31" s="60">
        <v>33000000</v>
      </c>
      <c r="G31" s="60">
        <v>78848</v>
      </c>
      <c r="H31" s="60">
        <v>52567</v>
      </c>
      <c r="I31" s="60">
        <v>225786</v>
      </c>
      <c r="J31" s="60">
        <v>225786</v>
      </c>
      <c r="K31" s="60">
        <v>892133</v>
      </c>
      <c r="L31" s="60">
        <v>892133</v>
      </c>
      <c r="M31" s="60">
        <v>929162</v>
      </c>
      <c r="N31" s="60">
        <v>929162</v>
      </c>
      <c r="O31" s="60"/>
      <c r="P31" s="60"/>
      <c r="Q31" s="60"/>
      <c r="R31" s="60"/>
      <c r="S31" s="60"/>
      <c r="T31" s="60"/>
      <c r="U31" s="60"/>
      <c r="V31" s="60"/>
      <c r="W31" s="60">
        <v>929162</v>
      </c>
      <c r="X31" s="60">
        <v>16500000</v>
      </c>
      <c r="Y31" s="60">
        <v>-15570838</v>
      </c>
      <c r="Z31" s="140">
        <v>-94.37</v>
      </c>
      <c r="AA31" s="62">
        <v>33000000</v>
      </c>
    </row>
    <row r="32" spans="1:27" ht="13.5">
      <c r="A32" s="249" t="s">
        <v>164</v>
      </c>
      <c r="B32" s="182"/>
      <c r="C32" s="155">
        <v>1616254358</v>
      </c>
      <c r="D32" s="155"/>
      <c r="E32" s="59">
        <v>500000000</v>
      </c>
      <c r="F32" s="60">
        <v>500000000</v>
      </c>
      <c r="G32" s="60">
        <v>-92169106</v>
      </c>
      <c r="H32" s="60">
        <v>-55175221</v>
      </c>
      <c r="I32" s="60">
        <v>14555126</v>
      </c>
      <c r="J32" s="60">
        <v>14555126</v>
      </c>
      <c r="K32" s="60">
        <v>20325035</v>
      </c>
      <c r="L32" s="60">
        <v>81094131</v>
      </c>
      <c r="M32" s="60">
        <v>65431170</v>
      </c>
      <c r="N32" s="60">
        <v>65431170</v>
      </c>
      <c r="O32" s="60"/>
      <c r="P32" s="60"/>
      <c r="Q32" s="60"/>
      <c r="R32" s="60"/>
      <c r="S32" s="60"/>
      <c r="T32" s="60"/>
      <c r="U32" s="60"/>
      <c r="V32" s="60"/>
      <c r="W32" s="60">
        <v>65431170</v>
      </c>
      <c r="X32" s="60">
        <v>250000000</v>
      </c>
      <c r="Y32" s="60">
        <v>-184568830</v>
      </c>
      <c r="Z32" s="140">
        <v>-73.83</v>
      </c>
      <c r="AA32" s="62">
        <v>500000000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1648020108</v>
      </c>
      <c r="D34" s="168">
        <f>SUM(D29:D33)</f>
        <v>0</v>
      </c>
      <c r="E34" s="72">
        <f t="shared" si="3"/>
        <v>551000000</v>
      </c>
      <c r="F34" s="73">
        <f t="shared" si="3"/>
        <v>551000000</v>
      </c>
      <c r="G34" s="73">
        <f t="shared" si="3"/>
        <v>-92090258</v>
      </c>
      <c r="H34" s="73">
        <f t="shared" si="3"/>
        <v>-55122654</v>
      </c>
      <c r="I34" s="73">
        <f t="shared" si="3"/>
        <v>14780912</v>
      </c>
      <c r="J34" s="73">
        <f t="shared" si="3"/>
        <v>14780912</v>
      </c>
      <c r="K34" s="73">
        <f t="shared" si="3"/>
        <v>21217168</v>
      </c>
      <c r="L34" s="73">
        <f t="shared" si="3"/>
        <v>81986264</v>
      </c>
      <c r="M34" s="73">
        <f t="shared" si="3"/>
        <v>66360332</v>
      </c>
      <c r="N34" s="73">
        <f t="shared" si="3"/>
        <v>66360332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66360332</v>
      </c>
      <c r="X34" s="73">
        <f t="shared" si="3"/>
        <v>275500000</v>
      </c>
      <c r="Y34" s="73">
        <f t="shared" si="3"/>
        <v>-209139668</v>
      </c>
      <c r="Z34" s="170">
        <f>+IF(X34&lt;&gt;0,+(Y34/X34)*100,0)</f>
        <v>-75.91276515426497</v>
      </c>
      <c r="AA34" s="74">
        <f>SUM(AA29:AA33)</f>
        <v>551000000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322410090</v>
      </c>
      <c r="D37" s="155"/>
      <c r="E37" s="59"/>
      <c r="F37" s="60"/>
      <c r="G37" s="60">
        <v>-13832223</v>
      </c>
      <c r="H37" s="60">
        <v>-25409866</v>
      </c>
      <c r="I37" s="60">
        <v>-45509912</v>
      </c>
      <c r="J37" s="60">
        <v>-45509912</v>
      </c>
      <c r="K37" s="60">
        <v>-49892145</v>
      </c>
      <c r="L37" s="60">
        <v>-64016416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18197978</v>
      </c>
      <c r="D38" s="155"/>
      <c r="E38" s="59">
        <v>260000000</v>
      </c>
      <c r="F38" s="60">
        <v>260000000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130000000</v>
      </c>
      <c r="Y38" s="60">
        <v>-130000000</v>
      </c>
      <c r="Z38" s="140">
        <v>-100</v>
      </c>
      <c r="AA38" s="62">
        <v>260000000</v>
      </c>
    </row>
    <row r="39" spans="1:27" ht="13.5">
      <c r="A39" s="250" t="s">
        <v>59</v>
      </c>
      <c r="B39" s="253"/>
      <c r="C39" s="168">
        <f aca="true" t="shared" si="4" ref="C39:Y39">SUM(C37:C38)</f>
        <v>340608068</v>
      </c>
      <c r="D39" s="168">
        <f>SUM(D37:D38)</f>
        <v>0</v>
      </c>
      <c r="E39" s="76">
        <f t="shared" si="4"/>
        <v>260000000</v>
      </c>
      <c r="F39" s="77">
        <f t="shared" si="4"/>
        <v>260000000</v>
      </c>
      <c r="G39" s="77">
        <f t="shared" si="4"/>
        <v>-13832223</v>
      </c>
      <c r="H39" s="77">
        <f t="shared" si="4"/>
        <v>-25409866</v>
      </c>
      <c r="I39" s="77">
        <f t="shared" si="4"/>
        <v>-45509912</v>
      </c>
      <c r="J39" s="77">
        <f t="shared" si="4"/>
        <v>-45509912</v>
      </c>
      <c r="K39" s="77">
        <f t="shared" si="4"/>
        <v>-49892145</v>
      </c>
      <c r="L39" s="77">
        <f t="shared" si="4"/>
        <v>-64016416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130000000</v>
      </c>
      <c r="Y39" s="77">
        <f t="shared" si="4"/>
        <v>-130000000</v>
      </c>
      <c r="Z39" s="212">
        <f>+IF(X39&lt;&gt;0,+(Y39/X39)*100,0)</f>
        <v>-100</v>
      </c>
      <c r="AA39" s="79">
        <f>SUM(AA37:AA38)</f>
        <v>260000000</v>
      </c>
    </row>
    <row r="40" spans="1:27" ht="13.5">
      <c r="A40" s="250" t="s">
        <v>167</v>
      </c>
      <c r="B40" s="251"/>
      <c r="C40" s="168">
        <f aca="true" t="shared" si="5" ref="C40:Y40">+C34+C39</f>
        <v>1988628176</v>
      </c>
      <c r="D40" s="168">
        <f>+D34+D39</f>
        <v>0</v>
      </c>
      <c r="E40" s="72">
        <f t="shared" si="5"/>
        <v>811000000</v>
      </c>
      <c r="F40" s="73">
        <f t="shared" si="5"/>
        <v>811000000</v>
      </c>
      <c r="G40" s="73">
        <f t="shared" si="5"/>
        <v>-105922481</v>
      </c>
      <c r="H40" s="73">
        <f t="shared" si="5"/>
        <v>-80532520</v>
      </c>
      <c r="I40" s="73">
        <f t="shared" si="5"/>
        <v>-30729000</v>
      </c>
      <c r="J40" s="73">
        <f t="shared" si="5"/>
        <v>-30729000</v>
      </c>
      <c r="K40" s="73">
        <f t="shared" si="5"/>
        <v>-28674977</v>
      </c>
      <c r="L40" s="73">
        <f t="shared" si="5"/>
        <v>17969848</v>
      </c>
      <c r="M40" s="73">
        <f t="shared" si="5"/>
        <v>66360332</v>
      </c>
      <c r="N40" s="73">
        <f t="shared" si="5"/>
        <v>66360332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66360332</v>
      </c>
      <c r="X40" s="73">
        <f t="shared" si="5"/>
        <v>405500000</v>
      </c>
      <c r="Y40" s="73">
        <f t="shared" si="5"/>
        <v>-339139668</v>
      </c>
      <c r="Z40" s="170">
        <f>+IF(X40&lt;&gt;0,+(Y40/X40)*100,0)</f>
        <v>-83.634936621455</v>
      </c>
      <c r="AA40" s="74">
        <f>+AA34+AA39</f>
        <v>811000000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4648792047</v>
      </c>
      <c r="D42" s="257">
        <f>+D25-D40</f>
        <v>0</v>
      </c>
      <c r="E42" s="258">
        <f t="shared" si="6"/>
        <v>6048000000</v>
      </c>
      <c r="F42" s="259">
        <f t="shared" si="6"/>
        <v>6048000000</v>
      </c>
      <c r="G42" s="259">
        <f t="shared" si="6"/>
        <v>212582435</v>
      </c>
      <c r="H42" s="259">
        <f t="shared" si="6"/>
        <v>230340442</v>
      </c>
      <c r="I42" s="259">
        <f t="shared" si="6"/>
        <v>267520338</v>
      </c>
      <c r="J42" s="259">
        <f t="shared" si="6"/>
        <v>267520338</v>
      </c>
      <c r="K42" s="259">
        <f t="shared" si="6"/>
        <v>315813787</v>
      </c>
      <c r="L42" s="259">
        <f t="shared" si="6"/>
        <v>316698200</v>
      </c>
      <c r="M42" s="259">
        <f t="shared" si="6"/>
        <v>305720568</v>
      </c>
      <c r="N42" s="259">
        <f t="shared" si="6"/>
        <v>305720568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305720568</v>
      </c>
      <c r="X42" s="259">
        <f t="shared" si="6"/>
        <v>3024000000</v>
      </c>
      <c r="Y42" s="259">
        <f t="shared" si="6"/>
        <v>-2718279432</v>
      </c>
      <c r="Z42" s="260">
        <f>+IF(X42&lt;&gt;0,+(Y42/X42)*100,0)</f>
        <v>-89.89019285714286</v>
      </c>
      <c r="AA42" s="261">
        <f>+AA25-AA40</f>
        <v>6048000000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4648792047</v>
      </c>
      <c r="D45" s="155"/>
      <c r="E45" s="59">
        <v>6048000000</v>
      </c>
      <c r="F45" s="60">
        <v>6048000000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3024000000</v>
      </c>
      <c r="Y45" s="60">
        <v>-3024000000</v>
      </c>
      <c r="Z45" s="139">
        <v>-100</v>
      </c>
      <c r="AA45" s="62">
        <v>6048000000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212582435</v>
      </c>
      <c r="H46" s="60">
        <v>230340442</v>
      </c>
      <c r="I46" s="60">
        <v>267520338</v>
      </c>
      <c r="J46" s="60">
        <v>267520338</v>
      </c>
      <c r="K46" s="60">
        <v>315813787</v>
      </c>
      <c r="L46" s="60">
        <v>316698200</v>
      </c>
      <c r="M46" s="60">
        <v>305720568</v>
      </c>
      <c r="N46" s="60">
        <v>305720568</v>
      </c>
      <c r="O46" s="60"/>
      <c r="P46" s="60"/>
      <c r="Q46" s="60"/>
      <c r="R46" s="60"/>
      <c r="S46" s="60"/>
      <c r="T46" s="60"/>
      <c r="U46" s="60"/>
      <c r="V46" s="60"/>
      <c r="W46" s="60">
        <v>305720568</v>
      </c>
      <c r="X46" s="60"/>
      <c r="Y46" s="60">
        <v>305720568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4648792047</v>
      </c>
      <c r="D48" s="217">
        <f>SUM(D45:D47)</f>
        <v>0</v>
      </c>
      <c r="E48" s="264">
        <f t="shared" si="7"/>
        <v>6048000000</v>
      </c>
      <c r="F48" s="219">
        <f t="shared" si="7"/>
        <v>6048000000</v>
      </c>
      <c r="G48" s="219">
        <f t="shared" si="7"/>
        <v>212582435</v>
      </c>
      <c r="H48" s="219">
        <f t="shared" si="7"/>
        <v>230340442</v>
      </c>
      <c r="I48" s="219">
        <f t="shared" si="7"/>
        <v>267520338</v>
      </c>
      <c r="J48" s="219">
        <f t="shared" si="7"/>
        <v>267520338</v>
      </c>
      <c r="K48" s="219">
        <f t="shared" si="7"/>
        <v>315813787</v>
      </c>
      <c r="L48" s="219">
        <f t="shared" si="7"/>
        <v>316698200</v>
      </c>
      <c r="M48" s="219">
        <f t="shared" si="7"/>
        <v>305720568</v>
      </c>
      <c r="N48" s="219">
        <f t="shared" si="7"/>
        <v>305720568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305720568</v>
      </c>
      <c r="X48" s="219">
        <f t="shared" si="7"/>
        <v>3024000000</v>
      </c>
      <c r="Y48" s="219">
        <f t="shared" si="7"/>
        <v>-2718279432</v>
      </c>
      <c r="Z48" s="265">
        <f>+IF(X48&lt;&gt;0,+(Y48/X48)*100,0)</f>
        <v>-89.89019285714286</v>
      </c>
      <c r="AA48" s="232">
        <f>SUM(AA45:AA47)</f>
        <v>6048000000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1087455094</v>
      </c>
      <c r="D6" s="155"/>
      <c r="E6" s="59">
        <v>1271776122</v>
      </c>
      <c r="F6" s="60">
        <v>1271776122</v>
      </c>
      <c r="G6" s="60">
        <v>55547156</v>
      </c>
      <c r="H6" s="60">
        <v>64102983</v>
      </c>
      <c r="I6" s="60">
        <v>86208384</v>
      </c>
      <c r="J6" s="60">
        <v>205858523</v>
      </c>
      <c r="K6" s="60">
        <v>75418425</v>
      </c>
      <c r="L6" s="60">
        <v>70959458</v>
      </c>
      <c r="M6" s="60">
        <v>70513733</v>
      </c>
      <c r="N6" s="60">
        <v>216891616</v>
      </c>
      <c r="O6" s="60"/>
      <c r="P6" s="60"/>
      <c r="Q6" s="60"/>
      <c r="R6" s="60"/>
      <c r="S6" s="60"/>
      <c r="T6" s="60"/>
      <c r="U6" s="60"/>
      <c r="V6" s="60"/>
      <c r="W6" s="60">
        <v>422750139</v>
      </c>
      <c r="X6" s="60">
        <v>635888064</v>
      </c>
      <c r="Y6" s="60">
        <v>-213137925</v>
      </c>
      <c r="Z6" s="140">
        <v>-33.52</v>
      </c>
      <c r="AA6" s="62">
        <v>1271776122</v>
      </c>
    </row>
    <row r="7" spans="1:27" ht="13.5">
      <c r="A7" s="249" t="s">
        <v>178</v>
      </c>
      <c r="B7" s="182"/>
      <c r="C7" s="155">
        <v>428512177</v>
      </c>
      <c r="D7" s="155"/>
      <c r="E7" s="59">
        <v>417931000</v>
      </c>
      <c r="F7" s="60">
        <v>417931000</v>
      </c>
      <c r="G7" s="60">
        <v>166273000</v>
      </c>
      <c r="H7" s="60">
        <v>1389000</v>
      </c>
      <c r="I7" s="60"/>
      <c r="J7" s="60">
        <v>167662000</v>
      </c>
      <c r="K7" s="60"/>
      <c r="L7" s="60">
        <v>98173000</v>
      </c>
      <c r="M7" s="60">
        <v>342000</v>
      </c>
      <c r="N7" s="60">
        <v>98515000</v>
      </c>
      <c r="O7" s="60"/>
      <c r="P7" s="60"/>
      <c r="Q7" s="60"/>
      <c r="R7" s="60"/>
      <c r="S7" s="60"/>
      <c r="T7" s="60"/>
      <c r="U7" s="60"/>
      <c r="V7" s="60"/>
      <c r="W7" s="60">
        <v>266177000</v>
      </c>
      <c r="X7" s="60">
        <v>208965502</v>
      </c>
      <c r="Y7" s="60">
        <v>57211498</v>
      </c>
      <c r="Z7" s="140">
        <v>27.38</v>
      </c>
      <c r="AA7" s="62">
        <v>417931000</v>
      </c>
    </row>
    <row r="8" spans="1:27" ht="13.5">
      <c r="A8" s="249" t="s">
        <v>179</v>
      </c>
      <c r="B8" s="182"/>
      <c r="C8" s="155">
        <v>189129592</v>
      </c>
      <c r="D8" s="155"/>
      <c r="E8" s="59">
        <v>156246000</v>
      </c>
      <c r="F8" s="60">
        <v>156246000</v>
      </c>
      <c r="G8" s="60">
        <v>43722000</v>
      </c>
      <c r="H8" s="60"/>
      <c r="I8" s="60">
        <v>1500000</v>
      </c>
      <c r="J8" s="60">
        <v>45222000</v>
      </c>
      <c r="K8" s="60">
        <v>2000000</v>
      </c>
      <c r="L8" s="60">
        <v>64825000</v>
      </c>
      <c r="M8" s="60">
        <v>1700000</v>
      </c>
      <c r="N8" s="60">
        <v>68525000</v>
      </c>
      <c r="O8" s="60"/>
      <c r="P8" s="60"/>
      <c r="Q8" s="60"/>
      <c r="R8" s="60"/>
      <c r="S8" s="60"/>
      <c r="T8" s="60"/>
      <c r="U8" s="60"/>
      <c r="V8" s="60"/>
      <c r="W8" s="60">
        <v>113747000</v>
      </c>
      <c r="X8" s="60">
        <v>78123000</v>
      </c>
      <c r="Y8" s="60">
        <v>35624000</v>
      </c>
      <c r="Z8" s="140">
        <v>45.6</v>
      </c>
      <c r="AA8" s="62">
        <v>156246000</v>
      </c>
    </row>
    <row r="9" spans="1:27" ht="13.5">
      <c r="A9" s="249" t="s">
        <v>180</v>
      </c>
      <c r="B9" s="182"/>
      <c r="C9" s="155">
        <v>129041338</v>
      </c>
      <c r="D9" s="155"/>
      <c r="E9" s="59">
        <v>108118515</v>
      </c>
      <c r="F9" s="60">
        <v>108118515</v>
      </c>
      <c r="G9" s="60">
        <v>11730381</v>
      </c>
      <c r="H9" s="60">
        <v>12209736</v>
      </c>
      <c r="I9" s="60">
        <v>18713531</v>
      </c>
      <c r="J9" s="60">
        <v>42653648</v>
      </c>
      <c r="K9" s="60">
        <v>7592692</v>
      </c>
      <c r="L9" s="60">
        <v>7809956</v>
      </c>
      <c r="M9" s="60">
        <v>7881204</v>
      </c>
      <c r="N9" s="60">
        <v>23283852</v>
      </c>
      <c r="O9" s="60"/>
      <c r="P9" s="60"/>
      <c r="Q9" s="60"/>
      <c r="R9" s="60"/>
      <c r="S9" s="60"/>
      <c r="T9" s="60"/>
      <c r="U9" s="60"/>
      <c r="V9" s="60"/>
      <c r="W9" s="60">
        <v>65937500</v>
      </c>
      <c r="X9" s="60">
        <v>54059258</v>
      </c>
      <c r="Y9" s="60">
        <v>11878242</v>
      </c>
      <c r="Z9" s="140">
        <v>21.97</v>
      </c>
      <c r="AA9" s="62">
        <v>108118515</v>
      </c>
    </row>
    <row r="10" spans="1:27" ht="13.5">
      <c r="A10" s="249" t="s">
        <v>181</v>
      </c>
      <c r="B10" s="182"/>
      <c r="C10" s="155">
        <v>15648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-1956854070</v>
      </c>
      <c r="D12" s="155"/>
      <c r="E12" s="59">
        <v>-1858320637</v>
      </c>
      <c r="F12" s="60">
        <v>-1858320637</v>
      </c>
      <c r="G12" s="60">
        <v>-154127836</v>
      </c>
      <c r="H12" s="60">
        <v>-96911150</v>
      </c>
      <c r="I12" s="60">
        <v>-81509336</v>
      </c>
      <c r="J12" s="60">
        <v>-332548322</v>
      </c>
      <c r="K12" s="60">
        <v>-78947005</v>
      </c>
      <c r="L12" s="60">
        <v>-100641780</v>
      </c>
      <c r="M12" s="60">
        <v>-114160584</v>
      </c>
      <c r="N12" s="60">
        <v>-293749369</v>
      </c>
      <c r="O12" s="60"/>
      <c r="P12" s="60"/>
      <c r="Q12" s="60"/>
      <c r="R12" s="60"/>
      <c r="S12" s="60"/>
      <c r="T12" s="60"/>
      <c r="U12" s="60"/>
      <c r="V12" s="60"/>
      <c r="W12" s="60">
        <v>-626297691</v>
      </c>
      <c r="X12" s="60">
        <v>-929160324</v>
      </c>
      <c r="Y12" s="60">
        <v>302862633</v>
      </c>
      <c r="Z12" s="140">
        <v>-32.6</v>
      </c>
      <c r="AA12" s="62">
        <v>-1858320637</v>
      </c>
    </row>
    <row r="13" spans="1:27" ht="13.5">
      <c r="A13" s="249" t="s">
        <v>40</v>
      </c>
      <c r="B13" s="182"/>
      <c r="C13" s="155"/>
      <c r="D13" s="155"/>
      <c r="E13" s="59">
        <v>-95751000</v>
      </c>
      <c r="F13" s="60">
        <v>-95751000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-47875500</v>
      </c>
      <c r="Y13" s="60">
        <v>47875500</v>
      </c>
      <c r="Z13" s="140">
        <v>-100</v>
      </c>
      <c r="AA13" s="62">
        <v>-95751000</v>
      </c>
    </row>
    <row r="14" spans="1:27" ht="13.5">
      <c r="A14" s="249" t="s">
        <v>42</v>
      </c>
      <c r="B14" s="182"/>
      <c r="C14" s="155">
        <v>-29457023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-152157244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123144701</v>
      </c>
      <c r="H15" s="73">
        <f t="shared" si="0"/>
        <v>-19209431</v>
      </c>
      <c r="I15" s="73">
        <f t="shared" si="0"/>
        <v>24912579</v>
      </c>
      <c r="J15" s="73">
        <f t="shared" si="0"/>
        <v>128847849</v>
      </c>
      <c r="K15" s="73">
        <f t="shared" si="0"/>
        <v>6064112</v>
      </c>
      <c r="L15" s="73">
        <f t="shared" si="0"/>
        <v>141125634</v>
      </c>
      <c r="M15" s="73">
        <f t="shared" si="0"/>
        <v>-33723647</v>
      </c>
      <c r="N15" s="73">
        <f t="shared" si="0"/>
        <v>113466099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242313948</v>
      </c>
      <c r="X15" s="73">
        <f t="shared" si="0"/>
        <v>0</v>
      </c>
      <c r="Y15" s="73">
        <f t="shared" si="0"/>
        <v>242313948</v>
      </c>
      <c r="Z15" s="170">
        <f>+IF(X15&lt;&gt;0,+(Y15/X15)*100,0)</f>
        <v>0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-13357052</v>
      </c>
      <c r="H24" s="60">
        <v>-18761151</v>
      </c>
      <c r="I24" s="60">
        <v>-10877543</v>
      </c>
      <c r="J24" s="60">
        <v>-42995746</v>
      </c>
      <c r="K24" s="60">
        <v>-6058121</v>
      </c>
      <c r="L24" s="60">
        <v>-18034156</v>
      </c>
      <c r="M24" s="60">
        <v>-17714976</v>
      </c>
      <c r="N24" s="60">
        <v>-41807253</v>
      </c>
      <c r="O24" s="60"/>
      <c r="P24" s="60"/>
      <c r="Q24" s="60"/>
      <c r="R24" s="60"/>
      <c r="S24" s="60"/>
      <c r="T24" s="60"/>
      <c r="U24" s="60"/>
      <c r="V24" s="60"/>
      <c r="W24" s="60">
        <v>-84802999</v>
      </c>
      <c r="X24" s="60"/>
      <c r="Y24" s="60">
        <v>-84802999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-13357052</v>
      </c>
      <c r="H25" s="73">
        <f t="shared" si="1"/>
        <v>-18761151</v>
      </c>
      <c r="I25" s="73">
        <f t="shared" si="1"/>
        <v>-10877543</v>
      </c>
      <c r="J25" s="73">
        <f t="shared" si="1"/>
        <v>-42995746</v>
      </c>
      <c r="K25" s="73">
        <f t="shared" si="1"/>
        <v>-6058121</v>
      </c>
      <c r="L25" s="73">
        <f t="shared" si="1"/>
        <v>-18034156</v>
      </c>
      <c r="M25" s="73">
        <f t="shared" si="1"/>
        <v>-17714976</v>
      </c>
      <c r="N25" s="73">
        <f t="shared" si="1"/>
        <v>-41807253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-84802999</v>
      </c>
      <c r="X25" s="73">
        <f t="shared" si="1"/>
        <v>0</v>
      </c>
      <c r="Y25" s="73">
        <f t="shared" si="1"/>
        <v>-84802999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-152157244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109787649</v>
      </c>
      <c r="H36" s="100">
        <f t="shared" si="3"/>
        <v>-37970582</v>
      </c>
      <c r="I36" s="100">
        <f t="shared" si="3"/>
        <v>14035036</v>
      </c>
      <c r="J36" s="100">
        <f t="shared" si="3"/>
        <v>85852103</v>
      </c>
      <c r="K36" s="100">
        <f t="shared" si="3"/>
        <v>5991</v>
      </c>
      <c r="L36" s="100">
        <f t="shared" si="3"/>
        <v>123091478</v>
      </c>
      <c r="M36" s="100">
        <f t="shared" si="3"/>
        <v>-51438623</v>
      </c>
      <c r="N36" s="100">
        <f t="shared" si="3"/>
        <v>71658846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157510949</v>
      </c>
      <c r="X36" s="100">
        <f t="shared" si="3"/>
        <v>0</v>
      </c>
      <c r="Y36" s="100">
        <f t="shared" si="3"/>
        <v>157510949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13552286</v>
      </c>
      <c r="D37" s="153"/>
      <c r="E37" s="99"/>
      <c r="F37" s="100"/>
      <c r="G37" s="100"/>
      <c r="H37" s="100">
        <v>109787649</v>
      </c>
      <c r="I37" s="100">
        <v>71817067</v>
      </c>
      <c r="J37" s="100"/>
      <c r="K37" s="100">
        <v>85852103</v>
      </c>
      <c r="L37" s="100">
        <v>85858094</v>
      </c>
      <c r="M37" s="100">
        <v>208949572</v>
      </c>
      <c r="N37" s="100">
        <v>85852103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-138604958</v>
      </c>
      <c r="D38" s="257"/>
      <c r="E38" s="258"/>
      <c r="F38" s="259"/>
      <c r="G38" s="259">
        <v>109787649</v>
      </c>
      <c r="H38" s="259">
        <v>71817067</v>
      </c>
      <c r="I38" s="259">
        <v>85852103</v>
      </c>
      <c r="J38" s="259">
        <v>85852103</v>
      </c>
      <c r="K38" s="259">
        <v>85858094</v>
      </c>
      <c r="L38" s="259">
        <v>208949572</v>
      </c>
      <c r="M38" s="259">
        <v>157510949</v>
      </c>
      <c r="N38" s="259">
        <v>157510949</v>
      </c>
      <c r="O38" s="259"/>
      <c r="P38" s="259"/>
      <c r="Q38" s="259"/>
      <c r="R38" s="259"/>
      <c r="S38" s="259"/>
      <c r="T38" s="259"/>
      <c r="U38" s="259"/>
      <c r="V38" s="259"/>
      <c r="W38" s="259">
        <v>157510949</v>
      </c>
      <c r="X38" s="259"/>
      <c r="Y38" s="259">
        <v>157510949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189129629</v>
      </c>
      <c r="D5" s="200">
        <f t="shared" si="0"/>
        <v>0</v>
      </c>
      <c r="E5" s="106">
        <f t="shared" si="0"/>
        <v>156246000</v>
      </c>
      <c r="F5" s="106">
        <f t="shared" si="0"/>
        <v>156246000</v>
      </c>
      <c r="G5" s="106">
        <f t="shared" si="0"/>
        <v>13357052</v>
      </c>
      <c r="H5" s="106">
        <f t="shared" si="0"/>
        <v>18761151</v>
      </c>
      <c r="I5" s="106">
        <f t="shared" si="0"/>
        <v>10877543</v>
      </c>
      <c r="J5" s="106">
        <f t="shared" si="0"/>
        <v>42995746</v>
      </c>
      <c r="K5" s="106">
        <f t="shared" si="0"/>
        <v>6058121</v>
      </c>
      <c r="L5" s="106">
        <f t="shared" si="0"/>
        <v>18034195</v>
      </c>
      <c r="M5" s="106">
        <f t="shared" si="0"/>
        <v>17714976</v>
      </c>
      <c r="N5" s="106">
        <f t="shared" si="0"/>
        <v>41807292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84803038</v>
      </c>
      <c r="X5" s="106">
        <f t="shared" si="0"/>
        <v>78123001</v>
      </c>
      <c r="Y5" s="106">
        <f t="shared" si="0"/>
        <v>6680037</v>
      </c>
      <c r="Z5" s="201">
        <f>+IF(X5&lt;&gt;0,+(Y5/X5)*100,0)</f>
        <v>8.550666147604852</v>
      </c>
      <c r="AA5" s="199">
        <f>SUM(AA11:AA18)</f>
        <v>156246000</v>
      </c>
    </row>
    <row r="6" spans="1:27" ht="13.5">
      <c r="A6" s="291" t="s">
        <v>204</v>
      </c>
      <c r="B6" s="142"/>
      <c r="C6" s="62"/>
      <c r="D6" s="156"/>
      <c r="E6" s="60">
        <v>23835332</v>
      </c>
      <c r="F6" s="60">
        <v>23835332</v>
      </c>
      <c r="G6" s="60">
        <v>8889692</v>
      </c>
      <c r="H6" s="60">
        <v>2752226</v>
      </c>
      <c r="I6" s="60">
        <v>3312951</v>
      </c>
      <c r="J6" s="60">
        <v>14954869</v>
      </c>
      <c r="K6" s="60">
        <v>668351</v>
      </c>
      <c r="L6" s="60">
        <v>2719781</v>
      </c>
      <c r="M6" s="60">
        <v>889091</v>
      </c>
      <c r="N6" s="60">
        <v>4277223</v>
      </c>
      <c r="O6" s="60"/>
      <c r="P6" s="60"/>
      <c r="Q6" s="60"/>
      <c r="R6" s="60"/>
      <c r="S6" s="60"/>
      <c r="T6" s="60"/>
      <c r="U6" s="60"/>
      <c r="V6" s="60"/>
      <c r="W6" s="60">
        <v>19232092</v>
      </c>
      <c r="X6" s="60">
        <v>11917666</v>
      </c>
      <c r="Y6" s="60">
        <v>7314426</v>
      </c>
      <c r="Z6" s="140">
        <v>61.37</v>
      </c>
      <c r="AA6" s="155">
        <v>23835332</v>
      </c>
    </row>
    <row r="7" spans="1:27" ht="13.5">
      <c r="A7" s="291" t="s">
        <v>205</v>
      </c>
      <c r="B7" s="142"/>
      <c r="C7" s="62">
        <v>3220629</v>
      </c>
      <c r="D7" s="156"/>
      <c r="E7" s="60">
        <v>7114518</v>
      </c>
      <c r="F7" s="60">
        <v>7114518</v>
      </c>
      <c r="G7" s="60"/>
      <c r="H7" s="60"/>
      <c r="I7" s="60">
        <v>3877375</v>
      </c>
      <c r="J7" s="60">
        <v>3877375</v>
      </c>
      <c r="K7" s="60"/>
      <c r="L7" s="60"/>
      <c r="M7" s="60">
        <v>3872824</v>
      </c>
      <c r="N7" s="60">
        <v>3872824</v>
      </c>
      <c r="O7" s="60"/>
      <c r="P7" s="60"/>
      <c r="Q7" s="60"/>
      <c r="R7" s="60"/>
      <c r="S7" s="60"/>
      <c r="T7" s="60"/>
      <c r="U7" s="60"/>
      <c r="V7" s="60"/>
      <c r="W7" s="60">
        <v>7750199</v>
      </c>
      <c r="X7" s="60">
        <v>3557259</v>
      </c>
      <c r="Y7" s="60">
        <v>4192940</v>
      </c>
      <c r="Z7" s="140">
        <v>117.87</v>
      </c>
      <c r="AA7" s="155">
        <v>7114518</v>
      </c>
    </row>
    <row r="8" spans="1:27" ht="13.5">
      <c r="A8" s="291" t="s">
        <v>206</v>
      </c>
      <c r="B8" s="142"/>
      <c r="C8" s="62"/>
      <c r="D8" s="156"/>
      <c r="E8" s="60">
        <v>1268691</v>
      </c>
      <c r="F8" s="60">
        <v>1268691</v>
      </c>
      <c r="G8" s="60"/>
      <c r="H8" s="60"/>
      <c r="I8" s="60"/>
      <c r="J8" s="60"/>
      <c r="K8" s="60"/>
      <c r="L8" s="60">
        <v>4130955</v>
      </c>
      <c r="M8" s="60">
        <v>5376019</v>
      </c>
      <c r="N8" s="60">
        <v>9506974</v>
      </c>
      <c r="O8" s="60"/>
      <c r="P8" s="60"/>
      <c r="Q8" s="60"/>
      <c r="R8" s="60"/>
      <c r="S8" s="60"/>
      <c r="T8" s="60"/>
      <c r="U8" s="60"/>
      <c r="V8" s="60"/>
      <c r="W8" s="60">
        <v>9506974</v>
      </c>
      <c r="X8" s="60">
        <v>634346</v>
      </c>
      <c r="Y8" s="60">
        <v>8872628</v>
      </c>
      <c r="Z8" s="140">
        <v>1398.7</v>
      </c>
      <c r="AA8" s="155">
        <v>1268691</v>
      </c>
    </row>
    <row r="9" spans="1:27" ht="13.5">
      <c r="A9" s="291" t="s">
        <v>207</v>
      </c>
      <c r="B9" s="142"/>
      <c r="C9" s="62">
        <v>38565000</v>
      </c>
      <c r="D9" s="156"/>
      <c r="E9" s="60">
        <v>44154486</v>
      </c>
      <c r="F9" s="60">
        <v>44154486</v>
      </c>
      <c r="G9" s="60"/>
      <c r="H9" s="60">
        <v>136513</v>
      </c>
      <c r="I9" s="60">
        <v>574417</v>
      </c>
      <c r="J9" s="60">
        <v>710930</v>
      </c>
      <c r="K9" s="60">
        <v>48050</v>
      </c>
      <c r="L9" s="60">
        <v>3373438</v>
      </c>
      <c r="M9" s="60">
        <v>964198</v>
      </c>
      <c r="N9" s="60">
        <v>4385686</v>
      </c>
      <c r="O9" s="60"/>
      <c r="P9" s="60"/>
      <c r="Q9" s="60"/>
      <c r="R9" s="60"/>
      <c r="S9" s="60"/>
      <c r="T9" s="60"/>
      <c r="U9" s="60"/>
      <c r="V9" s="60"/>
      <c r="W9" s="60">
        <v>5096616</v>
      </c>
      <c r="X9" s="60">
        <v>22077243</v>
      </c>
      <c r="Y9" s="60">
        <v>-16980627</v>
      </c>
      <c r="Z9" s="140">
        <v>-76.91</v>
      </c>
      <c r="AA9" s="155">
        <v>44154486</v>
      </c>
    </row>
    <row r="10" spans="1:27" ht="13.5">
      <c r="A10" s="291" t="s">
        <v>208</v>
      </c>
      <c r="B10" s="142"/>
      <c r="C10" s="62">
        <v>83577000</v>
      </c>
      <c r="D10" s="156"/>
      <c r="E10" s="60">
        <v>20265351</v>
      </c>
      <c r="F10" s="60">
        <v>20265351</v>
      </c>
      <c r="G10" s="60">
        <v>1743042</v>
      </c>
      <c r="H10" s="60">
        <v>6928462</v>
      </c>
      <c r="I10" s="60">
        <v>1560538</v>
      </c>
      <c r="J10" s="60">
        <v>10232042</v>
      </c>
      <c r="K10" s="60">
        <v>2615453</v>
      </c>
      <c r="L10" s="60">
        <v>5847431</v>
      </c>
      <c r="M10" s="60">
        <v>5455215</v>
      </c>
      <c r="N10" s="60">
        <v>13918099</v>
      </c>
      <c r="O10" s="60"/>
      <c r="P10" s="60"/>
      <c r="Q10" s="60"/>
      <c r="R10" s="60"/>
      <c r="S10" s="60"/>
      <c r="T10" s="60"/>
      <c r="U10" s="60"/>
      <c r="V10" s="60"/>
      <c r="W10" s="60">
        <v>24150141</v>
      </c>
      <c r="X10" s="60">
        <v>10132676</v>
      </c>
      <c r="Y10" s="60">
        <v>14017465</v>
      </c>
      <c r="Z10" s="140">
        <v>138.34</v>
      </c>
      <c r="AA10" s="155">
        <v>20265351</v>
      </c>
    </row>
    <row r="11" spans="1:27" ht="13.5">
      <c r="A11" s="292" t="s">
        <v>209</v>
      </c>
      <c r="B11" s="142"/>
      <c r="C11" s="293">
        <f aca="true" t="shared" si="1" ref="C11:Y11">SUM(C6:C10)</f>
        <v>125362629</v>
      </c>
      <c r="D11" s="294">
        <f t="shared" si="1"/>
        <v>0</v>
      </c>
      <c r="E11" s="295">
        <f t="shared" si="1"/>
        <v>96638378</v>
      </c>
      <c r="F11" s="295">
        <f t="shared" si="1"/>
        <v>96638378</v>
      </c>
      <c r="G11" s="295">
        <f t="shared" si="1"/>
        <v>10632734</v>
      </c>
      <c r="H11" s="295">
        <f t="shared" si="1"/>
        <v>9817201</v>
      </c>
      <c r="I11" s="295">
        <f t="shared" si="1"/>
        <v>9325281</v>
      </c>
      <c r="J11" s="295">
        <f t="shared" si="1"/>
        <v>29775216</v>
      </c>
      <c r="K11" s="295">
        <f t="shared" si="1"/>
        <v>3331854</v>
      </c>
      <c r="L11" s="295">
        <f t="shared" si="1"/>
        <v>16071605</v>
      </c>
      <c r="M11" s="295">
        <f t="shared" si="1"/>
        <v>16557347</v>
      </c>
      <c r="N11" s="295">
        <f t="shared" si="1"/>
        <v>35960806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65736022</v>
      </c>
      <c r="X11" s="295">
        <f t="shared" si="1"/>
        <v>48319190</v>
      </c>
      <c r="Y11" s="295">
        <f t="shared" si="1"/>
        <v>17416832</v>
      </c>
      <c r="Z11" s="296">
        <f>+IF(X11&lt;&gt;0,+(Y11/X11)*100,0)</f>
        <v>36.04537244933121</v>
      </c>
      <c r="AA11" s="297">
        <f>SUM(AA6:AA10)</f>
        <v>96638378</v>
      </c>
    </row>
    <row r="12" spans="1:27" ht="13.5">
      <c r="A12" s="298" t="s">
        <v>210</v>
      </c>
      <c r="B12" s="136"/>
      <c r="C12" s="62">
        <v>42767000</v>
      </c>
      <c r="D12" s="156"/>
      <c r="E12" s="60">
        <v>59607622</v>
      </c>
      <c r="F12" s="60">
        <v>59607622</v>
      </c>
      <c r="G12" s="60">
        <v>2641962</v>
      </c>
      <c r="H12" s="60">
        <v>8586551</v>
      </c>
      <c r="I12" s="60">
        <v>1446979</v>
      </c>
      <c r="J12" s="60">
        <v>12675492</v>
      </c>
      <c r="K12" s="60">
        <v>2602683</v>
      </c>
      <c r="L12" s="60">
        <v>1710316</v>
      </c>
      <c r="M12" s="60">
        <v>1141829</v>
      </c>
      <c r="N12" s="60">
        <v>5454828</v>
      </c>
      <c r="O12" s="60"/>
      <c r="P12" s="60"/>
      <c r="Q12" s="60"/>
      <c r="R12" s="60"/>
      <c r="S12" s="60"/>
      <c r="T12" s="60"/>
      <c r="U12" s="60"/>
      <c r="V12" s="60"/>
      <c r="W12" s="60">
        <v>18130320</v>
      </c>
      <c r="X12" s="60">
        <v>29803811</v>
      </c>
      <c r="Y12" s="60">
        <v>-11673491</v>
      </c>
      <c r="Z12" s="140">
        <v>-39.17</v>
      </c>
      <c r="AA12" s="155">
        <v>59607622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21000000</v>
      </c>
      <c r="D15" s="156"/>
      <c r="E15" s="60"/>
      <c r="F15" s="60"/>
      <c r="G15" s="60">
        <v>82356</v>
      </c>
      <c r="H15" s="60">
        <v>357399</v>
      </c>
      <c r="I15" s="60">
        <v>105283</v>
      </c>
      <c r="J15" s="60">
        <v>545038</v>
      </c>
      <c r="K15" s="60">
        <v>123584</v>
      </c>
      <c r="L15" s="60">
        <v>252274</v>
      </c>
      <c r="M15" s="60">
        <v>15800</v>
      </c>
      <c r="N15" s="60">
        <v>391658</v>
      </c>
      <c r="O15" s="60"/>
      <c r="P15" s="60"/>
      <c r="Q15" s="60"/>
      <c r="R15" s="60"/>
      <c r="S15" s="60"/>
      <c r="T15" s="60"/>
      <c r="U15" s="60"/>
      <c r="V15" s="60"/>
      <c r="W15" s="60">
        <v>936696</v>
      </c>
      <c r="X15" s="60"/>
      <c r="Y15" s="60">
        <v>936696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23835332</v>
      </c>
      <c r="F36" s="60">
        <f t="shared" si="4"/>
        <v>23835332</v>
      </c>
      <c r="G36" s="60">
        <f t="shared" si="4"/>
        <v>8889692</v>
      </c>
      <c r="H36" s="60">
        <f t="shared" si="4"/>
        <v>2752226</v>
      </c>
      <c r="I36" s="60">
        <f t="shared" si="4"/>
        <v>3312951</v>
      </c>
      <c r="J36" s="60">
        <f t="shared" si="4"/>
        <v>14954869</v>
      </c>
      <c r="K36" s="60">
        <f t="shared" si="4"/>
        <v>668351</v>
      </c>
      <c r="L36" s="60">
        <f t="shared" si="4"/>
        <v>2719781</v>
      </c>
      <c r="M36" s="60">
        <f t="shared" si="4"/>
        <v>889091</v>
      </c>
      <c r="N36" s="60">
        <f t="shared" si="4"/>
        <v>4277223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19232092</v>
      </c>
      <c r="X36" s="60">
        <f t="shared" si="4"/>
        <v>11917666</v>
      </c>
      <c r="Y36" s="60">
        <f t="shared" si="4"/>
        <v>7314426</v>
      </c>
      <c r="Z36" s="140">
        <f aca="true" t="shared" si="5" ref="Z36:Z49">+IF(X36&lt;&gt;0,+(Y36/X36)*100,0)</f>
        <v>61.37465171452195</v>
      </c>
      <c r="AA36" s="155">
        <f>AA6+AA21</f>
        <v>23835332</v>
      </c>
    </row>
    <row r="37" spans="1:27" ht="13.5">
      <c r="A37" s="291" t="s">
        <v>205</v>
      </c>
      <c r="B37" s="142"/>
      <c r="C37" s="62">
        <f t="shared" si="4"/>
        <v>3220629</v>
      </c>
      <c r="D37" s="156">
        <f t="shared" si="4"/>
        <v>0</v>
      </c>
      <c r="E37" s="60">
        <f t="shared" si="4"/>
        <v>7114518</v>
      </c>
      <c r="F37" s="60">
        <f t="shared" si="4"/>
        <v>7114518</v>
      </c>
      <c r="G37" s="60">
        <f t="shared" si="4"/>
        <v>0</v>
      </c>
      <c r="H37" s="60">
        <f t="shared" si="4"/>
        <v>0</v>
      </c>
      <c r="I37" s="60">
        <f t="shared" si="4"/>
        <v>3877375</v>
      </c>
      <c r="J37" s="60">
        <f t="shared" si="4"/>
        <v>3877375</v>
      </c>
      <c r="K37" s="60">
        <f t="shared" si="4"/>
        <v>0</v>
      </c>
      <c r="L37" s="60">
        <f t="shared" si="4"/>
        <v>0</v>
      </c>
      <c r="M37" s="60">
        <f t="shared" si="4"/>
        <v>3872824</v>
      </c>
      <c r="N37" s="60">
        <f t="shared" si="4"/>
        <v>3872824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7750199</v>
      </c>
      <c r="X37" s="60">
        <f t="shared" si="4"/>
        <v>3557259</v>
      </c>
      <c r="Y37" s="60">
        <f t="shared" si="4"/>
        <v>4192940</v>
      </c>
      <c r="Z37" s="140">
        <f t="shared" si="5"/>
        <v>117.86996673562426</v>
      </c>
      <c r="AA37" s="155">
        <f>AA7+AA22</f>
        <v>7114518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1268691</v>
      </c>
      <c r="F38" s="60">
        <f t="shared" si="4"/>
        <v>1268691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4130955</v>
      </c>
      <c r="M38" s="60">
        <f t="shared" si="4"/>
        <v>5376019</v>
      </c>
      <c r="N38" s="60">
        <f t="shared" si="4"/>
        <v>9506974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9506974</v>
      </c>
      <c r="X38" s="60">
        <f t="shared" si="4"/>
        <v>634346</v>
      </c>
      <c r="Y38" s="60">
        <f t="shared" si="4"/>
        <v>8872628</v>
      </c>
      <c r="Z38" s="140">
        <f t="shared" si="5"/>
        <v>1398.704807786287</v>
      </c>
      <c r="AA38" s="155">
        <f>AA8+AA23</f>
        <v>1268691</v>
      </c>
    </row>
    <row r="39" spans="1:27" ht="13.5">
      <c r="A39" s="291" t="s">
        <v>207</v>
      </c>
      <c r="B39" s="142"/>
      <c r="C39" s="62">
        <f t="shared" si="4"/>
        <v>38565000</v>
      </c>
      <c r="D39" s="156">
        <f t="shared" si="4"/>
        <v>0</v>
      </c>
      <c r="E39" s="60">
        <f t="shared" si="4"/>
        <v>44154486</v>
      </c>
      <c r="F39" s="60">
        <f t="shared" si="4"/>
        <v>44154486</v>
      </c>
      <c r="G39" s="60">
        <f t="shared" si="4"/>
        <v>0</v>
      </c>
      <c r="H39" s="60">
        <f t="shared" si="4"/>
        <v>136513</v>
      </c>
      <c r="I39" s="60">
        <f t="shared" si="4"/>
        <v>574417</v>
      </c>
      <c r="J39" s="60">
        <f t="shared" si="4"/>
        <v>710930</v>
      </c>
      <c r="K39" s="60">
        <f t="shared" si="4"/>
        <v>48050</v>
      </c>
      <c r="L39" s="60">
        <f t="shared" si="4"/>
        <v>3373438</v>
      </c>
      <c r="M39" s="60">
        <f t="shared" si="4"/>
        <v>964198</v>
      </c>
      <c r="N39" s="60">
        <f t="shared" si="4"/>
        <v>4385686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5096616</v>
      </c>
      <c r="X39" s="60">
        <f t="shared" si="4"/>
        <v>22077243</v>
      </c>
      <c r="Y39" s="60">
        <f t="shared" si="4"/>
        <v>-16980627</v>
      </c>
      <c r="Z39" s="140">
        <f t="shared" si="5"/>
        <v>-76.91461746378387</v>
      </c>
      <c r="AA39" s="155">
        <f>AA9+AA24</f>
        <v>44154486</v>
      </c>
    </row>
    <row r="40" spans="1:27" ht="13.5">
      <c r="A40" s="291" t="s">
        <v>208</v>
      </c>
      <c r="B40" s="142"/>
      <c r="C40" s="62">
        <f t="shared" si="4"/>
        <v>83577000</v>
      </c>
      <c r="D40" s="156">
        <f t="shared" si="4"/>
        <v>0</v>
      </c>
      <c r="E40" s="60">
        <f t="shared" si="4"/>
        <v>20265351</v>
      </c>
      <c r="F40" s="60">
        <f t="shared" si="4"/>
        <v>20265351</v>
      </c>
      <c r="G40" s="60">
        <f t="shared" si="4"/>
        <v>1743042</v>
      </c>
      <c r="H40" s="60">
        <f t="shared" si="4"/>
        <v>6928462</v>
      </c>
      <c r="I40" s="60">
        <f t="shared" si="4"/>
        <v>1560538</v>
      </c>
      <c r="J40" s="60">
        <f t="shared" si="4"/>
        <v>10232042</v>
      </c>
      <c r="K40" s="60">
        <f t="shared" si="4"/>
        <v>2615453</v>
      </c>
      <c r="L40" s="60">
        <f t="shared" si="4"/>
        <v>5847431</v>
      </c>
      <c r="M40" s="60">
        <f t="shared" si="4"/>
        <v>5455215</v>
      </c>
      <c r="N40" s="60">
        <f t="shared" si="4"/>
        <v>13918099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24150141</v>
      </c>
      <c r="X40" s="60">
        <f t="shared" si="4"/>
        <v>10132676</v>
      </c>
      <c r="Y40" s="60">
        <f t="shared" si="4"/>
        <v>14017465</v>
      </c>
      <c r="Z40" s="140">
        <f t="shared" si="5"/>
        <v>138.33922055733353</v>
      </c>
      <c r="AA40" s="155">
        <f>AA10+AA25</f>
        <v>20265351</v>
      </c>
    </row>
    <row r="41" spans="1:27" ht="13.5">
      <c r="A41" s="292" t="s">
        <v>209</v>
      </c>
      <c r="B41" s="142"/>
      <c r="C41" s="293">
        <f aca="true" t="shared" si="6" ref="C41:Y41">SUM(C36:C40)</f>
        <v>125362629</v>
      </c>
      <c r="D41" s="294">
        <f t="shared" si="6"/>
        <v>0</v>
      </c>
      <c r="E41" s="295">
        <f t="shared" si="6"/>
        <v>96638378</v>
      </c>
      <c r="F41" s="295">
        <f t="shared" si="6"/>
        <v>96638378</v>
      </c>
      <c r="G41" s="295">
        <f t="shared" si="6"/>
        <v>10632734</v>
      </c>
      <c r="H41" s="295">
        <f t="shared" si="6"/>
        <v>9817201</v>
      </c>
      <c r="I41" s="295">
        <f t="shared" si="6"/>
        <v>9325281</v>
      </c>
      <c r="J41" s="295">
        <f t="shared" si="6"/>
        <v>29775216</v>
      </c>
      <c r="K41" s="295">
        <f t="shared" si="6"/>
        <v>3331854</v>
      </c>
      <c r="L41" s="295">
        <f t="shared" si="6"/>
        <v>16071605</v>
      </c>
      <c r="M41" s="295">
        <f t="shared" si="6"/>
        <v>16557347</v>
      </c>
      <c r="N41" s="295">
        <f t="shared" si="6"/>
        <v>35960806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65736022</v>
      </c>
      <c r="X41" s="295">
        <f t="shared" si="6"/>
        <v>48319190</v>
      </c>
      <c r="Y41" s="295">
        <f t="shared" si="6"/>
        <v>17416832</v>
      </c>
      <c r="Z41" s="296">
        <f t="shared" si="5"/>
        <v>36.04537244933121</v>
      </c>
      <c r="AA41" s="297">
        <f>SUM(AA36:AA40)</f>
        <v>96638378</v>
      </c>
    </row>
    <row r="42" spans="1:27" ht="13.5">
      <c r="A42" s="298" t="s">
        <v>210</v>
      </c>
      <c r="B42" s="136"/>
      <c r="C42" s="95">
        <f aca="true" t="shared" si="7" ref="C42:Y48">C12+C27</f>
        <v>42767000</v>
      </c>
      <c r="D42" s="129">
        <f t="shared" si="7"/>
        <v>0</v>
      </c>
      <c r="E42" s="54">
        <f t="shared" si="7"/>
        <v>59607622</v>
      </c>
      <c r="F42" s="54">
        <f t="shared" si="7"/>
        <v>59607622</v>
      </c>
      <c r="G42" s="54">
        <f t="shared" si="7"/>
        <v>2641962</v>
      </c>
      <c r="H42" s="54">
        <f t="shared" si="7"/>
        <v>8586551</v>
      </c>
      <c r="I42" s="54">
        <f t="shared" si="7"/>
        <v>1446979</v>
      </c>
      <c r="J42" s="54">
        <f t="shared" si="7"/>
        <v>12675492</v>
      </c>
      <c r="K42" s="54">
        <f t="shared" si="7"/>
        <v>2602683</v>
      </c>
      <c r="L42" s="54">
        <f t="shared" si="7"/>
        <v>1710316</v>
      </c>
      <c r="M42" s="54">
        <f t="shared" si="7"/>
        <v>1141829</v>
      </c>
      <c r="N42" s="54">
        <f t="shared" si="7"/>
        <v>5454828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18130320</v>
      </c>
      <c r="X42" s="54">
        <f t="shared" si="7"/>
        <v>29803811</v>
      </c>
      <c r="Y42" s="54">
        <f t="shared" si="7"/>
        <v>-11673491</v>
      </c>
      <c r="Z42" s="184">
        <f t="shared" si="5"/>
        <v>-39.16777958362439</v>
      </c>
      <c r="AA42" s="130">
        <f aca="true" t="shared" si="8" ref="AA42:AA48">AA12+AA27</f>
        <v>59607622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21000000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82356</v>
      </c>
      <c r="H45" s="54">
        <f t="shared" si="7"/>
        <v>357399</v>
      </c>
      <c r="I45" s="54">
        <f t="shared" si="7"/>
        <v>105283</v>
      </c>
      <c r="J45" s="54">
        <f t="shared" si="7"/>
        <v>545038</v>
      </c>
      <c r="K45" s="54">
        <f t="shared" si="7"/>
        <v>123584</v>
      </c>
      <c r="L45" s="54">
        <f t="shared" si="7"/>
        <v>252274</v>
      </c>
      <c r="M45" s="54">
        <f t="shared" si="7"/>
        <v>15800</v>
      </c>
      <c r="N45" s="54">
        <f t="shared" si="7"/>
        <v>391658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936696</v>
      </c>
      <c r="X45" s="54">
        <f t="shared" si="7"/>
        <v>0</v>
      </c>
      <c r="Y45" s="54">
        <f t="shared" si="7"/>
        <v>936696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189129629</v>
      </c>
      <c r="D49" s="218">
        <f t="shared" si="9"/>
        <v>0</v>
      </c>
      <c r="E49" s="220">
        <f t="shared" si="9"/>
        <v>156246000</v>
      </c>
      <c r="F49" s="220">
        <f t="shared" si="9"/>
        <v>156246000</v>
      </c>
      <c r="G49" s="220">
        <f t="shared" si="9"/>
        <v>13357052</v>
      </c>
      <c r="H49" s="220">
        <f t="shared" si="9"/>
        <v>18761151</v>
      </c>
      <c r="I49" s="220">
        <f t="shared" si="9"/>
        <v>10877543</v>
      </c>
      <c r="J49" s="220">
        <f t="shared" si="9"/>
        <v>42995746</v>
      </c>
      <c r="K49" s="220">
        <f t="shared" si="9"/>
        <v>6058121</v>
      </c>
      <c r="L49" s="220">
        <f t="shared" si="9"/>
        <v>18034195</v>
      </c>
      <c r="M49" s="220">
        <f t="shared" si="9"/>
        <v>17714976</v>
      </c>
      <c r="N49" s="220">
        <f t="shared" si="9"/>
        <v>41807292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84803038</v>
      </c>
      <c r="X49" s="220">
        <f t="shared" si="9"/>
        <v>78123001</v>
      </c>
      <c r="Y49" s="220">
        <f t="shared" si="9"/>
        <v>6680037</v>
      </c>
      <c r="Z49" s="221">
        <f t="shared" si="5"/>
        <v>8.550666147604852</v>
      </c>
      <c r="AA49" s="222">
        <f>SUM(AA41:AA48)</f>
        <v>156246000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45059087</v>
      </c>
      <c r="H65" s="60">
        <v>44668554</v>
      </c>
      <c r="I65" s="60">
        <v>48147130</v>
      </c>
      <c r="J65" s="60">
        <v>137874771</v>
      </c>
      <c r="K65" s="60">
        <v>47419652</v>
      </c>
      <c r="L65" s="60">
        <v>46619407</v>
      </c>
      <c r="M65" s="60">
        <v>2916356</v>
      </c>
      <c r="N65" s="60">
        <v>96955415</v>
      </c>
      <c r="O65" s="60"/>
      <c r="P65" s="60"/>
      <c r="Q65" s="60"/>
      <c r="R65" s="60"/>
      <c r="S65" s="60"/>
      <c r="T65" s="60"/>
      <c r="U65" s="60"/>
      <c r="V65" s="60"/>
      <c r="W65" s="60">
        <v>234830186</v>
      </c>
      <c r="X65" s="60"/>
      <c r="Y65" s="60">
        <v>234830186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1079853</v>
      </c>
      <c r="H66" s="275">
        <v>1404613</v>
      </c>
      <c r="I66" s="275">
        <v>1683845</v>
      </c>
      <c r="J66" s="275">
        <v>4168311</v>
      </c>
      <c r="K66" s="275">
        <v>1206056</v>
      </c>
      <c r="L66" s="275">
        <v>1514851</v>
      </c>
      <c r="M66" s="275">
        <v>2125961</v>
      </c>
      <c r="N66" s="275">
        <v>4846868</v>
      </c>
      <c r="O66" s="275"/>
      <c r="P66" s="275"/>
      <c r="Q66" s="275"/>
      <c r="R66" s="275"/>
      <c r="S66" s="275"/>
      <c r="T66" s="275"/>
      <c r="U66" s="275"/>
      <c r="V66" s="275"/>
      <c r="W66" s="275">
        <v>9015179</v>
      </c>
      <c r="X66" s="275"/>
      <c r="Y66" s="275">
        <v>9015179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25331</v>
      </c>
      <c r="H67" s="60"/>
      <c r="I67" s="60"/>
      <c r="J67" s="60">
        <v>25331</v>
      </c>
      <c r="K67" s="60">
        <v>765061</v>
      </c>
      <c r="L67" s="60">
        <v>2181640</v>
      </c>
      <c r="M67" s="60">
        <v>3837733</v>
      </c>
      <c r="N67" s="60">
        <v>6784434</v>
      </c>
      <c r="O67" s="60"/>
      <c r="P67" s="60"/>
      <c r="Q67" s="60"/>
      <c r="R67" s="60"/>
      <c r="S67" s="60"/>
      <c r="T67" s="60"/>
      <c r="U67" s="60"/>
      <c r="V67" s="60"/>
      <c r="W67" s="60">
        <v>6809765</v>
      </c>
      <c r="X67" s="60"/>
      <c r="Y67" s="60">
        <v>6809765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159910521</v>
      </c>
      <c r="F68" s="60"/>
      <c r="G68" s="60">
        <v>10895568</v>
      </c>
      <c r="H68" s="60">
        <v>20948973</v>
      </c>
      <c r="I68" s="60">
        <v>13298242</v>
      </c>
      <c r="J68" s="60">
        <v>45142783</v>
      </c>
      <c r="K68" s="60">
        <v>14488456</v>
      </c>
      <c r="L68" s="60">
        <v>14391352</v>
      </c>
      <c r="M68" s="60">
        <v>576957</v>
      </c>
      <c r="N68" s="60">
        <v>29456765</v>
      </c>
      <c r="O68" s="60"/>
      <c r="P68" s="60"/>
      <c r="Q68" s="60"/>
      <c r="R68" s="60"/>
      <c r="S68" s="60"/>
      <c r="T68" s="60"/>
      <c r="U68" s="60"/>
      <c r="V68" s="60"/>
      <c r="W68" s="60">
        <v>74599548</v>
      </c>
      <c r="X68" s="60"/>
      <c r="Y68" s="60">
        <v>74599548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159910521</v>
      </c>
      <c r="F69" s="220">
        <f t="shared" si="12"/>
        <v>0</v>
      </c>
      <c r="G69" s="220">
        <f t="shared" si="12"/>
        <v>57059839</v>
      </c>
      <c r="H69" s="220">
        <f t="shared" si="12"/>
        <v>67022140</v>
      </c>
      <c r="I69" s="220">
        <f t="shared" si="12"/>
        <v>63129217</v>
      </c>
      <c r="J69" s="220">
        <f t="shared" si="12"/>
        <v>187211196</v>
      </c>
      <c r="K69" s="220">
        <f t="shared" si="12"/>
        <v>63879225</v>
      </c>
      <c r="L69" s="220">
        <f t="shared" si="12"/>
        <v>64707250</v>
      </c>
      <c r="M69" s="220">
        <f t="shared" si="12"/>
        <v>9457007</v>
      </c>
      <c r="N69" s="220">
        <f t="shared" si="12"/>
        <v>138043482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325254678</v>
      </c>
      <c r="X69" s="220">
        <f t="shared" si="12"/>
        <v>0</v>
      </c>
      <c r="Y69" s="220">
        <f t="shared" si="12"/>
        <v>325254678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125362629</v>
      </c>
      <c r="D5" s="344">
        <f t="shared" si="0"/>
        <v>0</v>
      </c>
      <c r="E5" s="343">
        <f t="shared" si="0"/>
        <v>96638378</v>
      </c>
      <c r="F5" s="345">
        <f t="shared" si="0"/>
        <v>96638378</v>
      </c>
      <c r="G5" s="345">
        <f t="shared" si="0"/>
        <v>10632734</v>
      </c>
      <c r="H5" s="343">
        <f t="shared" si="0"/>
        <v>9817201</v>
      </c>
      <c r="I5" s="343">
        <f t="shared" si="0"/>
        <v>9325281</v>
      </c>
      <c r="J5" s="345">
        <f t="shared" si="0"/>
        <v>29775216</v>
      </c>
      <c r="K5" s="345">
        <f t="shared" si="0"/>
        <v>3331854</v>
      </c>
      <c r="L5" s="343">
        <f t="shared" si="0"/>
        <v>16071605</v>
      </c>
      <c r="M5" s="343">
        <f t="shared" si="0"/>
        <v>16557347</v>
      </c>
      <c r="N5" s="345">
        <f t="shared" si="0"/>
        <v>35960806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65736022</v>
      </c>
      <c r="X5" s="343">
        <f t="shared" si="0"/>
        <v>48319190</v>
      </c>
      <c r="Y5" s="345">
        <f t="shared" si="0"/>
        <v>17416832</v>
      </c>
      <c r="Z5" s="346">
        <f>+IF(X5&lt;&gt;0,+(Y5/X5)*100,0)</f>
        <v>36.04537244933121</v>
      </c>
      <c r="AA5" s="347">
        <f>+AA6+AA8+AA11+AA13+AA15</f>
        <v>96638378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23835332</v>
      </c>
      <c r="F6" s="59">
        <f t="shared" si="1"/>
        <v>23835332</v>
      </c>
      <c r="G6" s="59">
        <f t="shared" si="1"/>
        <v>8889692</v>
      </c>
      <c r="H6" s="60">
        <f t="shared" si="1"/>
        <v>2752226</v>
      </c>
      <c r="I6" s="60">
        <f t="shared" si="1"/>
        <v>3312951</v>
      </c>
      <c r="J6" s="59">
        <f t="shared" si="1"/>
        <v>14954869</v>
      </c>
      <c r="K6" s="59">
        <f t="shared" si="1"/>
        <v>668351</v>
      </c>
      <c r="L6" s="60">
        <f t="shared" si="1"/>
        <v>2719781</v>
      </c>
      <c r="M6" s="60">
        <f t="shared" si="1"/>
        <v>889091</v>
      </c>
      <c r="N6" s="59">
        <f t="shared" si="1"/>
        <v>4277223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19232092</v>
      </c>
      <c r="X6" s="60">
        <f t="shared" si="1"/>
        <v>11917666</v>
      </c>
      <c r="Y6" s="59">
        <f t="shared" si="1"/>
        <v>7314426</v>
      </c>
      <c r="Z6" s="61">
        <f>+IF(X6&lt;&gt;0,+(Y6/X6)*100,0)</f>
        <v>61.37465171452195</v>
      </c>
      <c r="AA6" s="62">
        <f t="shared" si="1"/>
        <v>23835332</v>
      </c>
    </row>
    <row r="7" spans="1:27" ht="13.5">
      <c r="A7" s="291" t="s">
        <v>228</v>
      </c>
      <c r="B7" s="142"/>
      <c r="C7" s="60"/>
      <c r="D7" s="327"/>
      <c r="E7" s="60">
        <v>23835332</v>
      </c>
      <c r="F7" s="59">
        <v>23835332</v>
      </c>
      <c r="G7" s="59">
        <v>8889692</v>
      </c>
      <c r="H7" s="60">
        <v>2752226</v>
      </c>
      <c r="I7" s="60">
        <v>3312951</v>
      </c>
      <c r="J7" s="59">
        <v>14954869</v>
      </c>
      <c r="K7" s="59">
        <v>668351</v>
      </c>
      <c r="L7" s="60">
        <v>2719781</v>
      </c>
      <c r="M7" s="60">
        <v>889091</v>
      </c>
      <c r="N7" s="59">
        <v>4277223</v>
      </c>
      <c r="O7" s="59"/>
      <c r="P7" s="60"/>
      <c r="Q7" s="60"/>
      <c r="R7" s="59"/>
      <c r="S7" s="59"/>
      <c r="T7" s="60"/>
      <c r="U7" s="60"/>
      <c r="V7" s="59"/>
      <c r="W7" s="59">
        <v>19232092</v>
      </c>
      <c r="X7" s="60">
        <v>11917666</v>
      </c>
      <c r="Y7" s="59">
        <v>7314426</v>
      </c>
      <c r="Z7" s="61">
        <v>61.37</v>
      </c>
      <c r="AA7" s="62">
        <v>23835332</v>
      </c>
    </row>
    <row r="8" spans="1:27" ht="13.5">
      <c r="A8" s="348" t="s">
        <v>205</v>
      </c>
      <c r="B8" s="142"/>
      <c r="C8" s="60">
        <f aca="true" t="shared" si="2" ref="C8:Y8">SUM(C9:C10)</f>
        <v>3220629</v>
      </c>
      <c r="D8" s="327">
        <f t="shared" si="2"/>
        <v>0</v>
      </c>
      <c r="E8" s="60">
        <f t="shared" si="2"/>
        <v>7114518</v>
      </c>
      <c r="F8" s="59">
        <f t="shared" si="2"/>
        <v>7114518</v>
      </c>
      <c r="G8" s="59">
        <f t="shared" si="2"/>
        <v>0</v>
      </c>
      <c r="H8" s="60">
        <f t="shared" si="2"/>
        <v>0</v>
      </c>
      <c r="I8" s="60">
        <f t="shared" si="2"/>
        <v>3877375</v>
      </c>
      <c r="J8" s="59">
        <f t="shared" si="2"/>
        <v>3877375</v>
      </c>
      <c r="K8" s="59">
        <f t="shared" si="2"/>
        <v>0</v>
      </c>
      <c r="L8" s="60">
        <f t="shared" si="2"/>
        <v>0</v>
      </c>
      <c r="M8" s="60">
        <f t="shared" si="2"/>
        <v>3872824</v>
      </c>
      <c r="N8" s="59">
        <f t="shared" si="2"/>
        <v>3872824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7750199</v>
      </c>
      <c r="X8" s="60">
        <f t="shared" si="2"/>
        <v>3557259</v>
      </c>
      <c r="Y8" s="59">
        <f t="shared" si="2"/>
        <v>4192940</v>
      </c>
      <c r="Z8" s="61">
        <f>+IF(X8&lt;&gt;0,+(Y8/X8)*100,0)</f>
        <v>117.86996673562426</v>
      </c>
      <c r="AA8" s="62">
        <f>SUM(AA9:AA10)</f>
        <v>7114518</v>
      </c>
    </row>
    <row r="9" spans="1:27" ht="13.5">
      <c r="A9" s="291" t="s">
        <v>229</v>
      </c>
      <c r="B9" s="142"/>
      <c r="C9" s="60">
        <v>3220629</v>
      </c>
      <c r="D9" s="327"/>
      <c r="E9" s="60">
        <v>7114518</v>
      </c>
      <c r="F9" s="59">
        <v>7114518</v>
      </c>
      <c r="G9" s="59"/>
      <c r="H9" s="60"/>
      <c r="I9" s="60">
        <v>3877375</v>
      </c>
      <c r="J9" s="59">
        <v>3877375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3877375</v>
      </c>
      <c r="X9" s="60">
        <v>3557259</v>
      </c>
      <c r="Y9" s="59">
        <v>320116</v>
      </c>
      <c r="Z9" s="61">
        <v>9</v>
      </c>
      <c r="AA9" s="62">
        <v>7114518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>
        <v>3872824</v>
      </c>
      <c r="N10" s="59">
        <v>3872824</v>
      </c>
      <c r="O10" s="59"/>
      <c r="P10" s="60"/>
      <c r="Q10" s="60"/>
      <c r="R10" s="59"/>
      <c r="S10" s="59"/>
      <c r="T10" s="60"/>
      <c r="U10" s="60"/>
      <c r="V10" s="59"/>
      <c r="W10" s="59">
        <v>3872824</v>
      </c>
      <c r="X10" s="60"/>
      <c r="Y10" s="59">
        <v>3872824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1268691</v>
      </c>
      <c r="F11" s="351">
        <f t="shared" si="3"/>
        <v>1268691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4130955</v>
      </c>
      <c r="M11" s="349">
        <f t="shared" si="3"/>
        <v>5376019</v>
      </c>
      <c r="N11" s="351">
        <f t="shared" si="3"/>
        <v>9506974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9506974</v>
      </c>
      <c r="X11" s="349">
        <f t="shared" si="3"/>
        <v>634346</v>
      </c>
      <c r="Y11" s="351">
        <f t="shared" si="3"/>
        <v>8872628</v>
      </c>
      <c r="Z11" s="352">
        <f>+IF(X11&lt;&gt;0,+(Y11/X11)*100,0)</f>
        <v>1398.704807786287</v>
      </c>
      <c r="AA11" s="353">
        <f t="shared" si="3"/>
        <v>1268691</v>
      </c>
    </row>
    <row r="12" spans="1:27" ht="13.5">
      <c r="A12" s="291" t="s">
        <v>231</v>
      </c>
      <c r="B12" s="136"/>
      <c r="C12" s="60"/>
      <c r="D12" s="327"/>
      <c r="E12" s="60">
        <v>1268691</v>
      </c>
      <c r="F12" s="59">
        <v>1268691</v>
      </c>
      <c r="G12" s="59"/>
      <c r="H12" s="60"/>
      <c r="I12" s="60"/>
      <c r="J12" s="59"/>
      <c r="K12" s="59"/>
      <c r="L12" s="60">
        <v>4130955</v>
      </c>
      <c r="M12" s="60">
        <v>5376019</v>
      </c>
      <c r="N12" s="59">
        <v>9506974</v>
      </c>
      <c r="O12" s="59"/>
      <c r="P12" s="60"/>
      <c r="Q12" s="60"/>
      <c r="R12" s="59"/>
      <c r="S12" s="59"/>
      <c r="T12" s="60"/>
      <c r="U12" s="60"/>
      <c r="V12" s="59"/>
      <c r="W12" s="59">
        <v>9506974</v>
      </c>
      <c r="X12" s="60">
        <v>634346</v>
      </c>
      <c r="Y12" s="59">
        <v>8872628</v>
      </c>
      <c r="Z12" s="61">
        <v>1398.7</v>
      </c>
      <c r="AA12" s="62">
        <v>1268691</v>
      </c>
    </row>
    <row r="13" spans="1:27" ht="13.5">
      <c r="A13" s="348" t="s">
        <v>207</v>
      </c>
      <c r="B13" s="136"/>
      <c r="C13" s="275">
        <f>+C14</f>
        <v>38565000</v>
      </c>
      <c r="D13" s="328">
        <f aca="true" t="shared" si="4" ref="D13:AA13">+D14</f>
        <v>0</v>
      </c>
      <c r="E13" s="275">
        <f t="shared" si="4"/>
        <v>44154486</v>
      </c>
      <c r="F13" s="329">
        <f t="shared" si="4"/>
        <v>44154486</v>
      </c>
      <c r="G13" s="329">
        <f t="shared" si="4"/>
        <v>0</v>
      </c>
      <c r="H13" s="275">
        <f t="shared" si="4"/>
        <v>136513</v>
      </c>
      <c r="I13" s="275">
        <f t="shared" si="4"/>
        <v>574417</v>
      </c>
      <c r="J13" s="329">
        <f t="shared" si="4"/>
        <v>710930</v>
      </c>
      <c r="K13" s="329">
        <f t="shared" si="4"/>
        <v>48050</v>
      </c>
      <c r="L13" s="275">
        <f t="shared" si="4"/>
        <v>3373438</v>
      </c>
      <c r="M13" s="275">
        <f t="shared" si="4"/>
        <v>964198</v>
      </c>
      <c r="N13" s="329">
        <f t="shared" si="4"/>
        <v>4385686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5096616</v>
      </c>
      <c r="X13" s="275">
        <f t="shared" si="4"/>
        <v>22077243</v>
      </c>
      <c r="Y13" s="329">
        <f t="shared" si="4"/>
        <v>-16980627</v>
      </c>
      <c r="Z13" s="322">
        <f>+IF(X13&lt;&gt;0,+(Y13/X13)*100,0)</f>
        <v>-76.91461746378387</v>
      </c>
      <c r="AA13" s="273">
        <f t="shared" si="4"/>
        <v>44154486</v>
      </c>
    </row>
    <row r="14" spans="1:27" ht="13.5">
      <c r="A14" s="291" t="s">
        <v>232</v>
      </c>
      <c r="B14" s="136"/>
      <c r="C14" s="60">
        <v>38565000</v>
      </c>
      <c r="D14" s="327"/>
      <c r="E14" s="60">
        <v>44154486</v>
      </c>
      <c r="F14" s="59">
        <v>44154486</v>
      </c>
      <c r="G14" s="59"/>
      <c r="H14" s="60">
        <v>136513</v>
      </c>
      <c r="I14" s="60">
        <v>574417</v>
      </c>
      <c r="J14" s="59">
        <v>710930</v>
      </c>
      <c r="K14" s="59">
        <v>48050</v>
      </c>
      <c r="L14" s="60">
        <v>3373438</v>
      </c>
      <c r="M14" s="60">
        <v>964198</v>
      </c>
      <c r="N14" s="59">
        <v>4385686</v>
      </c>
      <c r="O14" s="59"/>
      <c r="P14" s="60"/>
      <c r="Q14" s="60"/>
      <c r="R14" s="59"/>
      <c r="S14" s="59"/>
      <c r="T14" s="60"/>
      <c r="U14" s="60"/>
      <c r="V14" s="59"/>
      <c r="W14" s="59">
        <v>5096616</v>
      </c>
      <c r="X14" s="60">
        <v>22077243</v>
      </c>
      <c r="Y14" s="59">
        <v>-16980627</v>
      </c>
      <c r="Z14" s="61">
        <v>-76.91</v>
      </c>
      <c r="AA14" s="62">
        <v>44154486</v>
      </c>
    </row>
    <row r="15" spans="1:27" ht="13.5">
      <c r="A15" s="348" t="s">
        <v>208</v>
      </c>
      <c r="B15" s="136"/>
      <c r="C15" s="60">
        <f aca="true" t="shared" si="5" ref="C15:Y15">SUM(C16:C20)</f>
        <v>83577000</v>
      </c>
      <c r="D15" s="327">
        <f t="shared" si="5"/>
        <v>0</v>
      </c>
      <c r="E15" s="60">
        <f t="shared" si="5"/>
        <v>20265351</v>
      </c>
      <c r="F15" s="59">
        <f t="shared" si="5"/>
        <v>20265351</v>
      </c>
      <c r="G15" s="59">
        <f t="shared" si="5"/>
        <v>1743042</v>
      </c>
      <c r="H15" s="60">
        <f t="shared" si="5"/>
        <v>6928462</v>
      </c>
      <c r="I15" s="60">
        <f t="shared" si="5"/>
        <v>1560538</v>
      </c>
      <c r="J15" s="59">
        <f t="shared" si="5"/>
        <v>10232042</v>
      </c>
      <c r="K15" s="59">
        <f t="shared" si="5"/>
        <v>2615453</v>
      </c>
      <c r="L15" s="60">
        <f t="shared" si="5"/>
        <v>5847431</v>
      </c>
      <c r="M15" s="60">
        <f t="shared" si="5"/>
        <v>5455215</v>
      </c>
      <c r="N15" s="59">
        <f t="shared" si="5"/>
        <v>13918099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24150141</v>
      </c>
      <c r="X15" s="60">
        <f t="shared" si="5"/>
        <v>10132676</v>
      </c>
      <c r="Y15" s="59">
        <f t="shared" si="5"/>
        <v>14017465</v>
      </c>
      <c r="Z15" s="61">
        <f>+IF(X15&lt;&gt;0,+(Y15/X15)*100,0)</f>
        <v>138.33922055733353</v>
      </c>
      <c r="AA15" s="62">
        <f>SUM(AA16:AA20)</f>
        <v>20265351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>
        <v>7453051</v>
      </c>
      <c r="F17" s="59">
        <v>7453051</v>
      </c>
      <c r="G17" s="59">
        <v>1145658</v>
      </c>
      <c r="H17" s="60">
        <v>5869504</v>
      </c>
      <c r="I17" s="60">
        <v>1560538</v>
      </c>
      <c r="J17" s="59">
        <v>8575700</v>
      </c>
      <c r="K17" s="59">
        <v>1541737</v>
      </c>
      <c r="L17" s="60">
        <v>5340123</v>
      </c>
      <c r="M17" s="60">
        <v>3993299</v>
      </c>
      <c r="N17" s="59">
        <v>10875159</v>
      </c>
      <c r="O17" s="59"/>
      <c r="P17" s="60"/>
      <c r="Q17" s="60"/>
      <c r="R17" s="59"/>
      <c r="S17" s="59"/>
      <c r="T17" s="60"/>
      <c r="U17" s="60"/>
      <c r="V17" s="59"/>
      <c r="W17" s="59">
        <v>19450859</v>
      </c>
      <c r="X17" s="60">
        <v>3726526</v>
      </c>
      <c r="Y17" s="59">
        <v>15724333</v>
      </c>
      <c r="Z17" s="61">
        <v>421.96</v>
      </c>
      <c r="AA17" s="62">
        <v>7453051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83577000</v>
      </c>
      <c r="D20" s="327"/>
      <c r="E20" s="60">
        <v>12812300</v>
      </c>
      <c r="F20" s="59">
        <v>12812300</v>
      </c>
      <c r="G20" s="59">
        <v>597384</v>
      </c>
      <c r="H20" s="60">
        <v>1058958</v>
      </c>
      <c r="I20" s="60"/>
      <c r="J20" s="59">
        <v>1656342</v>
      </c>
      <c r="K20" s="59">
        <v>1073716</v>
      </c>
      <c r="L20" s="60">
        <v>507308</v>
      </c>
      <c r="M20" s="60">
        <v>1461916</v>
      </c>
      <c r="N20" s="59">
        <v>3042940</v>
      </c>
      <c r="O20" s="59"/>
      <c r="P20" s="60"/>
      <c r="Q20" s="60"/>
      <c r="R20" s="59"/>
      <c r="S20" s="59"/>
      <c r="T20" s="60"/>
      <c r="U20" s="60"/>
      <c r="V20" s="59"/>
      <c r="W20" s="59">
        <v>4699282</v>
      </c>
      <c r="X20" s="60">
        <v>6406150</v>
      </c>
      <c r="Y20" s="59">
        <v>-1706868</v>
      </c>
      <c r="Z20" s="61">
        <v>-26.64</v>
      </c>
      <c r="AA20" s="62">
        <v>12812300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42767000</v>
      </c>
      <c r="D22" s="331">
        <f t="shared" si="6"/>
        <v>0</v>
      </c>
      <c r="E22" s="330">
        <f t="shared" si="6"/>
        <v>59607622</v>
      </c>
      <c r="F22" s="332">
        <f t="shared" si="6"/>
        <v>59607622</v>
      </c>
      <c r="G22" s="332">
        <f t="shared" si="6"/>
        <v>2641962</v>
      </c>
      <c r="H22" s="330">
        <f t="shared" si="6"/>
        <v>8586551</v>
      </c>
      <c r="I22" s="330">
        <f t="shared" si="6"/>
        <v>1446979</v>
      </c>
      <c r="J22" s="332">
        <f t="shared" si="6"/>
        <v>12675492</v>
      </c>
      <c r="K22" s="332">
        <f t="shared" si="6"/>
        <v>2602683</v>
      </c>
      <c r="L22" s="330">
        <f t="shared" si="6"/>
        <v>1710316</v>
      </c>
      <c r="M22" s="330">
        <f t="shared" si="6"/>
        <v>1141829</v>
      </c>
      <c r="N22" s="332">
        <f t="shared" si="6"/>
        <v>5454828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18130320</v>
      </c>
      <c r="X22" s="330">
        <f t="shared" si="6"/>
        <v>29803812</v>
      </c>
      <c r="Y22" s="332">
        <f t="shared" si="6"/>
        <v>-11673492</v>
      </c>
      <c r="Z22" s="323">
        <f>+IF(X22&lt;&gt;0,+(Y22/X22)*100,0)</f>
        <v>-39.16778162471297</v>
      </c>
      <c r="AA22" s="337">
        <f>SUM(AA23:AA32)</f>
        <v>59607622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42767000</v>
      </c>
      <c r="D24" s="327"/>
      <c r="E24" s="60">
        <v>24864121</v>
      </c>
      <c r="F24" s="59">
        <v>24864121</v>
      </c>
      <c r="G24" s="59">
        <v>1677092</v>
      </c>
      <c r="H24" s="60">
        <v>5380721</v>
      </c>
      <c r="I24" s="60">
        <v>751156</v>
      </c>
      <c r="J24" s="59">
        <v>7808969</v>
      </c>
      <c r="K24" s="59">
        <v>273997</v>
      </c>
      <c r="L24" s="60"/>
      <c r="M24" s="60">
        <v>991864</v>
      </c>
      <c r="N24" s="59">
        <v>1265861</v>
      </c>
      <c r="O24" s="59"/>
      <c r="P24" s="60"/>
      <c r="Q24" s="60"/>
      <c r="R24" s="59"/>
      <c r="S24" s="59"/>
      <c r="T24" s="60"/>
      <c r="U24" s="60"/>
      <c r="V24" s="59"/>
      <c r="W24" s="59">
        <v>9074830</v>
      </c>
      <c r="X24" s="60">
        <v>12432061</v>
      </c>
      <c r="Y24" s="59">
        <v>-3357231</v>
      </c>
      <c r="Z24" s="61">
        <v>-27</v>
      </c>
      <c r="AA24" s="62">
        <v>24864121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34743501</v>
      </c>
      <c r="F32" s="59">
        <v>34743501</v>
      </c>
      <c r="G32" s="59">
        <v>964870</v>
      </c>
      <c r="H32" s="60">
        <v>3205830</v>
      </c>
      <c r="I32" s="60">
        <v>695823</v>
      </c>
      <c r="J32" s="59">
        <v>4866523</v>
      </c>
      <c r="K32" s="59">
        <v>2328686</v>
      </c>
      <c r="L32" s="60">
        <v>1710316</v>
      </c>
      <c r="M32" s="60">
        <v>149965</v>
      </c>
      <c r="N32" s="59">
        <v>4188967</v>
      </c>
      <c r="O32" s="59"/>
      <c r="P32" s="60"/>
      <c r="Q32" s="60"/>
      <c r="R32" s="59"/>
      <c r="S32" s="59"/>
      <c r="T32" s="60"/>
      <c r="U32" s="60"/>
      <c r="V32" s="59"/>
      <c r="W32" s="59">
        <v>9055490</v>
      </c>
      <c r="X32" s="60">
        <v>17371751</v>
      </c>
      <c r="Y32" s="59">
        <v>-8316261</v>
      </c>
      <c r="Z32" s="61">
        <v>-47.87</v>
      </c>
      <c r="AA32" s="62">
        <v>34743501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21000000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82356</v>
      </c>
      <c r="H40" s="330">
        <f t="shared" si="9"/>
        <v>357399</v>
      </c>
      <c r="I40" s="330">
        <f t="shared" si="9"/>
        <v>105283</v>
      </c>
      <c r="J40" s="332">
        <f t="shared" si="9"/>
        <v>545038</v>
      </c>
      <c r="K40" s="332">
        <f t="shared" si="9"/>
        <v>123584</v>
      </c>
      <c r="L40" s="330">
        <f t="shared" si="9"/>
        <v>252274</v>
      </c>
      <c r="M40" s="330">
        <f t="shared" si="9"/>
        <v>15800</v>
      </c>
      <c r="N40" s="332">
        <f t="shared" si="9"/>
        <v>391658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936696</v>
      </c>
      <c r="X40" s="330">
        <f t="shared" si="9"/>
        <v>0</v>
      </c>
      <c r="Y40" s="332">
        <f t="shared" si="9"/>
        <v>936696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21000000</v>
      </c>
      <c r="D44" s="355"/>
      <c r="E44" s="54"/>
      <c r="F44" s="53"/>
      <c r="G44" s="53">
        <v>82356</v>
      </c>
      <c r="H44" s="54">
        <v>357399</v>
      </c>
      <c r="I44" s="54">
        <v>105283</v>
      </c>
      <c r="J44" s="53">
        <v>545038</v>
      </c>
      <c r="K44" s="53">
        <v>123584</v>
      </c>
      <c r="L44" s="54">
        <v>252274</v>
      </c>
      <c r="M44" s="54">
        <v>15800</v>
      </c>
      <c r="N44" s="53">
        <v>391658</v>
      </c>
      <c r="O44" s="53"/>
      <c r="P44" s="54"/>
      <c r="Q44" s="54"/>
      <c r="R44" s="53"/>
      <c r="S44" s="53"/>
      <c r="T44" s="54"/>
      <c r="U44" s="54"/>
      <c r="V44" s="53"/>
      <c r="W44" s="53">
        <v>936696</v>
      </c>
      <c r="X44" s="54"/>
      <c r="Y44" s="53">
        <v>936696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189129629</v>
      </c>
      <c r="D60" s="333">
        <f t="shared" si="14"/>
        <v>0</v>
      </c>
      <c r="E60" s="219">
        <f t="shared" si="14"/>
        <v>156246000</v>
      </c>
      <c r="F60" s="264">
        <f t="shared" si="14"/>
        <v>156246000</v>
      </c>
      <c r="G60" s="264">
        <f t="shared" si="14"/>
        <v>13357052</v>
      </c>
      <c r="H60" s="219">
        <f t="shared" si="14"/>
        <v>18761151</v>
      </c>
      <c r="I60" s="219">
        <f t="shared" si="14"/>
        <v>10877543</v>
      </c>
      <c r="J60" s="264">
        <f t="shared" si="14"/>
        <v>42995746</v>
      </c>
      <c r="K60" s="264">
        <f t="shared" si="14"/>
        <v>6058121</v>
      </c>
      <c r="L60" s="219">
        <f t="shared" si="14"/>
        <v>18034195</v>
      </c>
      <c r="M60" s="219">
        <f t="shared" si="14"/>
        <v>17714976</v>
      </c>
      <c r="N60" s="264">
        <f t="shared" si="14"/>
        <v>41807292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84803038</v>
      </c>
      <c r="X60" s="219">
        <f t="shared" si="14"/>
        <v>78123002</v>
      </c>
      <c r="Y60" s="264">
        <f t="shared" si="14"/>
        <v>6680036</v>
      </c>
      <c r="Z60" s="324">
        <f>+IF(X60&lt;&gt;0,+(Y60/X60)*100,0)</f>
        <v>8.55066475812079</v>
      </c>
      <c r="AA60" s="232">
        <f>+AA57+AA54+AA51+AA40+AA37+AA34+AA22+AA5</f>
        <v>156246000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2015-02-02T10:50:52Z</dcterms:created>
  <dcterms:modified xsi:type="dcterms:W3CDTF">2015-02-02T10:54:34Z</dcterms:modified>
  <cp:category/>
  <cp:version/>
  <cp:contentType/>
  <cp:contentStatus/>
</cp:coreProperties>
</file>