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<sst xmlns="http://schemas.openxmlformats.org/spreadsheetml/2006/main" count="855" uniqueCount="302">
  <si>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Nala(FS185)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</si>
  <si>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</si>
  <si>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</si>
  <si>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</si>
  <si>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</si>
  <si>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</si>
  <si>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</si>
  <si>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</si>
  <si>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</si>
  <si>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</si>
  <si>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</si>
  <si>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</si>
  <si>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</si>
  <si>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</si>
  <si>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</si>
  <si>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</si>
  <si>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</si>
  <si>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</si>
  <si>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</si>
  <si>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</si>
  <si>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</si>
  <si>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</si>
  <si>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</si>
  <si>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</si>
  <si>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</si>
  <si>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</si>
  <si>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</si>
  <si>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</si>
  <si>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</si>
  <si>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</si>
  <si>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</si>
  <si>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</si>
  <si>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</si>
  <si>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</si>
  <si>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</si>
  <si>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</si>
  <si>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</si>
  <si>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</si>
  <si>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</si>
  <si>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</si>
  <si>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</si>
  <si>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</si>
  <si>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</si>
  <si>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</si>
  <si>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</si>
  <si>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</si>
  <si>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</si>
  <si>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</si>
  <si>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</si>
  <si>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</si>
  <si>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</si>
  <si>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</si>
  <si>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</si>
  <si>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</si>
  <si>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</si>
  <si>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</si>
  <si>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</si>
  <si>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</si>
  <si>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</si>
  <si>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</si>
  <si>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</si>
  <si>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</si>
  <si>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</si>
  <si>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</si>
  <si>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</si>
  <si>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</si>
  <si>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</si>
  <si>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</si>
  <si>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</si>
  <si>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</si>
  <si>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Nala(FS185)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</si>
  <si>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</si>
  <si>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</si>
  <si>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</si>
  <si>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</si>
  <si>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</si>
  <si>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</si>
  <si>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</si>
  <si>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</si>
  <si>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</si>
  <si>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</si>
  <si>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</si>
  <si>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</si>
  <si>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</si>
  <si>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</si>
  <si>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</si>
  <si>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</si>
  <si>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</si>
  <si>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</si>
  <si>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</si>
  <si>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</si>
  <si>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</si>
  <si>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</si>
  <si>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</si>
  <si>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</si>
  <si>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</si>
  <si>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</si>
  <si>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</si>
  <si>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</si>
  <si>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</si>
  <si>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Nala(FS185)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</si>
  <si>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</si>
  <si>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</si>
  <si>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</si>
  <si>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</si>
  <si>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</si>
  <si>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</si>
  <si>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</si>
  <si>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</si>
  <si>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</si>
  <si>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</si>
  <si>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</si>
  <si>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</si>
  <si>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</si>
  <si>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</si>
  <si>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</si>
  <si>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</si>
  <si>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</si>
  <si>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</si>
  <si>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</si>
  <si>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</si>
  <si>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</si>
  <si>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</si>
  <si>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</si>
  <si>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</si>
  <si>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</si>
  <si>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</si>
  <si>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</si>
  <si>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</si>
  <si>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Nala(FS185)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</si>
  <si>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</si>
  <si>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</si>
  <si>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</si>
  <si>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</si>
  <si>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</si>
  <si>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</si>
  <si>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</si>
  <si>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</si>
  <si>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</si>
  <si>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</si>
  <si>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Nala(FS185)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</si>
  <si>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</si>
  <si>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</si>
  <si>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</si>
  <si>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</si>
  <si>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</si>
  <si>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</si>
  <si>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</si>
  <si>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</si>
  <si>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</si>
  <si>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</si>
  <si>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</si>
  <si>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</si>
  <si>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</si>
  <si>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</si>
  <si>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</si>
  <si>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</si>
  <si>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</si>
  <si>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</si>
  <si>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</si>
  <si>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</si>
  <si>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</si>
  <si>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</si>
  <si>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</si>
  <si>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</si>
  <si>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</si>
  <si>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</si>
  <si>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</si>
  <si>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</si>
  <si>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</si>
  <si>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</si>
  <si>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</si>
  <si>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</si>
  <si>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</si>
  <si>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Nala(FS185)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</si>
  <si>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</si>
  <si>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</si>
  <si>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</si>
  <si>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</si>
  <si>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</si>
  <si>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</si>
  <si>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</si>
  <si>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</si>
  <si>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</si>
  <si>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</si>
  <si>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</si>
  <si>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</si>
  <si>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</si>
  <si>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</si>
  <si>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</si>
  <si>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</si>
  <si>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</si>
  <si>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</si>
  <si>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</si>
  <si>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</si>
  <si>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</si>
  <si>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</si>
  <si>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</si>
  <si>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</si>
  <si>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</si>
  <si>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</si>
  <si>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Nala(FS185)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</si>
  <si>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</si>
  <si>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</si>
  <si>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</si>
  <si>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</si>
  <si>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</si>
  <si>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</si>
  <si>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</si>
  <si>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</si>
  <si>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</si>
  <si>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</si>
  <si>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</si>
  <si>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</si>
  <si>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</si>
  <si>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</si>
  <si>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</si>
  <si>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</si>
  <si>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</si>
  <si>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</si>
  <si>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</si>
  <si>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</si>
  <si>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</si>
  <si>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</si>
  <si>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</si>
  <si>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</si>
  <si>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Nala(FS185)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</si>
  <si>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</si>
  <si>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</si>
  <si>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</si>
  <si>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</si>
  <si>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</si>
  <si>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</si>
  <si>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</si>
  <si>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</si>
  <si>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</si>
  <si>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</si>
  <si>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</si>
  <si>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</si>
  <si>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</si>
  <si>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</si>
  <si>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</si>
  <si>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</si>
  <si>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</si>
  <si>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</si>
  <si>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</si>
  <si>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</si>
  <si>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</si>
  <si>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</si>
  <si>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</si>
  <si>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</si>
  <si>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</si>
  <si>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</si>
  <si>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</si>
  <si>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</si>
  <si>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</si>
  <si>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</si>
  <si>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</si>
  <si>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</si>
  <si>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</si>
  <si>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</si>
  <si>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</si>
  <si>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Nala(FS185)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</si>
  <si>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</si>
  <si>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</si>
  <si>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Nala(FS185)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</si>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</sst>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12061322</v>
      </c>
      <c r="C5" s="19">
        <v>0</v>
      </c>
      <c r="D5" s="59">
        <v>17500000</v>
      </c>
      <c r="E5" s="60">
        <v>17500000</v>
      </c>
      <c r="F5" s="60">
        <v>1315152</v>
      </c>
      <c r="G5" s="60">
        <v>1317065</v>
      </c>
      <c r="H5" s="60">
        <v>1571984</v>
      </c>
      <c r="I5" s="60">
        <v>4204201</v>
      </c>
      <c r="J5" s="60">
        <v>-6870</v>
      </c>
      <c r="K5" s="60">
        <v>1517078</v>
      </c>
      <c r="L5" s="60">
        <v>0</v>
      </c>
      <c r="M5" s="60">
        <v>1510208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5714409</v>
      </c>
      <c r="W5" s="60">
        <v>8749998</v>
      </c>
      <c r="X5" s="60">
        <v>-3035589</v>
      </c>
      <c r="Y5" s="61">
        <v>-34.69</v>
      </c>
      <c r="Z5" s="62">
        <v>17500000</v>
      </c>
    </row>
    <row r="6" spans="1:26" ht="13.5">
      <c r="A6" s="58" t="s">
        <v>32</v>
      </c>
      <c r="B6" s="19">
        <v>168990610</v>
      </c>
      <c r="C6" s="19">
        <v>0</v>
      </c>
      <c r="D6" s="59">
        <v>205113303</v>
      </c>
      <c r="E6" s="60">
        <v>205113303</v>
      </c>
      <c r="F6" s="60">
        <v>15865266</v>
      </c>
      <c r="G6" s="60">
        <v>16854754</v>
      </c>
      <c r="H6" s="60">
        <v>15819969</v>
      </c>
      <c r="I6" s="60">
        <v>48539989</v>
      </c>
      <c r="J6" s="60">
        <v>792601</v>
      </c>
      <c r="K6" s="60">
        <v>13791246</v>
      </c>
      <c r="L6" s="60">
        <v>0</v>
      </c>
      <c r="M6" s="60">
        <v>14583847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63123836</v>
      </c>
      <c r="W6" s="60">
        <v>72361794</v>
      </c>
      <c r="X6" s="60">
        <v>-9237958</v>
      </c>
      <c r="Y6" s="61">
        <v>-12.77</v>
      </c>
      <c r="Z6" s="62">
        <v>205113303</v>
      </c>
    </row>
    <row r="7" spans="1:26" ht="13.5">
      <c r="A7" s="58" t="s">
        <v>33</v>
      </c>
      <c r="B7" s="19">
        <v>6460</v>
      </c>
      <c r="C7" s="19">
        <v>0</v>
      </c>
      <c r="D7" s="59">
        <v>0</v>
      </c>
      <c r="E7" s="60">
        <v>0</v>
      </c>
      <c r="F7" s="60">
        <v>87970</v>
      </c>
      <c r="G7" s="60">
        <v>227243</v>
      </c>
      <c r="H7" s="60">
        <v>2081</v>
      </c>
      <c r="I7" s="60">
        <v>317294</v>
      </c>
      <c r="J7" s="60">
        <v>0</v>
      </c>
      <c r="K7" s="60">
        <v>165083</v>
      </c>
      <c r="L7" s="60">
        <v>0</v>
      </c>
      <c r="M7" s="60">
        <v>165083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482377</v>
      </c>
      <c r="W7" s="60"/>
      <c r="X7" s="60">
        <v>482377</v>
      </c>
      <c r="Y7" s="61">
        <v>0</v>
      </c>
      <c r="Z7" s="62">
        <v>0</v>
      </c>
    </row>
    <row r="8" spans="1:26" ht="13.5">
      <c r="A8" s="58" t="s">
        <v>34</v>
      </c>
      <c r="B8" s="19">
        <v>133210000</v>
      </c>
      <c r="C8" s="19">
        <v>0</v>
      </c>
      <c r="D8" s="59">
        <v>132329400</v>
      </c>
      <c r="E8" s="60">
        <v>132329400</v>
      </c>
      <c r="F8" s="60">
        <v>51558263</v>
      </c>
      <c r="G8" s="60">
        <v>1348000</v>
      </c>
      <c r="H8" s="60">
        <v>0</v>
      </c>
      <c r="I8" s="60">
        <v>52906263</v>
      </c>
      <c r="J8" s="60">
        <v>0</v>
      </c>
      <c r="K8" s="60">
        <v>306000</v>
      </c>
      <c r="L8" s="60">
        <v>0</v>
      </c>
      <c r="M8" s="60">
        <v>306000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53212263</v>
      </c>
      <c r="W8" s="60">
        <v>85267000</v>
      </c>
      <c r="X8" s="60">
        <v>-32054737</v>
      </c>
      <c r="Y8" s="61">
        <v>-37.59</v>
      </c>
      <c r="Z8" s="62">
        <v>132329400</v>
      </c>
    </row>
    <row r="9" spans="1:26" ht="13.5">
      <c r="A9" s="58" t="s">
        <v>35</v>
      </c>
      <c r="B9" s="19">
        <v>13436305</v>
      </c>
      <c r="C9" s="19">
        <v>0</v>
      </c>
      <c r="D9" s="59">
        <v>5817172</v>
      </c>
      <c r="E9" s="60">
        <v>5817172</v>
      </c>
      <c r="F9" s="60">
        <v>151232</v>
      </c>
      <c r="G9" s="60">
        <v>195762</v>
      </c>
      <c r="H9" s="60">
        <v>135993</v>
      </c>
      <c r="I9" s="60">
        <v>482987</v>
      </c>
      <c r="J9" s="60">
        <v>64678</v>
      </c>
      <c r="K9" s="60">
        <v>1618500</v>
      </c>
      <c r="L9" s="60">
        <v>0</v>
      </c>
      <c r="M9" s="60">
        <v>1683178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2166165</v>
      </c>
      <c r="W9" s="60">
        <v>1468158</v>
      </c>
      <c r="X9" s="60">
        <v>698007</v>
      </c>
      <c r="Y9" s="61">
        <v>47.54</v>
      </c>
      <c r="Z9" s="62">
        <v>5817172</v>
      </c>
    </row>
    <row r="10" spans="1:26" ht="25.5">
      <c r="A10" s="63" t="s">
        <v>277</v>
      </c>
      <c r="B10" s="64">
        <f>SUM(B5:B9)</f>
        <v>327704697</v>
      </c>
      <c r="C10" s="64">
        <f>SUM(C5:C9)</f>
        <v>0</v>
      </c>
      <c r="D10" s="65">
        <f aca="true" t="shared" si="0" ref="D10:Z10">SUM(D5:D9)</f>
        <v>360759875</v>
      </c>
      <c r="E10" s="66">
        <f t="shared" si="0"/>
        <v>360759875</v>
      </c>
      <c r="F10" s="66">
        <f t="shared" si="0"/>
        <v>68977883</v>
      </c>
      <c r="G10" s="66">
        <f t="shared" si="0"/>
        <v>19942824</v>
      </c>
      <c r="H10" s="66">
        <f t="shared" si="0"/>
        <v>17530027</v>
      </c>
      <c r="I10" s="66">
        <f t="shared" si="0"/>
        <v>106450734</v>
      </c>
      <c r="J10" s="66">
        <f t="shared" si="0"/>
        <v>850409</v>
      </c>
      <c r="K10" s="66">
        <f t="shared" si="0"/>
        <v>17397907</v>
      </c>
      <c r="L10" s="66">
        <f t="shared" si="0"/>
        <v>0</v>
      </c>
      <c r="M10" s="66">
        <f t="shared" si="0"/>
        <v>18248316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124699050</v>
      </c>
      <c r="W10" s="66">
        <f t="shared" si="0"/>
        <v>167846950</v>
      </c>
      <c r="X10" s="66">
        <f t="shared" si="0"/>
        <v>-43147900</v>
      </c>
      <c r="Y10" s="67">
        <f>+IF(W10&lt;&gt;0,(X10/W10)*100,0)</f>
        <v>-25.70669291279943</v>
      </c>
      <c r="Z10" s="68">
        <f t="shared" si="0"/>
        <v>360759875</v>
      </c>
    </row>
    <row r="11" spans="1:26" ht="13.5">
      <c r="A11" s="58" t="s">
        <v>37</v>
      </c>
      <c r="B11" s="19">
        <v>111951678</v>
      </c>
      <c r="C11" s="19">
        <v>0</v>
      </c>
      <c r="D11" s="59">
        <v>112082000</v>
      </c>
      <c r="E11" s="60">
        <v>112082000</v>
      </c>
      <c r="F11" s="60">
        <v>9742808</v>
      </c>
      <c r="G11" s="60">
        <v>9189919</v>
      </c>
      <c r="H11" s="60">
        <v>9261469</v>
      </c>
      <c r="I11" s="60">
        <v>28194196</v>
      </c>
      <c r="J11" s="60">
        <v>-294174</v>
      </c>
      <c r="K11" s="60">
        <v>9374358</v>
      </c>
      <c r="L11" s="60">
        <v>0</v>
      </c>
      <c r="M11" s="60">
        <v>9080184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37274380</v>
      </c>
      <c r="W11" s="60">
        <v>56040906</v>
      </c>
      <c r="X11" s="60">
        <v>-18766526</v>
      </c>
      <c r="Y11" s="61">
        <v>-33.49</v>
      </c>
      <c r="Z11" s="62">
        <v>112082000</v>
      </c>
    </row>
    <row r="12" spans="1:26" ht="13.5">
      <c r="A12" s="58" t="s">
        <v>38</v>
      </c>
      <c r="B12" s="19">
        <v>6976999</v>
      </c>
      <c r="C12" s="19">
        <v>0</v>
      </c>
      <c r="D12" s="59">
        <v>7698964</v>
      </c>
      <c r="E12" s="60">
        <v>7698964</v>
      </c>
      <c r="F12" s="60">
        <v>565232</v>
      </c>
      <c r="G12" s="60">
        <v>567366</v>
      </c>
      <c r="H12" s="60">
        <v>551362</v>
      </c>
      <c r="I12" s="60">
        <v>1683960</v>
      </c>
      <c r="J12" s="60">
        <v>0</v>
      </c>
      <c r="K12" s="60">
        <v>576487</v>
      </c>
      <c r="L12" s="60">
        <v>0</v>
      </c>
      <c r="M12" s="60">
        <v>576487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2260447</v>
      </c>
      <c r="W12" s="60">
        <v>3849480</v>
      </c>
      <c r="X12" s="60">
        <v>-1589033</v>
      </c>
      <c r="Y12" s="61">
        <v>-41.28</v>
      </c>
      <c r="Z12" s="62">
        <v>7698964</v>
      </c>
    </row>
    <row r="13" spans="1:26" ht="13.5">
      <c r="A13" s="58" t="s">
        <v>278</v>
      </c>
      <c r="B13" s="19">
        <v>82248410</v>
      </c>
      <c r="C13" s="19">
        <v>0</v>
      </c>
      <c r="D13" s="59">
        <v>90000000</v>
      </c>
      <c r="E13" s="60">
        <v>90000000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42916665</v>
      </c>
      <c r="X13" s="60">
        <v>-42916665</v>
      </c>
      <c r="Y13" s="61">
        <v>-100</v>
      </c>
      <c r="Z13" s="62">
        <v>90000000</v>
      </c>
    </row>
    <row r="14" spans="1:26" ht="13.5">
      <c r="A14" s="58" t="s">
        <v>40</v>
      </c>
      <c r="B14" s="19">
        <v>20616501</v>
      </c>
      <c r="C14" s="19">
        <v>0</v>
      </c>
      <c r="D14" s="59">
        <v>8000000</v>
      </c>
      <c r="E14" s="60">
        <v>8000000</v>
      </c>
      <c r="F14" s="60">
        <v>881609</v>
      </c>
      <c r="G14" s="60">
        <v>1061607</v>
      </c>
      <c r="H14" s="60">
        <v>2407705</v>
      </c>
      <c r="I14" s="60">
        <v>4350921</v>
      </c>
      <c r="J14" s="60">
        <v>125</v>
      </c>
      <c r="K14" s="60">
        <v>298144</v>
      </c>
      <c r="L14" s="60">
        <v>0</v>
      </c>
      <c r="M14" s="60">
        <v>298269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4649190</v>
      </c>
      <c r="W14" s="60">
        <v>4000002</v>
      </c>
      <c r="X14" s="60">
        <v>649188</v>
      </c>
      <c r="Y14" s="61">
        <v>16.23</v>
      </c>
      <c r="Z14" s="62">
        <v>8000000</v>
      </c>
    </row>
    <row r="15" spans="1:26" ht="13.5">
      <c r="A15" s="58" t="s">
        <v>41</v>
      </c>
      <c r="B15" s="19">
        <v>96827035</v>
      </c>
      <c r="C15" s="19">
        <v>0</v>
      </c>
      <c r="D15" s="59">
        <v>106093476</v>
      </c>
      <c r="E15" s="60">
        <v>106093476</v>
      </c>
      <c r="F15" s="60">
        <v>6781741</v>
      </c>
      <c r="G15" s="60">
        <v>10917266</v>
      </c>
      <c r="H15" s="60">
        <v>13255488</v>
      </c>
      <c r="I15" s="60">
        <v>30954495</v>
      </c>
      <c r="J15" s="60">
        <v>442178</v>
      </c>
      <c r="K15" s="60">
        <v>-2036048</v>
      </c>
      <c r="L15" s="60">
        <v>0</v>
      </c>
      <c r="M15" s="60">
        <v>-1593870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29360625</v>
      </c>
      <c r="W15" s="60">
        <v>53046738</v>
      </c>
      <c r="X15" s="60">
        <v>-23686113</v>
      </c>
      <c r="Y15" s="61">
        <v>-44.65</v>
      </c>
      <c r="Z15" s="62">
        <v>106093476</v>
      </c>
    </row>
    <row r="16" spans="1:26" ht="13.5">
      <c r="A16" s="69" t="s">
        <v>42</v>
      </c>
      <c r="B16" s="19">
        <v>0</v>
      </c>
      <c r="C16" s="19">
        <v>0</v>
      </c>
      <c r="D16" s="59">
        <v>22590000</v>
      </c>
      <c r="E16" s="60">
        <v>22590000</v>
      </c>
      <c r="F16" s="60">
        <v>523227</v>
      </c>
      <c r="G16" s="60">
        <v>539796</v>
      </c>
      <c r="H16" s="60">
        <v>524905</v>
      </c>
      <c r="I16" s="60">
        <v>1587928</v>
      </c>
      <c r="J16" s="60">
        <v>264</v>
      </c>
      <c r="K16" s="60">
        <v>577782</v>
      </c>
      <c r="L16" s="60">
        <v>0</v>
      </c>
      <c r="M16" s="60">
        <v>578046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2165974</v>
      </c>
      <c r="W16" s="60">
        <v>11295000</v>
      </c>
      <c r="X16" s="60">
        <v>-9129026</v>
      </c>
      <c r="Y16" s="61">
        <v>-80.82</v>
      </c>
      <c r="Z16" s="62">
        <v>22590000</v>
      </c>
    </row>
    <row r="17" spans="1:26" ht="13.5">
      <c r="A17" s="58" t="s">
        <v>43</v>
      </c>
      <c r="B17" s="19">
        <v>117993146</v>
      </c>
      <c r="C17" s="19">
        <v>0</v>
      </c>
      <c r="D17" s="59">
        <v>110250494</v>
      </c>
      <c r="E17" s="60">
        <v>110250494</v>
      </c>
      <c r="F17" s="60">
        <v>2604075</v>
      </c>
      <c r="G17" s="60">
        <v>2342316</v>
      </c>
      <c r="H17" s="60">
        <v>2759724</v>
      </c>
      <c r="I17" s="60">
        <v>7706115</v>
      </c>
      <c r="J17" s="60">
        <v>726510</v>
      </c>
      <c r="K17" s="60">
        <v>3480089</v>
      </c>
      <c r="L17" s="60">
        <v>0</v>
      </c>
      <c r="M17" s="60">
        <v>4206599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11912714</v>
      </c>
      <c r="W17" s="60">
        <v>55125138</v>
      </c>
      <c r="X17" s="60">
        <v>-43212424</v>
      </c>
      <c r="Y17" s="61">
        <v>-78.39</v>
      </c>
      <c r="Z17" s="62">
        <v>110250494</v>
      </c>
    </row>
    <row r="18" spans="1:26" ht="13.5">
      <c r="A18" s="70" t="s">
        <v>44</v>
      </c>
      <c r="B18" s="71">
        <f>SUM(B11:B17)</f>
        <v>436613769</v>
      </c>
      <c r="C18" s="71">
        <f>SUM(C11:C17)</f>
        <v>0</v>
      </c>
      <c r="D18" s="72">
        <f aca="true" t="shared" si="1" ref="D18:Z18">SUM(D11:D17)</f>
        <v>456714934</v>
      </c>
      <c r="E18" s="73">
        <f t="shared" si="1"/>
        <v>456714934</v>
      </c>
      <c r="F18" s="73">
        <f t="shared" si="1"/>
        <v>21098692</v>
      </c>
      <c r="G18" s="73">
        <f t="shared" si="1"/>
        <v>24618270</v>
      </c>
      <c r="H18" s="73">
        <f t="shared" si="1"/>
        <v>28760653</v>
      </c>
      <c r="I18" s="73">
        <f t="shared" si="1"/>
        <v>74477615</v>
      </c>
      <c r="J18" s="73">
        <f t="shared" si="1"/>
        <v>874903</v>
      </c>
      <c r="K18" s="73">
        <f t="shared" si="1"/>
        <v>12270812</v>
      </c>
      <c r="L18" s="73">
        <f t="shared" si="1"/>
        <v>0</v>
      </c>
      <c r="M18" s="73">
        <f t="shared" si="1"/>
        <v>13145715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87623330</v>
      </c>
      <c r="W18" s="73">
        <f t="shared" si="1"/>
        <v>226273929</v>
      </c>
      <c r="X18" s="73">
        <f t="shared" si="1"/>
        <v>-138650599</v>
      </c>
      <c r="Y18" s="67">
        <f>+IF(W18&lt;&gt;0,(X18/W18)*100,0)</f>
        <v>-61.27555198813912</v>
      </c>
      <c r="Z18" s="74">
        <f t="shared" si="1"/>
        <v>456714934</v>
      </c>
    </row>
    <row r="19" spans="1:26" ht="13.5">
      <c r="A19" s="70" t="s">
        <v>45</v>
      </c>
      <c r="B19" s="75">
        <f>+B10-B18</f>
        <v>-108909072</v>
      </c>
      <c r="C19" s="75">
        <f>+C10-C18</f>
        <v>0</v>
      </c>
      <c r="D19" s="76">
        <f aca="true" t="shared" si="2" ref="D19:Z19">+D10-D18</f>
        <v>-95955059</v>
      </c>
      <c r="E19" s="77">
        <f t="shared" si="2"/>
        <v>-95955059</v>
      </c>
      <c r="F19" s="77">
        <f t="shared" si="2"/>
        <v>47879191</v>
      </c>
      <c r="G19" s="77">
        <f t="shared" si="2"/>
        <v>-4675446</v>
      </c>
      <c r="H19" s="77">
        <f t="shared" si="2"/>
        <v>-11230626</v>
      </c>
      <c r="I19" s="77">
        <f t="shared" si="2"/>
        <v>31973119</v>
      </c>
      <c r="J19" s="77">
        <f t="shared" si="2"/>
        <v>-24494</v>
      </c>
      <c r="K19" s="77">
        <f t="shared" si="2"/>
        <v>5127095</v>
      </c>
      <c r="L19" s="77">
        <f t="shared" si="2"/>
        <v>0</v>
      </c>
      <c r="M19" s="77">
        <f t="shared" si="2"/>
        <v>5102601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37075720</v>
      </c>
      <c r="W19" s="77">
        <f>IF(E10=E18,0,W10-W18)</f>
        <v>-58426979</v>
      </c>
      <c r="X19" s="77">
        <f t="shared" si="2"/>
        <v>95502699</v>
      </c>
      <c r="Y19" s="78">
        <f>+IF(W19&lt;&gt;0,(X19/W19)*100,0)</f>
        <v>-163.4565069674405</v>
      </c>
      <c r="Z19" s="79">
        <f t="shared" si="2"/>
        <v>-95955059</v>
      </c>
    </row>
    <row r="20" spans="1:26" ht="13.5">
      <c r="A20" s="58" t="s">
        <v>46</v>
      </c>
      <c r="B20" s="19">
        <v>61895780</v>
      </c>
      <c r="C20" s="19">
        <v>0</v>
      </c>
      <c r="D20" s="59">
        <v>43086000</v>
      </c>
      <c r="E20" s="60">
        <v>43086000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28932701</v>
      </c>
      <c r="X20" s="60">
        <v>-28932701</v>
      </c>
      <c r="Y20" s="61">
        <v>-100</v>
      </c>
      <c r="Z20" s="62">
        <v>43086000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-47013292</v>
      </c>
      <c r="C22" s="86">
        <f>SUM(C19:C21)</f>
        <v>0</v>
      </c>
      <c r="D22" s="87">
        <f aca="true" t="shared" si="3" ref="D22:Z22">SUM(D19:D21)</f>
        <v>-52869059</v>
      </c>
      <c r="E22" s="88">
        <f t="shared" si="3"/>
        <v>-52869059</v>
      </c>
      <c r="F22" s="88">
        <f t="shared" si="3"/>
        <v>47879191</v>
      </c>
      <c r="G22" s="88">
        <f t="shared" si="3"/>
        <v>-4675446</v>
      </c>
      <c r="H22" s="88">
        <f t="shared" si="3"/>
        <v>-11230626</v>
      </c>
      <c r="I22" s="88">
        <f t="shared" si="3"/>
        <v>31973119</v>
      </c>
      <c r="J22" s="88">
        <f t="shared" si="3"/>
        <v>-24494</v>
      </c>
      <c r="K22" s="88">
        <f t="shared" si="3"/>
        <v>5127095</v>
      </c>
      <c r="L22" s="88">
        <f t="shared" si="3"/>
        <v>0</v>
      </c>
      <c r="M22" s="88">
        <f t="shared" si="3"/>
        <v>5102601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37075720</v>
      </c>
      <c r="W22" s="88">
        <f t="shared" si="3"/>
        <v>-29494278</v>
      </c>
      <c r="X22" s="88">
        <f t="shared" si="3"/>
        <v>66569998</v>
      </c>
      <c r="Y22" s="89">
        <f>+IF(W22&lt;&gt;0,(X22/W22)*100,0)</f>
        <v>-225.70478924759576</v>
      </c>
      <c r="Z22" s="90">
        <f t="shared" si="3"/>
        <v>-52869059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-47013292</v>
      </c>
      <c r="C24" s="75">
        <f>SUM(C22:C23)</f>
        <v>0</v>
      </c>
      <c r="D24" s="76">
        <f aca="true" t="shared" si="4" ref="D24:Z24">SUM(D22:D23)</f>
        <v>-52869059</v>
      </c>
      <c r="E24" s="77">
        <f t="shared" si="4"/>
        <v>-52869059</v>
      </c>
      <c r="F24" s="77">
        <f t="shared" si="4"/>
        <v>47879191</v>
      </c>
      <c r="G24" s="77">
        <f t="shared" si="4"/>
        <v>-4675446</v>
      </c>
      <c r="H24" s="77">
        <f t="shared" si="4"/>
        <v>-11230626</v>
      </c>
      <c r="I24" s="77">
        <f t="shared" si="4"/>
        <v>31973119</v>
      </c>
      <c r="J24" s="77">
        <f t="shared" si="4"/>
        <v>-24494</v>
      </c>
      <c r="K24" s="77">
        <f t="shared" si="4"/>
        <v>5127095</v>
      </c>
      <c r="L24" s="77">
        <f t="shared" si="4"/>
        <v>0</v>
      </c>
      <c r="M24" s="77">
        <f t="shared" si="4"/>
        <v>5102601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37075720</v>
      </c>
      <c r="W24" s="77">
        <f t="shared" si="4"/>
        <v>-29494278</v>
      </c>
      <c r="X24" s="77">
        <f t="shared" si="4"/>
        <v>66569998</v>
      </c>
      <c r="Y24" s="78">
        <f>+IF(W24&lt;&gt;0,(X24/W24)*100,0)</f>
        <v>-225.70478924759576</v>
      </c>
      <c r="Z24" s="79">
        <f t="shared" si="4"/>
        <v>-52869059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43086000</v>
      </c>
      <c r="E27" s="100">
        <v>43086000</v>
      </c>
      <c r="F27" s="100">
        <v>2005441</v>
      </c>
      <c r="G27" s="100">
        <v>3270084</v>
      </c>
      <c r="H27" s="100">
        <v>1759746</v>
      </c>
      <c r="I27" s="100">
        <v>7035271</v>
      </c>
      <c r="J27" s="100">
        <v>3848597</v>
      </c>
      <c r="K27" s="100">
        <v>5522346</v>
      </c>
      <c r="L27" s="100">
        <v>5164664</v>
      </c>
      <c r="M27" s="100">
        <v>14535607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21570878</v>
      </c>
      <c r="W27" s="100">
        <v>21543000</v>
      </c>
      <c r="X27" s="100">
        <v>27878</v>
      </c>
      <c r="Y27" s="101">
        <v>0.13</v>
      </c>
      <c r="Z27" s="102">
        <v>43086000</v>
      </c>
    </row>
    <row r="28" spans="1:26" ht="13.5">
      <c r="A28" s="103" t="s">
        <v>46</v>
      </c>
      <c r="B28" s="19">
        <v>0</v>
      </c>
      <c r="C28" s="19">
        <v>0</v>
      </c>
      <c r="D28" s="59">
        <v>43086000</v>
      </c>
      <c r="E28" s="60">
        <v>43086000</v>
      </c>
      <c r="F28" s="60">
        <v>2005441</v>
      </c>
      <c r="G28" s="60">
        <v>3270084</v>
      </c>
      <c r="H28" s="60">
        <v>1759746</v>
      </c>
      <c r="I28" s="60">
        <v>7035271</v>
      </c>
      <c r="J28" s="60">
        <v>3848597</v>
      </c>
      <c r="K28" s="60">
        <v>5522346</v>
      </c>
      <c r="L28" s="60">
        <v>5164664</v>
      </c>
      <c r="M28" s="60">
        <v>14535607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21570878</v>
      </c>
      <c r="W28" s="60">
        <v>21543000</v>
      </c>
      <c r="X28" s="60">
        <v>27878</v>
      </c>
      <c r="Y28" s="61">
        <v>0.13</v>
      </c>
      <c r="Z28" s="62">
        <v>43086000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43086000</v>
      </c>
      <c r="E32" s="100">
        <f t="shared" si="5"/>
        <v>43086000</v>
      </c>
      <c r="F32" s="100">
        <f t="shared" si="5"/>
        <v>2005441</v>
      </c>
      <c r="G32" s="100">
        <f t="shared" si="5"/>
        <v>3270084</v>
      </c>
      <c r="H32" s="100">
        <f t="shared" si="5"/>
        <v>1759746</v>
      </c>
      <c r="I32" s="100">
        <f t="shared" si="5"/>
        <v>7035271</v>
      </c>
      <c r="J32" s="100">
        <f t="shared" si="5"/>
        <v>3848597</v>
      </c>
      <c r="K32" s="100">
        <f t="shared" si="5"/>
        <v>5522346</v>
      </c>
      <c r="L32" s="100">
        <f t="shared" si="5"/>
        <v>5164664</v>
      </c>
      <c r="M32" s="100">
        <f t="shared" si="5"/>
        <v>14535607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21570878</v>
      </c>
      <c r="W32" s="100">
        <f t="shared" si="5"/>
        <v>21543000</v>
      </c>
      <c r="X32" s="100">
        <f t="shared" si="5"/>
        <v>27878</v>
      </c>
      <c r="Y32" s="101">
        <f>+IF(W32&lt;&gt;0,(X32/W32)*100,0)</f>
        <v>0.1294063036717263</v>
      </c>
      <c r="Z32" s="102">
        <f t="shared" si="5"/>
        <v>43086000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83012721</v>
      </c>
      <c r="C35" s="19">
        <v>0</v>
      </c>
      <c r="D35" s="59">
        <v>91536000</v>
      </c>
      <c r="E35" s="60">
        <v>91536000</v>
      </c>
      <c r="F35" s="60">
        <v>140869496</v>
      </c>
      <c r="G35" s="60">
        <v>139286057</v>
      </c>
      <c r="H35" s="60">
        <v>122058496</v>
      </c>
      <c r="I35" s="60">
        <v>122058496</v>
      </c>
      <c r="J35" s="60">
        <v>123015285</v>
      </c>
      <c r="K35" s="60">
        <v>0</v>
      </c>
      <c r="L35" s="60">
        <v>157197756</v>
      </c>
      <c r="M35" s="60">
        <v>157197756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157197756</v>
      </c>
      <c r="W35" s="60">
        <v>45768000</v>
      </c>
      <c r="X35" s="60">
        <v>111429756</v>
      </c>
      <c r="Y35" s="61">
        <v>243.47</v>
      </c>
      <c r="Z35" s="62">
        <v>91536000</v>
      </c>
    </row>
    <row r="36" spans="1:26" ht="13.5">
      <c r="A36" s="58" t="s">
        <v>57</v>
      </c>
      <c r="B36" s="19">
        <v>910129231</v>
      </c>
      <c r="C36" s="19">
        <v>0</v>
      </c>
      <c r="D36" s="59">
        <v>904798000</v>
      </c>
      <c r="E36" s="60">
        <v>904798000</v>
      </c>
      <c r="F36" s="60">
        <v>910385217</v>
      </c>
      <c r="G36" s="60">
        <v>912033629</v>
      </c>
      <c r="H36" s="60">
        <v>920911142</v>
      </c>
      <c r="I36" s="60">
        <v>920911142</v>
      </c>
      <c r="J36" s="60">
        <v>927428700</v>
      </c>
      <c r="K36" s="60">
        <v>0</v>
      </c>
      <c r="L36" s="60">
        <v>937969509</v>
      </c>
      <c r="M36" s="60">
        <v>937969509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937969509</v>
      </c>
      <c r="W36" s="60">
        <v>452399000</v>
      </c>
      <c r="X36" s="60">
        <v>485570509</v>
      </c>
      <c r="Y36" s="61">
        <v>107.33</v>
      </c>
      <c r="Z36" s="62">
        <v>904798000</v>
      </c>
    </row>
    <row r="37" spans="1:26" ht="13.5">
      <c r="A37" s="58" t="s">
        <v>58</v>
      </c>
      <c r="B37" s="19">
        <v>253414825</v>
      </c>
      <c r="C37" s="19">
        <v>0</v>
      </c>
      <c r="D37" s="59">
        <v>272346000</v>
      </c>
      <c r="E37" s="60">
        <v>272346000</v>
      </c>
      <c r="F37" s="60">
        <v>274407985</v>
      </c>
      <c r="G37" s="60">
        <v>279535843</v>
      </c>
      <c r="H37" s="60">
        <v>283496937</v>
      </c>
      <c r="I37" s="60">
        <v>283496937</v>
      </c>
      <c r="J37" s="60">
        <v>290007639</v>
      </c>
      <c r="K37" s="60">
        <v>0</v>
      </c>
      <c r="L37" s="60">
        <v>314611998</v>
      </c>
      <c r="M37" s="60">
        <v>314611998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314611998</v>
      </c>
      <c r="W37" s="60">
        <v>136173000</v>
      </c>
      <c r="X37" s="60">
        <v>178438998</v>
      </c>
      <c r="Y37" s="61">
        <v>131.04</v>
      </c>
      <c r="Z37" s="62">
        <v>272346000</v>
      </c>
    </row>
    <row r="38" spans="1:26" ht="13.5">
      <c r="A38" s="58" t="s">
        <v>59</v>
      </c>
      <c r="B38" s="19">
        <v>64588838</v>
      </c>
      <c r="C38" s="19">
        <v>0</v>
      </c>
      <c r="D38" s="59">
        <v>40178000</v>
      </c>
      <c r="E38" s="60">
        <v>40178000</v>
      </c>
      <c r="F38" s="60">
        <v>48506710</v>
      </c>
      <c r="G38" s="60">
        <v>48506710</v>
      </c>
      <c r="H38" s="60">
        <v>48506710</v>
      </c>
      <c r="I38" s="60">
        <v>48506710</v>
      </c>
      <c r="J38" s="60">
        <v>48506710</v>
      </c>
      <c r="K38" s="60">
        <v>0</v>
      </c>
      <c r="L38" s="60">
        <v>48506710</v>
      </c>
      <c r="M38" s="60">
        <v>48506710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48506710</v>
      </c>
      <c r="W38" s="60">
        <v>20089000</v>
      </c>
      <c r="X38" s="60">
        <v>28417710</v>
      </c>
      <c r="Y38" s="61">
        <v>141.46</v>
      </c>
      <c r="Z38" s="62">
        <v>40178000</v>
      </c>
    </row>
    <row r="39" spans="1:26" ht="13.5">
      <c r="A39" s="58" t="s">
        <v>60</v>
      </c>
      <c r="B39" s="19">
        <v>675138289</v>
      </c>
      <c r="C39" s="19">
        <v>0</v>
      </c>
      <c r="D39" s="59">
        <v>683810000</v>
      </c>
      <c r="E39" s="60">
        <v>683810000</v>
      </c>
      <c r="F39" s="60">
        <v>728340018</v>
      </c>
      <c r="G39" s="60">
        <v>723277133</v>
      </c>
      <c r="H39" s="60">
        <v>710965991</v>
      </c>
      <c r="I39" s="60">
        <v>710965991</v>
      </c>
      <c r="J39" s="60">
        <v>711929636</v>
      </c>
      <c r="K39" s="60">
        <v>0</v>
      </c>
      <c r="L39" s="60">
        <v>732048557</v>
      </c>
      <c r="M39" s="60">
        <v>732048557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732048557</v>
      </c>
      <c r="W39" s="60">
        <v>341905000</v>
      </c>
      <c r="X39" s="60">
        <v>390143557</v>
      </c>
      <c r="Y39" s="61">
        <v>114.11</v>
      </c>
      <c r="Z39" s="62">
        <v>683810000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67451674</v>
      </c>
      <c r="C42" s="19">
        <v>0</v>
      </c>
      <c r="D42" s="59">
        <v>75581406</v>
      </c>
      <c r="E42" s="60">
        <v>75581406</v>
      </c>
      <c r="F42" s="60">
        <v>51710516</v>
      </c>
      <c r="G42" s="60">
        <v>-9363901</v>
      </c>
      <c r="H42" s="60">
        <v>-17699350</v>
      </c>
      <c r="I42" s="60">
        <v>24647265</v>
      </c>
      <c r="J42" s="60">
        <v>-9876995</v>
      </c>
      <c r="K42" s="60">
        <v>0</v>
      </c>
      <c r="L42" s="60">
        <v>0</v>
      </c>
      <c r="M42" s="60">
        <v>-9876995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14770270</v>
      </c>
      <c r="W42" s="60">
        <v>61723628</v>
      </c>
      <c r="X42" s="60">
        <v>-46953358</v>
      </c>
      <c r="Y42" s="61">
        <v>-76.07</v>
      </c>
      <c r="Z42" s="62">
        <v>75581406</v>
      </c>
    </row>
    <row r="43" spans="1:26" ht="13.5">
      <c r="A43" s="58" t="s">
        <v>63</v>
      </c>
      <c r="B43" s="19">
        <v>0</v>
      </c>
      <c r="C43" s="19">
        <v>0</v>
      </c>
      <c r="D43" s="59">
        <v>-53086000</v>
      </c>
      <c r="E43" s="60">
        <v>-53086000</v>
      </c>
      <c r="F43" s="60">
        <v>0</v>
      </c>
      <c r="G43" s="60">
        <v>-1648412</v>
      </c>
      <c r="H43" s="60">
        <v>-8877513</v>
      </c>
      <c r="I43" s="60">
        <v>-10525925</v>
      </c>
      <c r="J43" s="60">
        <v>-243665</v>
      </c>
      <c r="K43" s="60">
        <v>0</v>
      </c>
      <c r="L43" s="60">
        <v>0</v>
      </c>
      <c r="M43" s="60">
        <v>-243665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-10769590</v>
      </c>
      <c r="W43" s="60">
        <v>-30672000</v>
      </c>
      <c r="X43" s="60">
        <v>19902410</v>
      </c>
      <c r="Y43" s="61">
        <v>-64.89</v>
      </c>
      <c r="Z43" s="62">
        <v>-53086000</v>
      </c>
    </row>
    <row r="44" spans="1:26" ht="13.5">
      <c r="A44" s="58" t="s">
        <v>64</v>
      </c>
      <c r="B44" s="19">
        <v>-6506074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76182342</v>
      </c>
      <c r="C45" s="22">
        <v>0</v>
      </c>
      <c r="D45" s="99">
        <v>37495406</v>
      </c>
      <c r="E45" s="100">
        <v>37495406</v>
      </c>
      <c r="F45" s="100">
        <v>83664652</v>
      </c>
      <c r="G45" s="100">
        <v>72652339</v>
      </c>
      <c r="H45" s="100">
        <v>46075476</v>
      </c>
      <c r="I45" s="100">
        <v>46075476</v>
      </c>
      <c r="J45" s="100">
        <v>35954816</v>
      </c>
      <c r="K45" s="100">
        <v>0</v>
      </c>
      <c r="L45" s="100">
        <v>0</v>
      </c>
      <c r="M45" s="100">
        <v>35954816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35954816</v>
      </c>
      <c r="W45" s="100">
        <v>46051628</v>
      </c>
      <c r="X45" s="100">
        <v>-10096812</v>
      </c>
      <c r="Y45" s="101">
        <v>-21.92</v>
      </c>
      <c r="Z45" s="102">
        <v>37495406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18601709</v>
      </c>
      <c r="C51" s="52">
        <v>0</v>
      </c>
      <c r="D51" s="129">
        <v>7714236</v>
      </c>
      <c r="E51" s="54">
        <v>4292742</v>
      </c>
      <c r="F51" s="54">
        <v>0</v>
      </c>
      <c r="G51" s="54">
        <v>0</v>
      </c>
      <c r="H51" s="54">
        <v>0</v>
      </c>
      <c r="I51" s="54">
        <v>17982185</v>
      </c>
      <c r="J51" s="54">
        <v>0</v>
      </c>
      <c r="K51" s="54">
        <v>0</v>
      </c>
      <c r="L51" s="54">
        <v>0</v>
      </c>
      <c r="M51" s="54">
        <v>21769895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1145019</v>
      </c>
      <c r="W51" s="54">
        <v>72656797</v>
      </c>
      <c r="X51" s="54">
        <v>26779831</v>
      </c>
      <c r="Y51" s="54">
        <v>170942414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99.28049416230344</v>
      </c>
      <c r="C58" s="5">
        <f>IF(C67=0,0,+(C76/C67)*100)</f>
        <v>0</v>
      </c>
      <c r="D58" s="6">
        <f aca="true" t="shared" si="6" ref="D58:Z58">IF(D67=0,0,+(D76/D67)*100)</f>
        <v>63.710931102965816</v>
      </c>
      <c r="E58" s="7">
        <f t="shared" si="6"/>
        <v>63.710931102965816</v>
      </c>
      <c r="F58" s="7">
        <f t="shared" si="6"/>
        <v>50.727816983265484</v>
      </c>
      <c r="G58" s="7">
        <f t="shared" si="6"/>
        <v>51.036602334636946</v>
      </c>
      <c r="H58" s="7">
        <f t="shared" si="6"/>
        <v>56.93654415924422</v>
      </c>
      <c r="I58" s="7">
        <f t="shared" si="6"/>
        <v>52.88147756179401</v>
      </c>
      <c r="J58" s="7">
        <f t="shared" si="6"/>
        <v>952.1127459652222</v>
      </c>
      <c r="K58" s="7">
        <f t="shared" si="6"/>
        <v>0</v>
      </c>
      <c r="L58" s="7">
        <f t="shared" si="6"/>
        <v>0</v>
      </c>
      <c r="M58" s="7">
        <f t="shared" si="6"/>
        <v>42.47896577031345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50.277547419446975</v>
      </c>
      <c r="W58" s="7">
        <f t="shared" si="6"/>
        <v>88.34585033870061</v>
      </c>
      <c r="X58" s="7">
        <f t="shared" si="6"/>
        <v>0</v>
      </c>
      <c r="Y58" s="7">
        <f t="shared" si="6"/>
        <v>0</v>
      </c>
      <c r="Z58" s="8">
        <f t="shared" si="6"/>
        <v>63.710931102965816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65.00571428571429</v>
      </c>
      <c r="E59" s="10">
        <f t="shared" si="7"/>
        <v>65.00571428571429</v>
      </c>
      <c r="F59" s="10">
        <f t="shared" si="7"/>
        <v>83.68066961081306</v>
      </c>
      <c r="G59" s="10">
        <f t="shared" si="7"/>
        <v>117.87094790310273</v>
      </c>
      <c r="H59" s="10">
        <f t="shared" si="7"/>
        <v>77.1647803031074</v>
      </c>
      <c r="I59" s="10">
        <f t="shared" si="7"/>
        <v>91.95523715445574</v>
      </c>
      <c r="J59" s="10">
        <f t="shared" si="7"/>
        <v>-15234.992721979623</v>
      </c>
      <c r="K59" s="10">
        <f t="shared" si="7"/>
        <v>0</v>
      </c>
      <c r="L59" s="10">
        <f t="shared" si="7"/>
        <v>0</v>
      </c>
      <c r="M59" s="10">
        <f t="shared" si="7"/>
        <v>69.30462558799847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85.96911771628527</v>
      </c>
      <c r="W59" s="10">
        <f t="shared" si="7"/>
        <v>65.00572914416665</v>
      </c>
      <c r="X59" s="10">
        <f t="shared" si="7"/>
        <v>0</v>
      </c>
      <c r="Y59" s="10">
        <f t="shared" si="7"/>
        <v>0</v>
      </c>
      <c r="Z59" s="11">
        <f t="shared" si="7"/>
        <v>65.00571428571429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64.99822198270581</v>
      </c>
      <c r="E60" s="13">
        <f t="shared" si="7"/>
        <v>64.99822198270581</v>
      </c>
      <c r="F60" s="13">
        <f t="shared" si="7"/>
        <v>47.99618865514137</v>
      </c>
      <c r="G60" s="13">
        <f t="shared" si="7"/>
        <v>45.81402967969749</v>
      </c>
      <c r="H60" s="13">
        <f t="shared" si="7"/>
        <v>54.926523560191555</v>
      </c>
      <c r="I60" s="13">
        <f t="shared" si="7"/>
        <v>49.49717644146973</v>
      </c>
      <c r="J60" s="13">
        <f t="shared" si="7"/>
        <v>811.8083373601598</v>
      </c>
      <c r="K60" s="13">
        <f t="shared" si="7"/>
        <v>0</v>
      </c>
      <c r="L60" s="13">
        <f t="shared" si="7"/>
        <v>0</v>
      </c>
      <c r="M60" s="13">
        <f t="shared" si="7"/>
        <v>44.120052822825144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48.25486999871174</v>
      </c>
      <c r="W60" s="13">
        <f t="shared" si="7"/>
        <v>92.12043582004061</v>
      </c>
      <c r="X60" s="13">
        <f t="shared" si="7"/>
        <v>0</v>
      </c>
      <c r="Y60" s="13">
        <f t="shared" si="7"/>
        <v>0</v>
      </c>
      <c r="Z60" s="14">
        <f t="shared" si="7"/>
        <v>64.99822198270581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65.00013847399879</v>
      </c>
      <c r="E61" s="13">
        <f t="shared" si="7"/>
        <v>65.00013847399879</v>
      </c>
      <c r="F61" s="13">
        <f t="shared" si="7"/>
        <v>78.69538742578779</v>
      </c>
      <c r="G61" s="13">
        <f t="shared" si="7"/>
        <v>77.96779212411637</v>
      </c>
      <c r="H61" s="13">
        <f t="shared" si="7"/>
        <v>98.06296836074915</v>
      </c>
      <c r="I61" s="13">
        <f t="shared" si="7"/>
        <v>84.6478356843693</v>
      </c>
      <c r="J61" s="13">
        <f t="shared" si="7"/>
        <v>553.6160273793887</v>
      </c>
      <c r="K61" s="13">
        <f t="shared" si="7"/>
        <v>0</v>
      </c>
      <c r="L61" s="13">
        <f t="shared" si="7"/>
        <v>0</v>
      </c>
      <c r="M61" s="13">
        <f t="shared" si="7"/>
        <v>76.55328560684532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82.79116868167988</v>
      </c>
      <c r="W61" s="13">
        <f t="shared" si="7"/>
        <v>88.85765559072486</v>
      </c>
      <c r="X61" s="13">
        <f t="shared" si="7"/>
        <v>0</v>
      </c>
      <c r="Y61" s="13">
        <f t="shared" si="7"/>
        <v>0</v>
      </c>
      <c r="Z61" s="14">
        <f t="shared" si="7"/>
        <v>65.00013847399879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64.99303442981834</v>
      </c>
      <c r="E62" s="13">
        <f t="shared" si="7"/>
        <v>64.99303442981834</v>
      </c>
      <c r="F62" s="13">
        <f t="shared" si="7"/>
        <v>23.222016883645875</v>
      </c>
      <c r="G62" s="13">
        <f t="shared" si="7"/>
        <v>18.28436138052907</v>
      </c>
      <c r="H62" s="13">
        <f t="shared" si="7"/>
        <v>18.973338550431805</v>
      </c>
      <c r="I62" s="13">
        <f t="shared" si="7"/>
        <v>20.10878713607992</v>
      </c>
      <c r="J62" s="13">
        <f t="shared" si="7"/>
        <v>3870305.0000000005</v>
      </c>
      <c r="K62" s="13">
        <f t="shared" si="7"/>
        <v>0</v>
      </c>
      <c r="L62" s="13">
        <f t="shared" si="7"/>
        <v>0</v>
      </c>
      <c r="M62" s="13">
        <f t="shared" si="7"/>
        <v>16.927998474413293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19.35931557269979</v>
      </c>
      <c r="W62" s="13">
        <f t="shared" si="7"/>
        <v>109.95280687005915</v>
      </c>
      <c r="X62" s="13">
        <f t="shared" si="7"/>
        <v>0</v>
      </c>
      <c r="Y62" s="13">
        <f t="shared" si="7"/>
        <v>0</v>
      </c>
      <c r="Z62" s="14">
        <f t="shared" si="7"/>
        <v>64.99303442981834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65.00046112699437</v>
      </c>
      <c r="E63" s="13">
        <f t="shared" si="7"/>
        <v>65.00046112699437</v>
      </c>
      <c r="F63" s="13">
        <f t="shared" si="7"/>
        <v>9.071546883827107</v>
      </c>
      <c r="G63" s="13">
        <f t="shared" si="7"/>
        <v>10.1821484997576</v>
      </c>
      <c r="H63" s="13">
        <f t="shared" si="7"/>
        <v>19.458647408183307</v>
      </c>
      <c r="I63" s="13">
        <f t="shared" si="7"/>
        <v>12.890165730408546</v>
      </c>
      <c r="J63" s="13">
        <f t="shared" si="7"/>
        <v>22373.7003058104</v>
      </c>
      <c r="K63" s="13">
        <f t="shared" si="7"/>
        <v>0</v>
      </c>
      <c r="L63" s="13">
        <f t="shared" si="7"/>
        <v>0</v>
      </c>
      <c r="M63" s="13">
        <f t="shared" si="7"/>
        <v>17.758560091033193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13.909077811642923</v>
      </c>
      <c r="W63" s="13">
        <f t="shared" si="7"/>
        <v>104.01005391168118</v>
      </c>
      <c r="X63" s="13">
        <f t="shared" si="7"/>
        <v>0</v>
      </c>
      <c r="Y63" s="13">
        <f t="shared" si="7"/>
        <v>0</v>
      </c>
      <c r="Z63" s="14">
        <f t="shared" si="7"/>
        <v>65.00046112699437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65.00359453630482</v>
      </c>
      <c r="E64" s="13">
        <f t="shared" si="7"/>
        <v>65.00359453630482</v>
      </c>
      <c r="F64" s="13">
        <f t="shared" si="7"/>
        <v>19.08879132892645</v>
      </c>
      <c r="G64" s="13">
        <f t="shared" si="7"/>
        <v>17.87345144674018</v>
      </c>
      <c r="H64" s="13">
        <f t="shared" si="7"/>
        <v>14.863943372898675</v>
      </c>
      <c r="I64" s="13">
        <f t="shared" si="7"/>
        <v>17.282069120503632</v>
      </c>
      <c r="J64" s="13">
        <f t="shared" si="7"/>
        <v>18914.09813407049</v>
      </c>
      <c r="K64" s="13">
        <f t="shared" si="7"/>
        <v>0</v>
      </c>
      <c r="L64" s="13">
        <f t="shared" si="7"/>
        <v>0</v>
      </c>
      <c r="M64" s="13">
        <f t="shared" si="7"/>
        <v>12.20839202888401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16.015913689640303</v>
      </c>
      <c r="W64" s="13">
        <f t="shared" si="7"/>
        <v>63.73063130117058</v>
      </c>
      <c r="X64" s="13">
        <f t="shared" si="7"/>
        <v>0</v>
      </c>
      <c r="Y64" s="13">
        <f t="shared" si="7"/>
        <v>0</v>
      </c>
      <c r="Z64" s="14">
        <f t="shared" si="7"/>
        <v>65.00359453630482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182364052</v>
      </c>
      <c r="C67" s="24"/>
      <c r="D67" s="25">
        <v>227113303</v>
      </c>
      <c r="E67" s="26">
        <v>227113303</v>
      </c>
      <c r="F67" s="26">
        <v>17180418</v>
      </c>
      <c r="G67" s="26">
        <v>18171819</v>
      </c>
      <c r="H67" s="26">
        <v>17391953</v>
      </c>
      <c r="I67" s="26">
        <v>52744190</v>
      </c>
      <c r="J67" s="26">
        <v>785731</v>
      </c>
      <c r="K67" s="26">
        <v>16825444</v>
      </c>
      <c r="L67" s="26"/>
      <c r="M67" s="26">
        <v>17611175</v>
      </c>
      <c r="N67" s="26"/>
      <c r="O67" s="26"/>
      <c r="P67" s="26"/>
      <c r="Q67" s="26"/>
      <c r="R67" s="26"/>
      <c r="S67" s="26"/>
      <c r="T67" s="26"/>
      <c r="U67" s="26"/>
      <c r="V67" s="26">
        <v>70355365</v>
      </c>
      <c r="W67" s="26">
        <v>81891792</v>
      </c>
      <c r="X67" s="26"/>
      <c r="Y67" s="25"/>
      <c r="Z67" s="27">
        <v>227113303</v>
      </c>
    </row>
    <row r="68" spans="1:26" ht="13.5" hidden="1">
      <c r="A68" s="37" t="s">
        <v>31</v>
      </c>
      <c r="B68" s="19">
        <v>12061322</v>
      </c>
      <c r="C68" s="19"/>
      <c r="D68" s="20">
        <v>17500000</v>
      </c>
      <c r="E68" s="21">
        <v>17500000</v>
      </c>
      <c r="F68" s="21">
        <v>1315152</v>
      </c>
      <c r="G68" s="21">
        <v>1317065</v>
      </c>
      <c r="H68" s="21">
        <v>1571984</v>
      </c>
      <c r="I68" s="21">
        <v>4204201</v>
      </c>
      <c r="J68" s="21">
        <v>-6870</v>
      </c>
      <c r="K68" s="21">
        <v>1517078</v>
      </c>
      <c r="L68" s="21"/>
      <c r="M68" s="21">
        <v>1510208</v>
      </c>
      <c r="N68" s="21"/>
      <c r="O68" s="21"/>
      <c r="P68" s="21"/>
      <c r="Q68" s="21"/>
      <c r="R68" s="21"/>
      <c r="S68" s="21"/>
      <c r="T68" s="21"/>
      <c r="U68" s="21"/>
      <c r="V68" s="21">
        <v>5714409</v>
      </c>
      <c r="W68" s="21">
        <v>8749998</v>
      </c>
      <c r="X68" s="21"/>
      <c r="Y68" s="20"/>
      <c r="Z68" s="23">
        <v>17500000</v>
      </c>
    </row>
    <row r="69" spans="1:26" ht="13.5" hidden="1">
      <c r="A69" s="38" t="s">
        <v>32</v>
      </c>
      <c r="B69" s="19">
        <v>168990610</v>
      </c>
      <c r="C69" s="19"/>
      <c r="D69" s="20">
        <v>205113303</v>
      </c>
      <c r="E69" s="21">
        <v>205113303</v>
      </c>
      <c r="F69" s="21">
        <v>15865266</v>
      </c>
      <c r="G69" s="21">
        <v>16854754</v>
      </c>
      <c r="H69" s="21">
        <v>15819969</v>
      </c>
      <c r="I69" s="21">
        <v>48539989</v>
      </c>
      <c r="J69" s="21">
        <v>792601</v>
      </c>
      <c r="K69" s="21">
        <v>13791246</v>
      </c>
      <c r="L69" s="21"/>
      <c r="M69" s="21">
        <v>14583847</v>
      </c>
      <c r="N69" s="21"/>
      <c r="O69" s="21"/>
      <c r="P69" s="21"/>
      <c r="Q69" s="21"/>
      <c r="R69" s="21"/>
      <c r="S69" s="21"/>
      <c r="T69" s="21"/>
      <c r="U69" s="21"/>
      <c r="V69" s="21">
        <v>63123836</v>
      </c>
      <c r="W69" s="21">
        <v>72361794</v>
      </c>
      <c r="X69" s="21"/>
      <c r="Y69" s="20"/>
      <c r="Z69" s="23">
        <v>205113303</v>
      </c>
    </row>
    <row r="70" spans="1:26" ht="13.5" hidden="1">
      <c r="A70" s="39" t="s">
        <v>103</v>
      </c>
      <c r="B70" s="19">
        <v>67535872</v>
      </c>
      <c r="C70" s="19"/>
      <c r="D70" s="20">
        <v>74418303</v>
      </c>
      <c r="E70" s="21">
        <v>74418303</v>
      </c>
      <c r="F70" s="21">
        <v>6201136</v>
      </c>
      <c r="G70" s="21">
        <v>6829075</v>
      </c>
      <c r="H70" s="21">
        <v>6152042</v>
      </c>
      <c r="I70" s="21">
        <v>19182253</v>
      </c>
      <c r="J70" s="21">
        <v>789499</v>
      </c>
      <c r="K70" s="21">
        <v>4919979</v>
      </c>
      <c r="L70" s="21"/>
      <c r="M70" s="21">
        <v>5709478</v>
      </c>
      <c r="N70" s="21"/>
      <c r="O70" s="21"/>
      <c r="P70" s="21"/>
      <c r="Q70" s="21"/>
      <c r="R70" s="21"/>
      <c r="S70" s="21"/>
      <c r="T70" s="21"/>
      <c r="U70" s="21"/>
      <c r="V70" s="21">
        <v>24891731</v>
      </c>
      <c r="W70" s="21">
        <v>27218814</v>
      </c>
      <c r="X70" s="21"/>
      <c r="Y70" s="20"/>
      <c r="Z70" s="23">
        <v>74418303</v>
      </c>
    </row>
    <row r="71" spans="1:26" ht="13.5" hidden="1">
      <c r="A71" s="39" t="s">
        <v>104</v>
      </c>
      <c r="B71" s="19">
        <v>57938975</v>
      </c>
      <c r="C71" s="19"/>
      <c r="D71" s="20">
        <v>70346000</v>
      </c>
      <c r="E71" s="21">
        <v>70346000</v>
      </c>
      <c r="F71" s="21">
        <v>4804531</v>
      </c>
      <c r="G71" s="21">
        <v>5181231</v>
      </c>
      <c r="H71" s="21">
        <v>4848161</v>
      </c>
      <c r="I71" s="21">
        <v>14833923</v>
      </c>
      <c r="J71" s="21">
        <v>20</v>
      </c>
      <c r="K71" s="21">
        <v>4572647</v>
      </c>
      <c r="L71" s="21"/>
      <c r="M71" s="21">
        <v>4572667</v>
      </c>
      <c r="N71" s="21"/>
      <c r="O71" s="21"/>
      <c r="P71" s="21"/>
      <c r="Q71" s="21"/>
      <c r="R71" s="21"/>
      <c r="S71" s="21"/>
      <c r="T71" s="21"/>
      <c r="U71" s="21"/>
      <c r="V71" s="21">
        <v>19406590</v>
      </c>
      <c r="W71" s="21">
        <v>20790738</v>
      </c>
      <c r="X71" s="21"/>
      <c r="Y71" s="20"/>
      <c r="Z71" s="23">
        <v>70346000</v>
      </c>
    </row>
    <row r="72" spans="1:26" ht="13.5" hidden="1">
      <c r="A72" s="39" t="s">
        <v>105</v>
      </c>
      <c r="B72" s="19">
        <v>18003098</v>
      </c>
      <c r="C72" s="19"/>
      <c r="D72" s="20">
        <v>32529000</v>
      </c>
      <c r="E72" s="21">
        <v>32529000</v>
      </c>
      <c r="F72" s="21">
        <v>2602070</v>
      </c>
      <c r="G72" s="21">
        <v>2596947</v>
      </c>
      <c r="H72" s="21">
        <v>2583381</v>
      </c>
      <c r="I72" s="21">
        <v>7782398</v>
      </c>
      <c r="J72" s="21">
        <v>1635</v>
      </c>
      <c r="K72" s="21">
        <v>2058273</v>
      </c>
      <c r="L72" s="21"/>
      <c r="M72" s="21">
        <v>2059908</v>
      </c>
      <c r="N72" s="21"/>
      <c r="O72" s="21"/>
      <c r="P72" s="21"/>
      <c r="Q72" s="21"/>
      <c r="R72" s="21"/>
      <c r="S72" s="21"/>
      <c r="T72" s="21"/>
      <c r="U72" s="21"/>
      <c r="V72" s="21">
        <v>9842306</v>
      </c>
      <c r="W72" s="21">
        <v>10164402</v>
      </c>
      <c r="X72" s="21"/>
      <c r="Y72" s="20"/>
      <c r="Z72" s="23">
        <v>32529000</v>
      </c>
    </row>
    <row r="73" spans="1:26" ht="13.5" hidden="1">
      <c r="A73" s="39" t="s">
        <v>106</v>
      </c>
      <c r="B73" s="19">
        <v>25512665</v>
      </c>
      <c r="C73" s="19"/>
      <c r="D73" s="20">
        <v>27820000</v>
      </c>
      <c r="E73" s="21">
        <v>27820000</v>
      </c>
      <c r="F73" s="21">
        <v>2257529</v>
      </c>
      <c r="G73" s="21">
        <v>2247501</v>
      </c>
      <c r="H73" s="21">
        <v>2236385</v>
      </c>
      <c r="I73" s="21">
        <v>6741415</v>
      </c>
      <c r="J73" s="21">
        <v>1447</v>
      </c>
      <c r="K73" s="21">
        <v>2240347</v>
      </c>
      <c r="L73" s="21"/>
      <c r="M73" s="21">
        <v>2241794</v>
      </c>
      <c r="N73" s="21"/>
      <c r="O73" s="21"/>
      <c r="P73" s="21"/>
      <c r="Q73" s="21"/>
      <c r="R73" s="21"/>
      <c r="S73" s="21"/>
      <c r="T73" s="21"/>
      <c r="U73" s="21"/>
      <c r="V73" s="21">
        <v>8983209</v>
      </c>
      <c r="W73" s="21">
        <v>14187840</v>
      </c>
      <c r="X73" s="21"/>
      <c r="Y73" s="20"/>
      <c r="Z73" s="23">
        <v>27820000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1312120</v>
      </c>
      <c r="C75" s="28"/>
      <c r="D75" s="29">
        <v>4500000</v>
      </c>
      <c r="E75" s="30">
        <v>4500000</v>
      </c>
      <c r="F75" s="30"/>
      <c r="G75" s="30"/>
      <c r="H75" s="30"/>
      <c r="I75" s="30"/>
      <c r="J75" s="30"/>
      <c r="K75" s="30">
        <v>1517120</v>
      </c>
      <c r="L75" s="30"/>
      <c r="M75" s="30">
        <v>1517120</v>
      </c>
      <c r="N75" s="30"/>
      <c r="O75" s="30"/>
      <c r="P75" s="30"/>
      <c r="Q75" s="30"/>
      <c r="R75" s="30"/>
      <c r="S75" s="30"/>
      <c r="T75" s="30"/>
      <c r="U75" s="30"/>
      <c r="V75" s="30">
        <v>1517120</v>
      </c>
      <c r="W75" s="30">
        <v>780000</v>
      </c>
      <c r="X75" s="30"/>
      <c r="Y75" s="29"/>
      <c r="Z75" s="31">
        <v>4500000</v>
      </c>
    </row>
    <row r="76" spans="1:26" ht="13.5" hidden="1">
      <c r="A76" s="42" t="s">
        <v>286</v>
      </c>
      <c r="B76" s="32">
        <v>181051932</v>
      </c>
      <c r="C76" s="32"/>
      <c r="D76" s="33">
        <v>144696000</v>
      </c>
      <c r="E76" s="34">
        <v>144696000</v>
      </c>
      <c r="F76" s="34">
        <v>8715251</v>
      </c>
      <c r="G76" s="34">
        <v>9274279</v>
      </c>
      <c r="H76" s="34">
        <v>9902377</v>
      </c>
      <c r="I76" s="34">
        <v>27891907</v>
      </c>
      <c r="J76" s="34">
        <v>7481045</v>
      </c>
      <c r="K76" s="34"/>
      <c r="L76" s="34"/>
      <c r="M76" s="34">
        <v>7481045</v>
      </c>
      <c r="N76" s="34"/>
      <c r="O76" s="34"/>
      <c r="P76" s="34"/>
      <c r="Q76" s="34"/>
      <c r="R76" s="34"/>
      <c r="S76" s="34"/>
      <c r="T76" s="34"/>
      <c r="U76" s="34"/>
      <c r="V76" s="34">
        <v>35372952</v>
      </c>
      <c r="W76" s="34">
        <v>72348000</v>
      </c>
      <c r="X76" s="34"/>
      <c r="Y76" s="33"/>
      <c r="Z76" s="35">
        <v>144696000</v>
      </c>
    </row>
    <row r="77" spans="1:26" ht="13.5" hidden="1">
      <c r="A77" s="37" t="s">
        <v>31</v>
      </c>
      <c r="B77" s="19">
        <v>12061322</v>
      </c>
      <c r="C77" s="19"/>
      <c r="D77" s="20">
        <v>11376000</v>
      </c>
      <c r="E77" s="21">
        <v>11376000</v>
      </c>
      <c r="F77" s="21">
        <v>1100528</v>
      </c>
      <c r="G77" s="21">
        <v>1552437</v>
      </c>
      <c r="H77" s="21">
        <v>1213018</v>
      </c>
      <c r="I77" s="21">
        <v>3865983</v>
      </c>
      <c r="J77" s="21">
        <v>1046644</v>
      </c>
      <c r="K77" s="21"/>
      <c r="L77" s="21"/>
      <c r="M77" s="21">
        <v>1046644</v>
      </c>
      <c r="N77" s="21"/>
      <c r="O77" s="21"/>
      <c r="P77" s="21"/>
      <c r="Q77" s="21"/>
      <c r="R77" s="21"/>
      <c r="S77" s="21"/>
      <c r="T77" s="21"/>
      <c r="U77" s="21"/>
      <c r="V77" s="21">
        <v>4912627</v>
      </c>
      <c r="W77" s="21">
        <v>5688000</v>
      </c>
      <c r="X77" s="21"/>
      <c r="Y77" s="20"/>
      <c r="Z77" s="23">
        <v>11376000</v>
      </c>
    </row>
    <row r="78" spans="1:26" ht="13.5" hidden="1">
      <c r="A78" s="38" t="s">
        <v>32</v>
      </c>
      <c r="B78" s="19">
        <v>168990610</v>
      </c>
      <c r="C78" s="19"/>
      <c r="D78" s="20">
        <v>133320000</v>
      </c>
      <c r="E78" s="21">
        <v>133320000</v>
      </c>
      <c r="F78" s="21">
        <v>7614723</v>
      </c>
      <c r="G78" s="21">
        <v>7721842</v>
      </c>
      <c r="H78" s="21">
        <v>8689359</v>
      </c>
      <c r="I78" s="21">
        <v>24025924</v>
      </c>
      <c r="J78" s="21">
        <v>6434401</v>
      </c>
      <c r="K78" s="21"/>
      <c r="L78" s="21"/>
      <c r="M78" s="21">
        <v>6434401</v>
      </c>
      <c r="N78" s="21"/>
      <c r="O78" s="21"/>
      <c r="P78" s="21"/>
      <c r="Q78" s="21"/>
      <c r="R78" s="21"/>
      <c r="S78" s="21"/>
      <c r="T78" s="21"/>
      <c r="U78" s="21"/>
      <c r="V78" s="21">
        <v>30460325</v>
      </c>
      <c r="W78" s="21">
        <v>66660000</v>
      </c>
      <c r="X78" s="21"/>
      <c r="Y78" s="20"/>
      <c r="Z78" s="23">
        <v>133320000</v>
      </c>
    </row>
    <row r="79" spans="1:26" ht="13.5" hidden="1">
      <c r="A79" s="39" t="s">
        <v>103</v>
      </c>
      <c r="B79" s="19">
        <v>67535872</v>
      </c>
      <c r="C79" s="19"/>
      <c r="D79" s="20">
        <v>48372000</v>
      </c>
      <c r="E79" s="21">
        <v>48372000</v>
      </c>
      <c r="F79" s="21">
        <v>4880008</v>
      </c>
      <c r="G79" s="21">
        <v>5324479</v>
      </c>
      <c r="H79" s="21">
        <v>6032875</v>
      </c>
      <c r="I79" s="21">
        <v>16237362</v>
      </c>
      <c r="J79" s="21">
        <v>4370793</v>
      </c>
      <c r="K79" s="21"/>
      <c r="L79" s="21"/>
      <c r="M79" s="21">
        <v>4370793</v>
      </c>
      <c r="N79" s="21"/>
      <c r="O79" s="21"/>
      <c r="P79" s="21"/>
      <c r="Q79" s="21"/>
      <c r="R79" s="21"/>
      <c r="S79" s="21"/>
      <c r="T79" s="21"/>
      <c r="U79" s="21"/>
      <c r="V79" s="21">
        <v>20608155</v>
      </c>
      <c r="W79" s="21">
        <v>24186000</v>
      </c>
      <c r="X79" s="21"/>
      <c r="Y79" s="20"/>
      <c r="Z79" s="23">
        <v>48372000</v>
      </c>
    </row>
    <row r="80" spans="1:26" ht="13.5" hidden="1">
      <c r="A80" s="39" t="s">
        <v>104</v>
      </c>
      <c r="B80" s="19">
        <v>57938975</v>
      </c>
      <c r="C80" s="19"/>
      <c r="D80" s="20">
        <v>45720000</v>
      </c>
      <c r="E80" s="21">
        <v>45720000</v>
      </c>
      <c r="F80" s="21">
        <v>1115709</v>
      </c>
      <c r="G80" s="21">
        <v>947355</v>
      </c>
      <c r="H80" s="21">
        <v>919858</v>
      </c>
      <c r="I80" s="21">
        <v>2982922</v>
      </c>
      <c r="J80" s="21">
        <v>774061</v>
      </c>
      <c r="K80" s="21"/>
      <c r="L80" s="21"/>
      <c r="M80" s="21">
        <v>774061</v>
      </c>
      <c r="N80" s="21"/>
      <c r="O80" s="21"/>
      <c r="P80" s="21"/>
      <c r="Q80" s="21"/>
      <c r="R80" s="21"/>
      <c r="S80" s="21"/>
      <c r="T80" s="21"/>
      <c r="U80" s="21"/>
      <c r="V80" s="21">
        <v>3756983</v>
      </c>
      <c r="W80" s="21">
        <v>22860000</v>
      </c>
      <c r="X80" s="21"/>
      <c r="Y80" s="20"/>
      <c r="Z80" s="23">
        <v>45720000</v>
      </c>
    </row>
    <row r="81" spans="1:26" ht="13.5" hidden="1">
      <c r="A81" s="39" t="s">
        <v>105</v>
      </c>
      <c r="B81" s="19">
        <v>18003098</v>
      </c>
      <c r="C81" s="19"/>
      <c r="D81" s="20">
        <v>21144000</v>
      </c>
      <c r="E81" s="21">
        <v>21144000</v>
      </c>
      <c r="F81" s="21">
        <v>236048</v>
      </c>
      <c r="G81" s="21">
        <v>264425</v>
      </c>
      <c r="H81" s="21">
        <v>502691</v>
      </c>
      <c r="I81" s="21">
        <v>1003164</v>
      </c>
      <c r="J81" s="21">
        <v>365810</v>
      </c>
      <c r="K81" s="21"/>
      <c r="L81" s="21"/>
      <c r="M81" s="21">
        <v>365810</v>
      </c>
      <c r="N81" s="21"/>
      <c r="O81" s="21"/>
      <c r="P81" s="21"/>
      <c r="Q81" s="21"/>
      <c r="R81" s="21"/>
      <c r="S81" s="21"/>
      <c r="T81" s="21"/>
      <c r="U81" s="21"/>
      <c r="V81" s="21">
        <v>1368974</v>
      </c>
      <c r="W81" s="21">
        <v>10572000</v>
      </c>
      <c r="X81" s="21"/>
      <c r="Y81" s="20"/>
      <c r="Z81" s="23">
        <v>21144000</v>
      </c>
    </row>
    <row r="82" spans="1:26" ht="13.5" hidden="1">
      <c r="A82" s="39" t="s">
        <v>106</v>
      </c>
      <c r="B82" s="19">
        <v>25512665</v>
      </c>
      <c r="C82" s="19"/>
      <c r="D82" s="20">
        <v>18084000</v>
      </c>
      <c r="E82" s="21">
        <v>18084000</v>
      </c>
      <c r="F82" s="21">
        <v>430935</v>
      </c>
      <c r="G82" s="21">
        <v>401706</v>
      </c>
      <c r="H82" s="21">
        <v>332415</v>
      </c>
      <c r="I82" s="21">
        <v>1165056</v>
      </c>
      <c r="J82" s="21">
        <v>273687</v>
      </c>
      <c r="K82" s="21"/>
      <c r="L82" s="21"/>
      <c r="M82" s="21">
        <v>273687</v>
      </c>
      <c r="N82" s="21"/>
      <c r="O82" s="21"/>
      <c r="P82" s="21"/>
      <c r="Q82" s="21"/>
      <c r="R82" s="21"/>
      <c r="S82" s="21"/>
      <c r="T82" s="21"/>
      <c r="U82" s="21"/>
      <c r="V82" s="21">
        <v>1438743</v>
      </c>
      <c r="W82" s="21">
        <v>9042000</v>
      </c>
      <c r="X82" s="21"/>
      <c r="Y82" s="20"/>
      <c r="Z82" s="23">
        <v>18084000</v>
      </c>
    </row>
    <row r="83" spans="1:26" ht="13.5" hidden="1">
      <c r="A83" s="39" t="s">
        <v>107</v>
      </c>
      <c r="B83" s="19"/>
      <c r="C83" s="19"/>
      <c r="D83" s="20"/>
      <c r="E83" s="21"/>
      <c r="F83" s="21">
        <v>952023</v>
      </c>
      <c r="G83" s="21">
        <v>783877</v>
      </c>
      <c r="H83" s="21">
        <v>901520</v>
      </c>
      <c r="I83" s="21">
        <v>2637420</v>
      </c>
      <c r="J83" s="21">
        <v>650050</v>
      </c>
      <c r="K83" s="21"/>
      <c r="L83" s="21"/>
      <c r="M83" s="21">
        <v>650050</v>
      </c>
      <c r="N83" s="21"/>
      <c r="O83" s="21"/>
      <c r="P83" s="21"/>
      <c r="Q83" s="21"/>
      <c r="R83" s="21"/>
      <c r="S83" s="21"/>
      <c r="T83" s="21"/>
      <c r="U83" s="21"/>
      <c r="V83" s="21">
        <v>3287470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158125957</v>
      </c>
      <c r="D5" s="153">
        <f>SUM(D6:D8)</f>
        <v>0</v>
      </c>
      <c r="E5" s="154">
        <f t="shared" si="0"/>
        <v>155372299</v>
      </c>
      <c r="F5" s="100">
        <f t="shared" si="0"/>
        <v>155372299</v>
      </c>
      <c r="G5" s="100">
        <f t="shared" si="0"/>
        <v>53181058</v>
      </c>
      <c r="H5" s="100">
        <f t="shared" si="0"/>
        <v>2613169</v>
      </c>
      <c r="I5" s="100">
        <f t="shared" si="0"/>
        <v>1596955</v>
      </c>
      <c r="J5" s="100">
        <f t="shared" si="0"/>
        <v>57391182</v>
      </c>
      <c r="K5" s="100">
        <f t="shared" si="0"/>
        <v>32008</v>
      </c>
      <c r="L5" s="100">
        <f t="shared" si="0"/>
        <v>3219520</v>
      </c>
      <c r="M5" s="100">
        <f t="shared" si="0"/>
        <v>0</v>
      </c>
      <c r="N5" s="100">
        <f t="shared" si="0"/>
        <v>3251528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60642710</v>
      </c>
      <c r="X5" s="100">
        <f t="shared" si="0"/>
        <v>117903956</v>
      </c>
      <c r="Y5" s="100">
        <f t="shared" si="0"/>
        <v>-57261246</v>
      </c>
      <c r="Z5" s="137">
        <f>+IF(X5&lt;&gt;0,+(Y5/X5)*100,0)</f>
        <v>-48.566009099813414</v>
      </c>
      <c r="AA5" s="153">
        <f>SUM(AA6:AA8)</f>
        <v>155372299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>
        <v>43860</v>
      </c>
      <c r="I6" s="60"/>
      <c r="J6" s="60">
        <v>43860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43860</v>
      </c>
      <c r="X6" s="60">
        <v>2416000</v>
      </c>
      <c r="Y6" s="60">
        <v>-2372140</v>
      </c>
      <c r="Z6" s="140">
        <v>-98.18</v>
      </c>
      <c r="AA6" s="155"/>
    </row>
    <row r="7" spans="1:27" ht="13.5">
      <c r="A7" s="138" t="s">
        <v>76</v>
      </c>
      <c r="B7" s="136"/>
      <c r="C7" s="157">
        <v>158074901</v>
      </c>
      <c r="D7" s="157"/>
      <c r="E7" s="158">
        <v>155322299</v>
      </c>
      <c r="F7" s="159">
        <v>155322299</v>
      </c>
      <c r="G7" s="159">
        <v>53173288</v>
      </c>
      <c r="H7" s="159">
        <v>2496865</v>
      </c>
      <c r="I7" s="159">
        <v>1591666</v>
      </c>
      <c r="J7" s="159">
        <v>57261819</v>
      </c>
      <c r="K7" s="159">
        <v>-4858</v>
      </c>
      <c r="L7" s="159">
        <v>3216841</v>
      </c>
      <c r="M7" s="159"/>
      <c r="N7" s="159">
        <v>3211983</v>
      </c>
      <c r="O7" s="159"/>
      <c r="P7" s="159"/>
      <c r="Q7" s="159"/>
      <c r="R7" s="159"/>
      <c r="S7" s="159"/>
      <c r="T7" s="159"/>
      <c r="U7" s="159"/>
      <c r="V7" s="159"/>
      <c r="W7" s="159">
        <v>60473802</v>
      </c>
      <c r="X7" s="159">
        <v>115451000</v>
      </c>
      <c r="Y7" s="159">
        <v>-54977198</v>
      </c>
      <c r="Z7" s="141">
        <v>-47.62</v>
      </c>
      <c r="AA7" s="157">
        <v>155322299</v>
      </c>
    </row>
    <row r="8" spans="1:27" ht="13.5">
      <c r="A8" s="138" t="s">
        <v>77</v>
      </c>
      <c r="B8" s="136"/>
      <c r="C8" s="155">
        <v>51056</v>
      </c>
      <c r="D8" s="155"/>
      <c r="E8" s="156">
        <v>50000</v>
      </c>
      <c r="F8" s="60">
        <v>50000</v>
      </c>
      <c r="G8" s="60">
        <v>7770</v>
      </c>
      <c r="H8" s="60">
        <v>72444</v>
      </c>
      <c r="I8" s="60">
        <v>5289</v>
      </c>
      <c r="J8" s="60">
        <v>85503</v>
      </c>
      <c r="K8" s="60">
        <v>36866</v>
      </c>
      <c r="L8" s="60">
        <v>2679</v>
      </c>
      <c r="M8" s="60"/>
      <c r="N8" s="60">
        <v>39545</v>
      </c>
      <c r="O8" s="60"/>
      <c r="P8" s="60"/>
      <c r="Q8" s="60"/>
      <c r="R8" s="60"/>
      <c r="S8" s="60"/>
      <c r="T8" s="60"/>
      <c r="U8" s="60"/>
      <c r="V8" s="60"/>
      <c r="W8" s="60">
        <v>125048</v>
      </c>
      <c r="X8" s="60">
        <v>36956</v>
      </c>
      <c r="Y8" s="60">
        <v>88092</v>
      </c>
      <c r="Z8" s="140">
        <v>238.37</v>
      </c>
      <c r="AA8" s="155">
        <v>50000</v>
      </c>
    </row>
    <row r="9" spans="1:27" ht="13.5">
      <c r="A9" s="135" t="s">
        <v>78</v>
      </c>
      <c r="B9" s="136"/>
      <c r="C9" s="153">
        <f aca="true" t="shared" si="1" ref="C9:Y9">SUM(C10:C14)</f>
        <v>422274</v>
      </c>
      <c r="D9" s="153">
        <f>SUM(D10:D14)</f>
        <v>0</v>
      </c>
      <c r="E9" s="154">
        <f t="shared" si="1"/>
        <v>11945540</v>
      </c>
      <c r="F9" s="100">
        <f t="shared" si="1"/>
        <v>11945540</v>
      </c>
      <c r="G9" s="100">
        <f t="shared" si="1"/>
        <v>50605</v>
      </c>
      <c r="H9" s="100">
        <f t="shared" si="1"/>
        <v>34367</v>
      </c>
      <c r="I9" s="100">
        <f t="shared" si="1"/>
        <v>35732</v>
      </c>
      <c r="J9" s="100">
        <f t="shared" si="1"/>
        <v>120704</v>
      </c>
      <c r="K9" s="100">
        <f t="shared" si="1"/>
        <v>16088</v>
      </c>
      <c r="L9" s="100">
        <f t="shared" si="1"/>
        <v>48974</v>
      </c>
      <c r="M9" s="100">
        <f t="shared" si="1"/>
        <v>0</v>
      </c>
      <c r="N9" s="100">
        <f t="shared" si="1"/>
        <v>65062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185766</v>
      </c>
      <c r="X9" s="100">
        <f t="shared" si="1"/>
        <v>199450</v>
      </c>
      <c r="Y9" s="100">
        <f t="shared" si="1"/>
        <v>-13684</v>
      </c>
      <c r="Z9" s="137">
        <f>+IF(X9&lt;&gt;0,+(Y9/X9)*100,0)</f>
        <v>-6.860867385309602</v>
      </c>
      <c r="AA9" s="153">
        <f>SUM(AA10:AA14)</f>
        <v>11945540</v>
      </c>
    </row>
    <row r="10" spans="1:27" ht="13.5">
      <c r="A10" s="138" t="s">
        <v>79</v>
      </c>
      <c r="B10" s="136"/>
      <c r="C10" s="155">
        <v>352144</v>
      </c>
      <c r="D10" s="155"/>
      <c r="E10" s="156">
        <v>3626540</v>
      </c>
      <c r="F10" s="60">
        <v>3626540</v>
      </c>
      <c r="G10" s="60">
        <v>36772</v>
      </c>
      <c r="H10" s="60">
        <v>30750</v>
      </c>
      <c r="I10" s="60">
        <v>28525</v>
      </c>
      <c r="J10" s="60">
        <v>96047</v>
      </c>
      <c r="K10" s="60">
        <v>13700</v>
      </c>
      <c r="L10" s="60">
        <v>44618</v>
      </c>
      <c r="M10" s="60"/>
      <c r="N10" s="60">
        <v>58318</v>
      </c>
      <c r="O10" s="60"/>
      <c r="P10" s="60"/>
      <c r="Q10" s="60"/>
      <c r="R10" s="60"/>
      <c r="S10" s="60"/>
      <c r="T10" s="60"/>
      <c r="U10" s="60"/>
      <c r="V10" s="60"/>
      <c r="W10" s="60">
        <v>154365</v>
      </c>
      <c r="X10" s="60">
        <v>174000</v>
      </c>
      <c r="Y10" s="60">
        <v>-19635</v>
      </c>
      <c r="Z10" s="140">
        <v>-11.28</v>
      </c>
      <c r="AA10" s="155">
        <v>3626540</v>
      </c>
    </row>
    <row r="11" spans="1:27" ht="13.5">
      <c r="A11" s="138" t="s">
        <v>80</v>
      </c>
      <c r="B11" s="136"/>
      <c r="C11" s="155"/>
      <c r="D11" s="155"/>
      <c r="E11" s="156">
        <v>8319000</v>
      </c>
      <c r="F11" s="60">
        <v>8319000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>
        <v>8319000</v>
      </c>
    </row>
    <row r="12" spans="1:27" ht="13.5">
      <c r="A12" s="138" t="s">
        <v>81</v>
      </c>
      <c r="B12" s="136"/>
      <c r="C12" s="155">
        <v>70130</v>
      </c>
      <c r="D12" s="155"/>
      <c r="E12" s="156"/>
      <c r="F12" s="60"/>
      <c r="G12" s="60">
        <v>13500</v>
      </c>
      <c r="H12" s="60">
        <v>3512</v>
      </c>
      <c r="I12" s="60">
        <v>6900</v>
      </c>
      <c r="J12" s="60">
        <v>23912</v>
      </c>
      <c r="K12" s="60">
        <v>2362</v>
      </c>
      <c r="L12" s="60">
        <v>4356</v>
      </c>
      <c r="M12" s="60"/>
      <c r="N12" s="60">
        <v>6718</v>
      </c>
      <c r="O12" s="60"/>
      <c r="P12" s="60"/>
      <c r="Q12" s="60"/>
      <c r="R12" s="60"/>
      <c r="S12" s="60"/>
      <c r="T12" s="60"/>
      <c r="U12" s="60"/>
      <c r="V12" s="60"/>
      <c r="W12" s="60">
        <v>30630</v>
      </c>
      <c r="X12" s="60">
        <v>20000</v>
      </c>
      <c r="Y12" s="60">
        <v>10630</v>
      </c>
      <c r="Z12" s="140">
        <v>53.15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>
        <v>333</v>
      </c>
      <c r="H13" s="60">
        <v>105</v>
      </c>
      <c r="I13" s="60">
        <v>307</v>
      </c>
      <c r="J13" s="60">
        <v>745</v>
      </c>
      <c r="K13" s="60">
        <v>26</v>
      </c>
      <c r="L13" s="60"/>
      <c r="M13" s="60"/>
      <c r="N13" s="60">
        <v>26</v>
      </c>
      <c r="O13" s="60"/>
      <c r="P13" s="60"/>
      <c r="Q13" s="60"/>
      <c r="R13" s="60"/>
      <c r="S13" s="60"/>
      <c r="T13" s="60"/>
      <c r="U13" s="60"/>
      <c r="V13" s="60"/>
      <c r="W13" s="60">
        <v>771</v>
      </c>
      <c r="X13" s="60">
        <v>5450</v>
      </c>
      <c r="Y13" s="60">
        <v>-4679</v>
      </c>
      <c r="Z13" s="140">
        <v>-85.85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45595546</v>
      </c>
      <c r="D15" s="153">
        <f>SUM(D16:D18)</f>
        <v>0</v>
      </c>
      <c r="E15" s="154">
        <f t="shared" si="2"/>
        <v>27350000</v>
      </c>
      <c r="F15" s="100">
        <f t="shared" si="2"/>
        <v>27350000</v>
      </c>
      <c r="G15" s="100">
        <f t="shared" si="2"/>
        <v>-192782</v>
      </c>
      <c r="H15" s="100">
        <f t="shared" si="2"/>
        <v>415865</v>
      </c>
      <c r="I15" s="100">
        <f t="shared" si="2"/>
        <v>2394</v>
      </c>
      <c r="J15" s="100">
        <f t="shared" si="2"/>
        <v>225477</v>
      </c>
      <c r="K15" s="100">
        <f t="shared" si="2"/>
        <v>550</v>
      </c>
      <c r="L15" s="100">
        <f t="shared" si="2"/>
        <v>313730</v>
      </c>
      <c r="M15" s="100">
        <f t="shared" si="2"/>
        <v>0</v>
      </c>
      <c r="N15" s="100">
        <f t="shared" si="2"/>
        <v>314280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539757</v>
      </c>
      <c r="X15" s="100">
        <f t="shared" si="2"/>
        <v>520000</v>
      </c>
      <c r="Y15" s="100">
        <f t="shared" si="2"/>
        <v>19757</v>
      </c>
      <c r="Z15" s="137">
        <f>+IF(X15&lt;&gt;0,+(Y15/X15)*100,0)</f>
        <v>3.799423076923077</v>
      </c>
      <c r="AA15" s="153">
        <f>SUM(AA16:AA18)</f>
        <v>27350000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-194737</v>
      </c>
      <c r="H16" s="60"/>
      <c r="I16" s="60"/>
      <c r="J16" s="60">
        <v>-194737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-194737</v>
      </c>
      <c r="X16" s="60"/>
      <c r="Y16" s="60">
        <v>-194737</v>
      </c>
      <c r="Z16" s="140">
        <v>0</v>
      </c>
      <c r="AA16" s="155"/>
    </row>
    <row r="17" spans="1:27" ht="13.5">
      <c r="A17" s="138" t="s">
        <v>86</v>
      </c>
      <c r="B17" s="136"/>
      <c r="C17" s="155">
        <v>45595546</v>
      </c>
      <c r="D17" s="155"/>
      <c r="E17" s="156">
        <v>27350000</v>
      </c>
      <c r="F17" s="60">
        <v>27350000</v>
      </c>
      <c r="G17" s="60">
        <v>1955</v>
      </c>
      <c r="H17" s="60">
        <v>415865</v>
      </c>
      <c r="I17" s="60">
        <v>2394</v>
      </c>
      <c r="J17" s="60">
        <v>420214</v>
      </c>
      <c r="K17" s="60">
        <v>550</v>
      </c>
      <c r="L17" s="60">
        <v>313730</v>
      </c>
      <c r="M17" s="60"/>
      <c r="N17" s="60">
        <v>314280</v>
      </c>
      <c r="O17" s="60"/>
      <c r="P17" s="60"/>
      <c r="Q17" s="60"/>
      <c r="R17" s="60"/>
      <c r="S17" s="60"/>
      <c r="T17" s="60"/>
      <c r="U17" s="60"/>
      <c r="V17" s="60"/>
      <c r="W17" s="60">
        <v>734494</v>
      </c>
      <c r="X17" s="60">
        <v>520000</v>
      </c>
      <c r="Y17" s="60">
        <v>214494</v>
      </c>
      <c r="Z17" s="140">
        <v>41.25</v>
      </c>
      <c r="AA17" s="155">
        <v>27350000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185456700</v>
      </c>
      <c r="D19" s="153">
        <f>SUM(D20:D23)</f>
        <v>0</v>
      </c>
      <c r="E19" s="154">
        <f t="shared" si="3"/>
        <v>209178036</v>
      </c>
      <c r="F19" s="100">
        <f t="shared" si="3"/>
        <v>209178036</v>
      </c>
      <c r="G19" s="100">
        <f t="shared" si="3"/>
        <v>15939002</v>
      </c>
      <c r="H19" s="100">
        <f t="shared" si="3"/>
        <v>16879423</v>
      </c>
      <c r="I19" s="100">
        <f t="shared" si="3"/>
        <v>15894946</v>
      </c>
      <c r="J19" s="100">
        <f t="shared" si="3"/>
        <v>48713371</v>
      </c>
      <c r="K19" s="100">
        <f t="shared" si="3"/>
        <v>801763</v>
      </c>
      <c r="L19" s="100">
        <f t="shared" si="3"/>
        <v>13815683</v>
      </c>
      <c r="M19" s="100">
        <f t="shared" si="3"/>
        <v>0</v>
      </c>
      <c r="N19" s="100">
        <f t="shared" si="3"/>
        <v>14617446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63330817</v>
      </c>
      <c r="X19" s="100">
        <f t="shared" si="3"/>
        <v>102556650</v>
      </c>
      <c r="Y19" s="100">
        <f t="shared" si="3"/>
        <v>-39225833</v>
      </c>
      <c r="Z19" s="137">
        <f>+IF(X19&lt;&gt;0,+(Y19/X19)*100,0)</f>
        <v>-38.24796636785621</v>
      </c>
      <c r="AA19" s="153">
        <f>SUM(AA20:AA23)</f>
        <v>209178036</v>
      </c>
    </row>
    <row r="20" spans="1:27" ht="13.5">
      <c r="A20" s="138" t="s">
        <v>89</v>
      </c>
      <c r="B20" s="136"/>
      <c r="C20" s="155">
        <v>83015712</v>
      </c>
      <c r="D20" s="155"/>
      <c r="E20" s="156">
        <v>78483036</v>
      </c>
      <c r="F20" s="60">
        <v>78483036</v>
      </c>
      <c r="G20" s="60">
        <v>6271822</v>
      </c>
      <c r="H20" s="60">
        <v>6853324</v>
      </c>
      <c r="I20" s="60">
        <v>6207043</v>
      </c>
      <c r="J20" s="60">
        <v>19332189</v>
      </c>
      <c r="K20" s="60">
        <v>796461</v>
      </c>
      <c r="L20" s="60">
        <v>4936216</v>
      </c>
      <c r="M20" s="60"/>
      <c r="N20" s="60">
        <v>5732677</v>
      </c>
      <c r="O20" s="60"/>
      <c r="P20" s="60"/>
      <c r="Q20" s="60"/>
      <c r="R20" s="60"/>
      <c r="S20" s="60"/>
      <c r="T20" s="60"/>
      <c r="U20" s="60"/>
      <c r="V20" s="60"/>
      <c r="W20" s="60">
        <v>25064866</v>
      </c>
      <c r="X20" s="60">
        <v>37209150</v>
      </c>
      <c r="Y20" s="60">
        <v>-12144284</v>
      </c>
      <c r="Z20" s="140">
        <v>-32.64</v>
      </c>
      <c r="AA20" s="155">
        <v>78483036</v>
      </c>
    </row>
    <row r="21" spans="1:27" ht="13.5">
      <c r="A21" s="138" t="s">
        <v>90</v>
      </c>
      <c r="B21" s="136"/>
      <c r="C21" s="155">
        <v>57938975</v>
      </c>
      <c r="D21" s="155"/>
      <c r="E21" s="156">
        <v>70346000</v>
      </c>
      <c r="F21" s="60">
        <v>70346000</v>
      </c>
      <c r="G21" s="60">
        <v>4806431</v>
      </c>
      <c r="H21" s="60">
        <v>5181231</v>
      </c>
      <c r="I21" s="60">
        <v>4867117</v>
      </c>
      <c r="J21" s="60">
        <v>14854779</v>
      </c>
      <c r="K21" s="60">
        <v>1920</v>
      </c>
      <c r="L21" s="60">
        <v>4580247</v>
      </c>
      <c r="M21" s="60"/>
      <c r="N21" s="60">
        <v>4582167</v>
      </c>
      <c r="O21" s="60"/>
      <c r="P21" s="60"/>
      <c r="Q21" s="60"/>
      <c r="R21" s="60"/>
      <c r="S21" s="60"/>
      <c r="T21" s="60"/>
      <c r="U21" s="60"/>
      <c r="V21" s="60"/>
      <c r="W21" s="60">
        <v>19436946</v>
      </c>
      <c r="X21" s="60">
        <v>35173002</v>
      </c>
      <c r="Y21" s="60">
        <v>-15736056</v>
      </c>
      <c r="Z21" s="140">
        <v>-44.74</v>
      </c>
      <c r="AA21" s="155">
        <v>70346000</v>
      </c>
    </row>
    <row r="22" spans="1:27" ht="13.5">
      <c r="A22" s="138" t="s">
        <v>91</v>
      </c>
      <c r="B22" s="136"/>
      <c r="C22" s="157">
        <v>18003098</v>
      </c>
      <c r="D22" s="157"/>
      <c r="E22" s="158">
        <v>32529000</v>
      </c>
      <c r="F22" s="159">
        <v>32529000</v>
      </c>
      <c r="G22" s="159">
        <v>2603220</v>
      </c>
      <c r="H22" s="159">
        <v>2597367</v>
      </c>
      <c r="I22" s="159">
        <v>2584401</v>
      </c>
      <c r="J22" s="159">
        <v>7784988</v>
      </c>
      <c r="K22" s="159">
        <v>1935</v>
      </c>
      <c r="L22" s="159">
        <v>2058873</v>
      </c>
      <c r="M22" s="159"/>
      <c r="N22" s="159">
        <v>2060808</v>
      </c>
      <c r="O22" s="159"/>
      <c r="P22" s="159"/>
      <c r="Q22" s="159"/>
      <c r="R22" s="159"/>
      <c r="S22" s="159"/>
      <c r="T22" s="159"/>
      <c r="U22" s="159"/>
      <c r="V22" s="159"/>
      <c r="W22" s="159">
        <v>9845796</v>
      </c>
      <c r="X22" s="159">
        <v>16264500</v>
      </c>
      <c r="Y22" s="159">
        <v>-6418704</v>
      </c>
      <c r="Z22" s="141">
        <v>-39.46</v>
      </c>
      <c r="AA22" s="157">
        <v>32529000</v>
      </c>
    </row>
    <row r="23" spans="1:27" ht="13.5">
      <c r="A23" s="138" t="s">
        <v>92</v>
      </c>
      <c r="B23" s="136"/>
      <c r="C23" s="155">
        <v>26498915</v>
      </c>
      <c r="D23" s="155"/>
      <c r="E23" s="156">
        <v>27820000</v>
      </c>
      <c r="F23" s="60">
        <v>27820000</v>
      </c>
      <c r="G23" s="60">
        <v>2257529</v>
      </c>
      <c r="H23" s="60">
        <v>2247501</v>
      </c>
      <c r="I23" s="60">
        <v>2236385</v>
      </c>
      <c r="J23" s="60">
        <v>6741415</v>
      </c>
      <c r="K23" s="60">
        <v>1447</v>
      </c>
      <c r="L23" s="60">
        <v>2240347</v>
      </c>
      <c r="M23" s="60"/>
      <c r="N23" s="60">
        <v>2241794</v>
      </c>
      <c r="O23" s="60"/>
      <c r="P23" s="60"/>
      <c r="Q23" s="60"/>
      <c r="R23" s="60"/>
      <c r="S23" s="60"/>
      <c r="T23" s="60"/>
      <c r="U23" s="60"/>
      <c r="V23" s="60"/>
      <c r="W23" s="60">
        <v>8983209</v>
      </c>
      <c r="X23" s="60">
        <v>13909998</v>
      </c>
      <c r="Y23" s="60">
        <v>-4926789</v>
      </c>
      <c r="Z23" s="140">
        <v>-35.42</v>
      </c>
      <c r="AA23" s="155">
        <v>27820000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389600477</v>
      </c>
      <c r="D25" s="168">
        <f>+D5+D9+D15+D19+D24</f>
        <v>0</v>
      </c>
      <c r="E25" s="169">
        <f t="shared" si="4"/>
        <v>403845875</v>
      </c>
      <c r="F25" s="73">
        <f t="shared" si="4"/>
        <v>403845875</v>
      </c>
      <c r="G25" s="73">
        <f t="shared" si="4"/>
        <v>68977883</v>
      </c>
      <c r="H25" s="73">
        <f t="shared" si="4"/>
        <v>19942824</v>
      </c>
      <c r="I25" s="73">
        <f t="shared" si="4"/>
        <v>17530027</v>
      </c>
      <c r="J25" s="73">
        <f t="shared" si="4"/>
        <v>106450734</v>
      </c>
      <c r="K25" s="73">
        <f t="shared" si="4"/>
        <v>850409</v>
      </c>
      <c r="L25" s="73">
        <f t="shared" si="4"/>
        <v>17397907</v>
      </c>
      <c r="M25" s="73">
        <f t="shared" si="4"/>
        <v>0</v>
      </c>
      <c r="N25" s="73">
        <f t="shared" si="4"/>
        <v>18248316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124699050</v>
      </c>
      <c r="X25" s="73">
        <f t="shared" si="4"/>
        <v>221180056</v>
      </c>
      <c r="Y25" s="73">
        <f t="shared" si="4"/>
        <v>-96481006</v>
      </c>
      <c r="Z25" s="170">
        <f>+IF(X25&lt;&gt;0,+(Y25/X25)*100,0)</f>
        <v>-43.621024311522916</v>
      </c>
      <c r="AA25" s="168">
        <f>+AA5+AA9+AA15+AA19+AA24</f>
        <v>403845875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331203928</v>
      </c>
      <c r="D28" s="153">
        <f>SUM(D29:D31)</f>
        <v>0</v>
      </c>
      <c r="E28" s="154">
        <f t="shared" si="5"/>
        <v>169799744</v>
      </c>
      <c r="F28" s="100">
        <f t="shared" si="5"/>
        <v>169799744</v>
      </c>
      <c r="G28" s="100">
        <f t="shared" si="5"/>
        <v>6828488</v>
      </c>
      <c r="H28" s="100">
        <f t="shared" si="5"/>
        <v>6449853</v>
      </c>
      <c r="I28" s="100">
        <f t="shared" si="5"/>
        <v>7935078</v>
      </c>
      <c r="J28" s="100">
        <f t="shared" si="5"/>
        <v>21213419</v>
      </c>
      <c r="K28" s="100">
        <f t="shared" si="5"/>
        <v>541219</v>
      </c>
      <c r="L28" s="100">
        <f t="shared" si="5"/>
        <v>6459126</v>
      </c>
      <c r="M28" s="100">
        <f t="shared" si="5"/>
        <v>0</v>
      </c>
      <c r="N28" s="100">
        <f t="shared" si="5"/>
        <v>7000345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28213764</v>
      </c>
      <c r="X28" s="100">
        <f t="shared" si="5"/>
        <v>83427867</v>
      </c>
      <c r="Y28" s="100">
        <f t="shared" si="5"/>
        <v>-55214103</v>
      </c>
      <c r="Z28" s="137">
        <f>+IF(X28&lt;&gt;0,+(Y28/X28)*100,0)</f>
        <v>-66.18184664843463</v>
      </c>
      <c r="AA28" s="153">
        <f>SUM(AA29:AA31)</f>
        <v>169799744</v>
      </c>
    </row>
    <row r="29" spans="1:27" ht="13.5">
      <c r="A29" s="138" t="s">
        <v>75</v>
      </c>
      <c r="B29" s="136"/>
      <c r="C29" s="155">
        <v>49314013</v>
      </c>
      <c r="D29" s="155"/>
      <c r="E29" s="156">
        <v>23252769</v>
      </c>
      <c r="F29" s="60">
        <v>23252769</v>
      </c>
      <c r="G29" s="60">
        <v>2414455</v>
      </c>
      <c r="H29" s="60">
        <v>1540454</v>
      </c>
      <c r="I29" s="60">
        <v>1594034</v>
      </c>
      <c r="J29" s="60">
        <v>5548943</v>
      </c>
      <c r="K29" s="60">
        <v>-33674</v>
      </c>
      <c r="L29" s="60">
        <v>1545892</v>
      </c>
      <c r="M29" s="60"/>
      <c r="N29" s="60">
        <v>1512218</v>
      </c>
      <c r="O29" s="60"/>
      <c r="P29" s="60"/>
      <c r="Q29" s="60"/>
      <c r="R29" s="60"/>
      <c r="S29" s="60"/>
      <c r="T29" s="60"/>
      <c r="U29" s="60"/>
      <c r="V29" s="60"/>
      <c r="W29" s="60">
        <v>7061161</v>
      </c>
      <c r="X29" s="60">
        <v>11671480</v>
      </c>
      <c r="Y29" s="60">
        <v>-4610319</v>
      </c>
      <c r="Z29" s="140">
        <v>-39.5</v>
      </c>
      <c r="AA29" s="155">
        <v>23252769</v>
      </c>
    </row>
    <row r="30" spans="1:27" ht="13.5">
      <c r="A30" s="138" t="s">
        <v>76</v>
      </c>
      <c r="B30" s="136"/>
      <c r="C30" s="157">
        <v>85209121</v>
      </c>
      <c r="D30" s="157"/>
      <c r="E30" s="158">
        <v>96865352</v>
      </c>
      <c r="F30" s="159">
        <v>96865352</v>
      </c>
      <c r="G30" s="159">
        <v>2841970</v>
      </c>
      <c r="H30" s="159">
        <v>3203883</v>
      </c>
      <c r="I30" s="159">
        <v>4870271</v>
      </c>
      <c r="J30" s="159">
        <v>10916124</v>
      </c>
      <c r="K30" s="159">
        <v>342307</v>
      </c>
      <c r="L30" s="159">
        <v>3172577</v>
      </c>
      <c r="M30" s="159"/>
      <c r="N30" s="159">
        <v>3514884</v>
      </c>
      <c r="O30" s="159"/>
      <c r="P30" s="159"/>
      <c r="Q30" s="159"/>
      <c r="R30" s="159"/>
      <c r="S30" s="159"/>
      <c r="T30" s="159"/>
      <c r="U30" s="159"/>
      <c r="V30" s="159"/>
      <c r="W30" s="159">
        <v>14431008</v>
      </c>
      <c r="X30" s="159">
        <v>31030600</v>
      </c>
      <c r="Y30" s="159">
        <v>-16599592</v>
      </c>
      <c r="Z30" s="141">
        <v>-53.49</v>
      </c>
      <c r="AA30" s="157">
        <v>96865352</v>
      </c>
    </row>
    <row r="31" spans="1:27" ht="13.5">
      <c r="A31" s="138" t="s">
        <v>77</v>
      </c>
      <c r="B31" s="136"/>
      <c r="C31" s="155">
        <v>196680794</v>
      </c>
      <c r="D31" s="155"/>
      <c r="E31" s="156">
        <v>49681623</v>
      </c>
      <c r="F31" s="60">
        <v>49681623</v>
      </c>
      <c r="G31" s="60">
        <v>1572063</v>
      </c>
      <c r="H31" s="60">
        <v>1705516</v>
      </c>
      <c r="I31" s="60">
        <v>1470773</v>
      </c>
      <c r="J31" s="60">
        <v>4748352</v>
      </c>
      <c r="K31" s="60">
        <v>232586</v>
      </c>
      <c r="L31" s="60">
        <v>1740657</v>
      </c>
      <c r="M31" s="60"/>
      <c r="N31" s="60">
        <v>1973243</v>
      </c>
      <c r="O31" s="60"/>
      <c r="P31" s="60"/>
      <c r="Q31" s="60"/>
      <c r="R31" s="60"/>
      <c r="S31" s="60"/>
      <c r="T31" s="60"/>
      <c r="U31" s="60"/>
      <c r="V31" s="60"/>
      <c r="W31" s="60">
        <v>6721595</v>
      </c>
      <c r="X31" s="60">
        <v>40725787</v>
      </c>
      <c r="Y31" s="60">
        <v>-34004192</v>
      </c>
      <c r="Z31" s="140">
        <v>-83.5</v>
      </c>
      <c r="AA31" s="155">
        <v>49681623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20278515</v>
      </c>
      <c r="F32" s="100">
        <f t="shared" si="6"/>
        <v>20278515</v>
      </c>
      <c r="G32" s="100">
        <f t="shared" si="6"/>
        <v>2569194</v>
      </c>
      <c r="H32" s="100">
        <f t="shared" si="6"/>
        <v>2029305</v>
      </c>
      <c r="I32" s="100">
        <f t="shared" si="6"/>
        <v>2850527</v>
      </c>
      <c r="J32" s="100">
        <f t="shared" si="6"/>
        <v>7449026</v>
      </c>
      <c r="K32" s="100">
        <f t="shared" si="6"/>
        <v>31155</v>
      </c>
      <c r="L32" s="100">
        <f t="shared" si="6"/>
        <v>2347156</v>
      </c>
      <c r="M32" s="100">
        <f t="shared" si="6"/>
        <v>0</v>
      </c>
      <c r="N32" s="100">
        <f t="shared" si="6"/>
        <v>2378311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9827337</v>
      </c>
      <c r="X32" s="100">
        <f t="shared" si="6"/>
        <v>15480800</v>
      </c>
      <c r="Y32" s="100">
        <f t="shared" si="6"/>
        <v>-5653463</v>
      </c>
      <c r="Z32" s="137">
        <f>+IF(X32&lt;&gt;0,+(Y32/X32)*100,0)</f>
        <v>-36.51919151465041</v>
      </c>
      <c r="AA32" s="153">
        <f>SUM(AA33:AA37)</f>
        <v>20278515</v>
      </c>
    </row>
    <row r="33" spans="1:27" ht="13.5">
      <c r="A33" s="138" t="s">
        <v>79</v>
      </c>
      <c r="B33" s="136"/>
      <c r="C33" s="155"/>
      <c r="D33" s="155"/>
      <c r="E33" s="156">
        <v>7604517</v>
      </c>
      <c r="F33" s="60">
        <v>7604517</v>
      </c>
      <c r="G33" s="60">
        <v>675370</v>
      </c>
      <c r="H33" s="60">
        <v>378319</v>
      </c>
      <c r="I33" s="60">
        <v>494158</v>
      </c>
      <c r="J33" s="60">
        <v>1547847</v>
      </c>
      <c r="K33" s="60"/>
      <c r="L33" s="60">
        <v>438643</v>
      </c>
      <c r="M33" s="60"/>
      <c r="N33" s="60">
        <v>438643</v>
      </c>
      <c r="O33" s="60"/>
      <c r="P33" s="60"/>
      <c r="Q33" s="60"/>
      <c r="R33" s="60"/>
      <c r="S33" s="60"/>
      <c r="T33" s="60"/>
      <c r="U33" s="60"/>
      <c r="V33" s="60"/>
      <c r="W33" s="60">
        <v>1986490</v>
      </c>
      <c r="X33" s="60">
        <v>4075000</v>
      </c>
      <c r="Y33" s="60">
        <v>-2088510</v>
      </c>
      <c r="Z33" s="140">
        <v>-51.25</v>
      </c>
      <c r="AA33" s="155">
        <v>7604517</v>
      </c>
    </row>
    <row r="34" spans="1:27" ht="13.5">
      <c r="A34" s="138" t="s">
        <v>80</v>
      </c>
      <c r="B34" s="136"/>
      <c r="C34" s="155"/>
      <c r="D34" s="155"/>
      <c r="E34" s="156">
        <v>2159468</v>
      </c>
      <c r="F34" s="60">
        <v>2159468</v>
      </c>
      <c r="G34" s="60">
        <v>265945</v>
      </c>
      <c r="H34" s="60">
        <v>178513</v>
      </c>
      <c r="I34" s="60">
        <v>182654</v>
      </c>
      <c r="J34" s="60">
        <v>627112</v>
      </c>
      <c r="K34" s="60">
        <v>7995</v>
      </c>
      <c r="L34" s="60">
        <v>205942</v>
      </c>
      <c r="M34" s="60"/>
      <c r="N34" s="60">
        <v>213937</v>
      </c>
      <c r="O34" s="60"/>
      <c r="P34" s="60"/>
      <c r="Q34" s="60"/>
      <c r="R34" s="60"/>
      <c r="S34" s="60"/>
      <c r="T34" s="60"/>
      <c r="U34" s="60"/>
      <c r="V34" s="60"/>
      <c r="W34" s="60">
        <v>841049</v>
      </c>
      <c r="X34" s="60">
        <v>1614000</v>
      </c>
      <c r="Y34" s="60">
        <v>-772951</v>
      </c>
      <c r="Z34" s="140">
        <v>-47.89</v>
      </c>
      <c r="AA34" s="155">
        <v>2159468</v>
      </c>
    </row>
    <row r="35" spans="1:27" ht="13.5">
      <c r="A35" s="138" t="s">
        <v>81</v>
      </c>
      <c r="B35" s="136"/>
      <c r="C35" s="155"/>
      <c r="D35" s="155"/>
      <c r="E35" s="156">
        <v>6944207</v>
      </c>
      <c r="F35" s="60">
        <v>6944207</v>
      </c>
      <c r="G35" s="60">
        <v>1278689</v>
      </c>
      <c r="H35" s="60">
        <v>1139227</v>
      </c>
      <c r="I35" s="60">
        <v>1839724</v>
      </c>
      <c r="J35" s="60">
        <v>4257640</v>
      </c>
      <c r="K35" s="60">
        <v>23160</v>
      </c>
      <c r="L35" s="60">
        <v>1369372</v>
      </c>
      <c r="M35" s="60"/>
      <c r="N35" s="60">
        <v>1392532</v>
      </c>
      <c r="O35" s="60"/>
      <c r="P35" s="60"/>
      <c r="Q35" s="60"/>
      <c r="R35" s="60"/>
      <c r="S35" s="60"/>
      <c r="T35" s="60"/>
      <c r="U35" s="60"/>
      <c r="V35" s="60"/>
      <c r="W35" s="60">
        <v>5650172</v>
      </c>
      <c r="X35" s="60">
        <v>7993000</v>
      </c>
      <c r="Y35" s="60">
        <v>-2342828</v>
      </c>
      <c r="Z35" s="140">
        <v>-29.31</v>
      </c>
      <c r="AA35" s="155">
        <v>6944207</v>
      </c>
    </row>
    <row r="36" spans="1:27" ht="13.5">
      <c r="A36" s="138" t="s">
        <v>82</v>
      </c>
      <c r="B36" s="136"/>
      <c r="C36" s="155"/>
      <c r="D36" s="155"/>
      <c r="E36" s="156">
        <v>3570323</v>
      </c>
      <c r="F36" s="60">
        <v>3570323</v>
      </c>
      <c r="G36" s="60">
        <v>348841</v>
      </c>
      <c r="H36" s="60">
        <v>332897</v>
      </c>
      <c r="I36" s="60">
        <v>333991</v>
      </c>
      <c r="J36" s="60">
        <v>1015729</v>
      </c>
      <c r="K36" s="60"/>
      <c r="L36" s="60">
        <v>332850</v>
      </c>
      <c r="M36" s="60"/>
      <c r="N36" s="60">
        <v>332850</v>
      </c>
      <c r="O36" s="60"/>
      <c r="P36" s="60"/>
      <c r="Q36" s="60"/>
      <c r="R36" s="60"/>
      <c r="S36" s="60"/>
      <c r="T36" s="60"/>
      <c r="U36" s="60"/>
      <c r="V36" s="60"/>
      <c r="W36" s="60">
        <v>1348579</v>
      </c>
      <c r="X36" s="60">
        <v>1776000</v>
      </c>
      <c r="Y36" s="60">
        <v>-427421</v>
      </c>
      <c r="Z36" s="140">
        <v>-24.07</v>
      </c>
      <c r="AA36" s="155">
        <v>3570323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349</v>
      </c>
      <c r="H37" s="159">
        <v>349</v>
      </c>
      <c r="I37" s="159"/>
      <c r="J37" s="159">
        <v>698</v>
      </c>
      <c r="K37" s="159"/>
      <c r="L37" s="159">
        <v>349</v>
      </c>
      <c r="M37" s="159"/>
      <c r="N37" s="159">
        <v>349</v>
      </c>
      <c r="O37" s="159"/>
      <c r="P37" s="159"/>
      <c r="Q37" s="159"/>
      <c r="R37" s="159"/>
      <c r="S37" s="159"/>
      <c r="T37" s="159"/>
      <c r="U37" s="159"/>
      <c r="V37" s="159"/>
      <c r="W37" s="159">
        <v>1047</v>
      </c>
      <c r="X37" s="159">
        <v>22800</v>
      </c>
      <c r="Y37" s="159">
        <v>-21753</v>
      </c>
      <c r="Z37" s="141">
        <v>-95.41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9925421</v>
      </c>
      <c r="D38" s="153">
        <f>SUM(D39:D41)</f>
        <v>0</v>
      </c>
      <c r="E38" s="154">
        <f t="shared" si="7"/>
        <v>7257495</v>
      </c>
      <c r="F38" s="100">
        <f t="shared" si="7"/>
        <v>7257495</v>
      </c>
      <c r="G38" s="100">
        <f t="shared" si="7"/>
        <v>1051228</v>
      </c>
      <c r="H38" s="100">
        <f t="shared" si="7"/>
        <v>1198123</v>
      </c>
      <c r="I38" s="100">
        <f t="shared" si="7"/>
        <v>914443</v>
      </c>
      <c r="J38" s="100">
        <f t="shared" si="7"/>
        <v>3163794</v>
      </c>
      <c r="K38" s="100">
        <f t="shared" si="7"/>
        <v>8149</v>
      </c>
      <c r="L38" s="100">
        <f t="shared" si="7"/>
        <v>1277818</v>
      </c>
      <c r="M38" s="100">
        <f t="shared" si="7"/>
        <v>0</v>
      </c>
      <c r="N38" s="100">
        <f t="shared" si="7"/>
        <v>1285967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4449761</v>
      </c>
      <c r="X38" s="100">
        <f t="shared" si="7"/>
        <v>9079500</v>
      </c>
      <c r="Y38" s="100">
        <f t="shared" si="7"/>
        <v>-4629739</v>
      </c>
      <c r="Z38" s="137">
        <f>+IF(X38&lt;&gt;0,+(Y38/X38)*100,0)</f>
        <v>-50.99112285918827</v>
      </c>
      <c r="AA38" s="153">
        <f>SUM(AA39:AA41)</f>
        <v>7257495</v>
      </c>
    </row>
    <row r="39" spans="1:27" ht="13.5">
      <c r="A39" s="138" t="s">
        <v>85</v>
      </c>
      <c r="B39" s="136"/>
      <c r="C39" s="155"/>
      <c r="D39" s="155"/>
      <c r="E39" s="156">
        <v>145369</v>
      </c>
      <c r="F39" s="60">
        <v>145369</v>
      </c>
      <c r="G39" s="60">
        <v>116419</v>
      </c>
      <c r="H39" s="60">
        <v>100567</v>
      </c>
      <c r="I39" s="60">
        <v>129744</v>
      </c>
      <c r="J39" s="60">
        <v>346730</v>
      </c>
      <c r="K39" s="60"/>
      <c r="L39" s="60">
        <v>105158</v>
      </c>
      <c r="M39" s="60"/>
      <c r="N39" s="60">
        <v>105158</v>
      </c>
      <c r="O39" s="60"/>
      <c r="P39" s="60"/>
      <c r="Q39" s="60"/>
      <c r="R39" s="60"/>
      <c r="S39" s="60"/>
      <c r="T39" s="60"/>
      <c r="U39" s="60"/>
      <c r="V39" s="60"/>
      <c r="W39" s="60">
        <v>451888</v>
      </c>
      <c r="X39" s="60">
        <v>70500</v>
      </c>
      <c r="Y39" s="60">
        <v>381388</v>
      </c>
      <c r="Z39" s="140">
        <v>540.98</v>
      </c>
      <c r="AA39" s="155">
        <v>145369</v>
      </c>
    </row>
    <row r="40" spans="1:27" ht="13.5">
      <c r="A40" s="138" t="s">
        <v>86</v>
      </c>
      <c r="B40" s="136"/>
      <c r="C40" s="155">
        <v>9925421</v>
      </c>
      <c r="D40" s="155"/>
      <c r="E40" s="156">
        <v>7112126</v>
      </c>
      <c r="F40" s="60">
        <v>7112126</v>
      </c>
      <c r="G40" s="60">
        <v>934809</v>
      </c>
      <c r="H40" s="60">
        <v>1097556</v>
      </c>
      <c r="I40" s="60">
        <v>784699</v>
      </c>
      <c r="J40" s="60">
        <v>2817064</v>
      </c>
      <c r="K40" s="60">
        <v>8149</v>
      </c>
      <c r="L40" s="60">
        <v>1172660</v>
      </c>
      <c r="M40" s="60"/>
      <c r="N40" s="60">
        <v>1180809</v>
      </c>
      <c r="O40" s="60"/>
      <c r="P40" s="60"/>
      <c r="Q40" s="60"/>
      <c r="R40" s="60"/>
      <c r="S40" s="60"/>
      <c r="T40" s="60"/>
      <c r="U40" s="60"/>
      <c r="V40" s="60"/>
      <c r="W40" s="60">
        <v>3997873</v>
      </c>
      <c r="X40" s="60">
        <v>9009000</v>
      </c>
      <c r="Y40" s="60">
        <v>-5011127</v>
      </c>
      <c r="Z40" s="140">
        <v>-55.62</v>
      </c>
      <c r="AA40" s="155">
        <v>7112126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95484420</v>
      </c>
      <c r="D42" s="153">
        <f>SUM(D43:D46)</f>
        <v>0</v>
      </c>
      <c r="E42" s="154">
        <f t="shared" si="8"/>
        <v>259379180</v>
      </c>
      <c r="F42" s="100">
        <f t="shared" si="8"/>
        <v>259379180</v>
      </c>
      <c r="G42" s="100">
        <f t="shared" si="8"/>
        <v>10649782</v>
      </c>
      <c r="H42" s="100">
        <f t="shared" si="8"/>
        <v>14940989</v>
      </c>
      <c r="I42" s="100">
        <f t="shared" si="8"/>
        <v>17060605</v>
      </c>
      <c r="J42" s="100">
        <f t="shared" si="8"/>
        <v>42651376</v>
      </c>
      <c r="K42" s="100">
        <f t="shared" si="8"/>
        <v>294380</v>
      </c>
      <c r="L42" s="100">
        <f t="shared" si="8"/>
        <v>2186712</v>
      </c>
      <c r="M42" s="100">
        <f t="shared" si="8"/>
        <v>0</v>
      </c>
      <c r="N42" s="100">
        <f t="shared" si="8"/>
        <v>2481092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45132468</v>
      </c>
      <c r="X42" s="100">
        <f t="shared" si="8"/>
        <v>117297000</v>
      </c>
      <c r="Y42" s="100">
        <f t="shared" si="8"/>
        <v>-72164532</v>
      </c>
      <c r="Z42" s="137">
        <f>+IF(X42&lt;&gt;0,+(Y42/X42)*100,0)</f>
        <v>-61.52291362950459</v>
      </c>
      <c r="AA42" s="153">
        <f>SUM(AA43:AA46)</f>
        <v>259379180</v>
      </c>
    </row>
    <row r="43" spans="1:27" ht="13.5">
      <c r="A43" s="138" t="s">
        <v>89</v>
      </c>
      <c r="B43" s="136"/>
      <c r="C43" s="155">
        <v>60670583</v>
      </c>
      <c r="D43" s="155"/>
      <c r="E43" s="156">
        <v>78580818</v>
      </c>
      <c r="F43" s="60">
        <v>78580818</v>
      </c>
      <c r="G43" s="60">
        <v>7454905</v>
      </c>
      <c r="H43" s="60">
        <v>8990713</v>
      </c>
      <c r="I43" s="60">
        <v>7726814</v>
      </c>
      <c r="J43" s="60">
        <v>24172432</v>
      </c>
      <c r="K43" s="60">
        <v>252241</v>
      </c>
      <c r="L43" s="60">
        <v>-1314799</v>
      </c>
      <c r="M43" s="60"/>
      <c r="N43" s="60">
        <v>-1062558</v>
      </c>
      <c r="O43" s="60"/>
      <c r="P43" s="60"/>
      <c r="Q43" s="60"/>
      <c r="R43" s="60"/>
      <c r="S43" s="60"/>
      <c r="T43" s="60"/>
      <c r="U43" s="60"/>
      <c r="V43" s="60"/>
      <c r="W43" s="60">
        <v>23109874</v>
      </c>
      <c r="X43" s="60">
        <v>51221000</v>
      </c>
      <c r="Y43" s="60">
        <v>-28111126</v>
      </c>
      <c r="Z43" s="140">
        <v>-54.88</v>
      </c>
      <c r="AA43" s="155">
        <v>78580818</v>
      </c>
    </row>
    <row r="44" spans="1:27" ht="13.5">
      <c r="A44" s="138" t="s">
        <v>90</v>
      </c>
      <c r="B44" s="136"/>
      <c r="C44" s="155">
        <v>34813837</v>
      </c>
      <c r="D44" s="155"/>
      <c r="E44" s="156">
        <v>86627368</v>
      </c>
      <c r="F44" s="60">
        <v>86627368</v>
      </c>
      <c r="G44" s="60">
        <v>1180871</v>
      </c>
      <c r="H44" s="60">
        <v>3911009</v>
      </c>
      <c r="I44" s="60">
        <v>7463899</v>
      </c>
      <c r="J44" s="60">
        <v>12555779</v>
      </c>
      <c r="K44" s="60">
        <v>2482</v>
      </c>
      <c r="L44" s="60">
        <v>1329711</v>
      </c>
      <c r="M44" s="60"/>
      <c r="N44" s="60">
        <v>1332193</v>
      </c>
      <c r="O44" s="60"/>
      <c r="P44" s="60"/>
      <c r="Q44" s="60"/>
      <c r="R44" s="60"/>
      <c r="S44" s="60"/>
      <c r="T44" s="60"/>
      <c r="U44" s="60"/>
      <c r="V44" s="60"/>
      <c r="W44" s="60">
        <v>13887972</v>
      </c>
      <c r="X44" s="60">
        <v>39358000</v>
      </c>
      <c r="Y44" s="60">
        <v>-25470028</v>
      </c>
      <c r="Z44" s="140">
        <v>-64.71</v>
      </c>
      <c r="AA44" s="155">
        <v>86627368</v>
      </c>
    </row>
    <row r="45" spans="1:27" ht="13.5">
      <c r="A45" s="138" t="s">
        <v>91</v>
      </c>
      <c r="B45" s="136"/>
      <c r="C45" s="157"/>
      <c r="D45" s="157"/>
      <c r="E45" s="158">
        <v>53906689</v>
      </c>
      <c r="F45" s="159">
        <v>53906689</v>
      </c>
      <c r="G45" s="159">
        <v>529728</v>
      </c>
      <c r="H45" s="159">
        <v>695621</v>
      </c>
      <c r="I45" s="159">
        <v>418835</v>
      </c>
      <c r="J45" s="159">
        <v>1644184</v>
      </c>
      <c r="K45" s="159">
        <v>2501</v>
      </c>
      <c r="L45" s="159">
        <v>602301</v>
      </c>
      <c r="M45" s="159"/>
      <c r="N45" s="159">
        <v>604802</v>
      </c>
      <c r="O45" s="159"/>
      <c r="P45" s="159"/>
      <c r="Q45" s="159"/>
      <c r="R45" s="159"/>
      <c r="S45" s="159"/>
      <c r="T45" s="159"/>
      <c r="U45" s="159"/>
      <c r="V45" s="159"/>
      <c r="W45" s="159">
        <v>2248986</v>
      </c>
      <c r="X45" s="159">
        <v>14082000</v>
      </c>
      <c r="Y45" s="159">
        <v>-11833014</v>
      </c>
      <c r="Z45" s="141">
        <v>-84.03</v>
      </c>
      <c r="AA45" s="157">
        <v>53906689</v>
      </c>
    </row>
    <row r="46" spans="1:27" ht="13.5">
      <c r="A46" s="138" t="s">
        <v>92</v>
      </c>
      <c r="B46" s="136"/>
      <c r="C46" s="155"/>
      <c r="D46" s="155"/>
      <c r="E46" s="156">
        <v>40264305</v>
      </c>
      <c r="F46" s="60">
        <v>40264305</v>
      </c>
      <c r="G46" s="60">
        <v>1484278</v>
      </c>
      <c r="H46" s="60">
        <v>1343646</v>
      </c>
      <c r="I46" s="60">
        <v>1451057</v>
      </c>
      <c r="J46" s="60">
        <v>4278981</v>
      </c>
      <c r="K46" s="60">
        <v>37156</v>
      </c>
      <c r="L46" s="60">
        <v>1569499</v>
      </c>
      <c r="M46" s="60"/>
      <c r="N46" s="60">
        <v>1606655</v>
      </c>
      <c r="O46" s="60"/>
      <c r="P46" s="60"/>
      <c r="Q46" s="60"/>
      <c r="R46" s="60"/>
      <c r="S46" s="60"/>
      <c r="T46" s="60"/>
      <c r="U46" s="60"/>
      <c r="V46" s="60"/>
      <c r="W46" s="60">
        <v>5885636</v>
      </c>
      <c r="X46" s="60">
        <v>12636000</v>
      </c>
      <c r="Y46" s="60">
        <v>-6750364</v>
      </c>
      <c r="Z46" s="140">
        <v>-53.42</v>
      </c>
      <c r="AA46" s="155">
        <v>40264305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436613769</v>
      </c>
      <c r="D48" s="168">
        <f>+D28+D32+D38+D42+D47</f>
        <v>0</v>
      </c>
      <c r="E48" s="169">
        <f t="shared" si="9"/>
        <v>456714934</v>
      </c>
      <c r="F48" s="73">
        <f t="shared" si="9"/>
        <v>456714934</v>
      </c>
      <c r="G48" s="73">
        <f t="shared" si="9"/>
        <v>21098692</v>
      </c>
      <c r="H48" s="73">
        <f t="shared" si="9"/>
        <v>24618270</v>
      </c>
      <c r="I48" s="73">
        <f t="shared" si="9"/>
        <v>28760653</v>
      </c>
      <c r="J48" s="73">
        <f t="shared" si="9"/>
        <v>74477615</v>
      </c>
      <c r="K48" s="73">
        <f t="shared" si="9"/>
        <v>874903</v>
      </c>
      <c r="L48" s="73">
        <f t="shared" si="9"/>
        <v>12270812</v>
      </c>
      <c r="M48" s="73">
        <f t="shared" si="9"/>
        <v>0</v>
      </c>
      <c r="N48" s="73">
        <f t="shared" si="9"/>
        <v>13145715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87623330</v>
      </c>
      <c r="X48" s="73">
        <f t="shared" si="9"/>
        <v>225285167</v>
      </c>
      <c r="Y48" s="73">
        <f t="shared" si="9"/>
        <v>-137661837</v>
      </c>
      <c r="Z48" s="170">
        <f>+IF(X48&lt;&gt;0,+(Y48/X48)*100,0)</f>
        <v>-61.10559289507063</v>
      </c>
      <c r="AA48" s="168">
        <f>+AA28+AA32+AA38+AA42+AA47</f>
        <v>456714934</v>
      </c>
    </row>
    <row r="49" spans="1:27" ht="13.5">
      <c r="A49" s="148" t="s">
        <v>49</v>
      </c>
      <c r="B49" s="149"/>
      <c r="C49" s="171">
        <f aca="true" t="shared" si="10" ref="C49:Y49">+C25-C48</f>
        <v>-47013292</v>
      </c>
      <c r="D49" s="171">
        <f>+D25-D48</f>
        <v>0</v>
      </c>
      <c r="E49" s="172">
        <f t="shared" si="10"/>
        <v>-52869059</v>
      </c>
      <c r="F49" s="173">
        <f t="shared" si="10"/>
        <v>-52869059</v>
      </c>
      <c r="G49" s="173">
        <f t="shared" si="10"/>
        <v>47879191</v>
      </c>
      <c r="H49" s="173">
        <f t="shared" si="10"/>
        <v>-4675446</v>
      </c>
      <c r="I49" s="173">
        <f t="shared" si="10"/>
        <v>-11230626</v>
      </c>
      <c r="J49" s="173">
        <f t="shared" si="10"/>
        <v>31973119</v>
      </c>
      <c r="K49" s="173">
        <f t="shared" si="10"/>
        <v>-24494</v>
      </c>
      <c r="L49" s="173">
        <f t="shared" si="10"/>
        <v>5127095</v>
      </c>
      <c r="M49" s="173">
        <f t="shared" si="10"/>
        <v>0</v>
      </c>
      <c r="N49" s="173">
        <f t="shared" si="10"/>
        <v>5102601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37075720</v>
      </c>
      <c r="X49" s="173">
        <f>IF(F25=F48,0,X25-X48)</f>
        <v>-4105111</v>
      </c>
      <c r="Y49" s="173">
        <f t="shared" si="10"/>
        <v>41180831</v>
      </c>
      <c r="Z49" s="174">
        <f>+IF(X49&lt;&gt;0,+(Y49/X49)*100,0)</f>
        <v>-1003.1599876349263</v>
      </c>
      <c r="AA49" s="171">
        <f>+AA25-AA48</f>
        <v>-52869059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12061322</v>
      </c>
      <c r="D5" s="155">
        <v>0</v>
      </c>
      <c r="E5" s="156">
        <v>17500000</v>
      </c>
      <c r="F5" s="60">
        <v>17500000</v>
      </c>
      <c r="G5" s="60">
        <v>1315152</v>
      </c>
      <c r="H5" s="60">
        <v>1317065</v>
      </c>
      <c r="I5" s="60">
        <v>1571984</v>
      </c>
      <c r="J5" s="60">
        <v>4204201</v>
      </c>
      <c r="K5" s="60">
        <v>-6870</v>
      </c>
      <c r="L5" s="60">
        <v>1517078</v>
      </c>
      <c r="M5" s="60">
        <v>0</v>
      </c>
      <c r="N5" s="60">
        <v>1510208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5714409</v>
      </c>
      <c r="X5" s="60">
        <v>8749998</v>
      </c>
      <c r="Y5" s="60">
        <v>-3035589</v>
      </c>
      <c r="Z5" s="140">
        <v>-34.69</v>
      </c>
      <c r="AA5" s="155">
        <v>17500000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67535872</v>
      </c>
      <c r="D7" s="155">
        <v>0</v>
      </c>
      <c r="E7" s="156">
        <v>74418303</v>
      </c>
      <c r="F7" s="60">
        <v>74418303</v>
      </c>
      <c r="G7" s="60">
        <v>6201136</v>
      </c>
      <c r="H7" s="60">
        <v>6829075</v>
      </c>
      <c r="I7" s="60">
        <v>6152042</v>
      </c>
      <c r="J7" s="60">
        <v>19182253</v>
      </c>
      <c r="K7" s="60">
        <v>789499</v>
      </c>
      <c r="L7" s="60">
        <v>4919979</v>
      </c>
      <c r="M7" s="60">
        <v>0</v>
      </c>
      <c r="N7" s="60">
        <v>5709478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24891731</v>
      </c>
      <c r="X7" s="60">
        <v>27218814</v>
      </c>
      <c r="Y7" s="60">
        <v>-2327083</v>
      </c>
      <c r="Z7" s="140">
        <v>-8.55</v>
      </c>
      <c r="AA7" s="155">
        <v>74418303</v>
      </c>
    </row>
    <row r="8" spans="1:27" ht="13.5">
      <c r="A8" s="183" t="s">
        <v>104</v>
      </c>
      <c r="B8" s="182"/>
      <c r="C8" s="155">
        <v>57938975</v>
      </c>
      <c r="D8" s="155">
        <v>0</v>
      </c>
      <c r="E8" s="156">
        <v>70346000</v>
      </c>
      <c r="F8" s="60">
        <v>70346000</v>
      </c>
      <c r="G8" s="60">
        <v>4804531</v>
      </c>
      <c r="H8" s="60">
        <v>5181231</v>
      </c>
      <c r="I8" s="60">
        <v>4848161</v>
      </c>
      <c r="J8" s="60">
        <v>14833923</v>
      </c>
      <c r="K8" s="60">
        <v>20</v>
      </c>
      <c r="L8" s="60">
        <v>4572647</v>
      </c>
      <c r="M8" s="60">
        <v>0</v>
      </c>
      <c r="N8" s="60">
        <v>4572667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19406590</v>
      </c>
      <c r="X8" s="60">
        <v>20790738</v>
      </c>
      <c r="Y8" s="60">
        <v>-1384148</v>
      </c>
      <c r="Z8" s="140">
        <v>-6.66</v>
      </c>
      <c r="AA8" s="155">
        <v>70346000</v>
      </c>
    </row>
    <row r="9" spans="1:27" ht="13.5">
      <c r="A9" s="183" t="s">
        <v>105</v>
      </c>
      <c r="B9" s="182"/>
      <c r="C9" s="155">
        <v>18003098</v>
      </c>
      <c r="D9" s="155">
        <v>0</v>
      </c>
      <c r="E9" s="156">
        <v>32529000</v>
      </c>
      <c r="F9" s="60">
        <v>32529000</v>
      </c>
      <c r="G9" s="60">
        <v>2602070</v>
      </c>
      <c r="H9" s="60">
        <v>2596947</v>
      </c>
      <c r="I9" s="60">
        <v>2583381</v>
      </c>
      <c r="J9" s="60">
        <v>7782398</v>
      </c>
      <c r="K9" s="60">
        <v>1635</v>
      </c>
      <c r="L9" s="60">
        <v>2058273</v>
      </c>
      <c r="M9" s="60">
        <v>0</v>
      </c>
      <c r="N9" s="60">
        <v>2059908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9842306</v>
      </c>
      <c r="X9" s="60">
        <v>10164402</v>
      </c>
      <c r="Y9" s="60">
        <v>-322096</v>
      </c>
      <c r="Z9" s="140">
        <v>-3.17</v>
      </c>
      <c r="AA9" s="155">
        <v>32529000</v>
      </c>
    </row>
    <row r="10" spans="1:27" ht="13.5">
      <c r="A10" s="183" t="s">
        <v>106</v>
      </c>
      <c r="B10" s="182"/>
      <c r="C10" s="155">
        <v>25512665</v>
      </c>
      <c r="D10" s="155">
        <v>0</v>
      </c>
      <c r="E10" s="156">
        <v>27820000</v>
      </c>
      <c r="F10" s="54">
        <v>27820000</v>
      </c>
      <c r="G10" s="54">
        <v>2257529</v>
      </c>
      <c r="H10" s="54">
        <v>2247501</v>
      </c>
      <c r="I10" s="54">
        <v>2236385</v>
      </c>
      <c r="J10" s="54">
        <v>6741415</v>
      </c>
      <c r="K10" s="54">
        <v>1447</v>
      </c>
      <c r="L10" s="54">
        <v>2240347</v>
      </c>
      <c r="M10" s="54">
        <v>0</v>
      </c>
      <c r="N10" s="54">
        <v>2241794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8983209</v>
      </c>
      <c r="X10" s="54">
        <v>14187840</v>
      </c>
      <c r="Y10" s="54">
        <v>-5204631</v>
      </c>
      <c r="Z10" s="184">
        <v>-36.68</v>
      </c>
      <c r="AA10" s="130">
        <v>27820000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51056</v>
      </c>
      <c r="D12" s="155">
        <v>0</v>
      </c>
      <c r="E12" s="156">
        <v>50000</v>
      </c>
      <c r="F12" s="60">
        <v>50000</v>
      </c>
      <c r="G12" s="60">
        <v>4312</v>
      </c>
      <c r="H12" s="60">
        <v>1950</v>
      </c>
      <c r="I12" s="60">
        <v>4271</v>
      </c>
      <c r="J12" s="60">
        <v>10533</v>
      </c>
      <c r="K12" s="60">
        <v>2135</v>
      </c>
      <c r="L12" s="60">
        <v>2179</v>
      </c>
      <c r="M12" s="60">
        <v>0</v>
      </c>
      <c r="N12" s="60">
        <v>4314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14847</v>
      </c>
      <c r="X12" s="60">
        <v>26502</v>
      </c>
      <c r="Y12" s="60">
        <v>-11655</v>
      </c>
      <c r="Z12" s="140">
        <v>-43.98</v>
      </c>
      <c r="AA12" s="155">
        <v>50000</v>
      </c>
    </row>
    <row r="13" spans="1:27" ht="13.5">
      <c r="A13" s="181" t="s">
        <v>109</v>
      </c>
      <c r="B13" s="185"/>
      <c r="C13" s="155">
        <v>6460</v>
      </c>
      <c r="D13" s="155">
        <v>0</v>
      </c>
      <c r="E13" s="156">
        <v>0</v>
      </c>
      <c r="F13" s="60">
        <v>0</v>
      </c>
      <c r="G13" s="60">
        <v>87970</v>
      </c>
      <c r="H13" s="60">
        <v>227243</v>
      </c>
      <c r="I13" s="60">
        <v>2081</v>
      </c>
      <c r="J13" s="60">
        <v>317294</v>
      </c>
      <c r="K13" s="60">
        <v>0</v>
      </c>
      <c r="L13" s="60">
        <v>165083</v>
      </c>
      <c r="M13" s="60">
        <v>0</v>
      </c>
      <c r="N13" s="60">
        <v>165083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482377</v>
      </c>
      <c r="X13" s="60"/>
      <c r="Y13" s="60">
        <v>482377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1312120</v>
      </c>
      <c r="D14" s="155">
        <v>0</v>
      </c>
      <c r="E14" s="156">
        <v>4500000</v>
      </c>
      <c r="F14" s="60">
        <v>4500000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1517120</v>
      </c>
      <c r="M14" s="60">
        <v>0</v>
      </c>
      <c r="N14" s="60">
        <v>1517120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1517120</v>
      </c>
      <c r="X14" s="60">
        <v>780000</v>
      </c>
      <c r="Y14" s="60">
        <v>737120</v>
      </c>
      <c r="Z14" s="140">
        <v>94.5</v>
      </c>
      <c r="AA14" s="155">
        <v>4500000</v>
      </c>
    </row>
    <row r="15" spans="1:27" ht="13.5">
      <c r="A15" s="181" t="s">
        <v>111</v>
      </c>
      <c r="B15" s="185"/>
      <c r="C15" s="155">
        <v>6460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70130</v>
      </c>
      <c r="D16" s="155">
        <v>0</v>
      </c>
      <c r="E16" s="156">
        <v>0</v>
      </c>
      <c r="F16" s="60">
        <v>0</v>
      </c>
      <c r="G16" s="60">
        <v>13500</v>
      </c>
      <c r="H16" s="60">
        <v>2600</v>
      </c>
      <c r="I16" s="60">
        <v>6900</v>
      </c>
      <c r="J16" s="60">
        <v>23000</v>
      </c>
      <c r="K16" s="60">
        <v>1450</v>
      </c>
      <c r="L16" s="60">
        <v>3400</v>
      </c>
      <c r="M16" s="60">
        <v>0</v>
      </c>
      <c r="N16" s="60">
        <v>4850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27850</v>
      </c>
      <c r="X16" s="60">
        <v>28068</v>
      </c>
      <c r="Y16" s="60">
        <v>-218</v>
      </c>
      <c r="Z16" s="140">
        <v>-0.78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50</v>
      </c>
      <c r="J17" s="60">
        <v>50</v>
      </c>
      <c r="K17" s="60">
        <v>100</v>
      </c>
      <c r="L17" s="60">
        <v>0</v>
      </c>
      <c r="M17" s="60">
        <v>0</v>
      </c>
      <c r="N17" s="60">
        <v>100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150</v>
      </c>
      <c r="X17" s="60"/>
      <c r="Y17" s="60">
        <v>150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133210000</v>
      </c>
      <c r="D19" s="155">
        <v>0</v>
      </c>
      <c r="E19" s="156">
        <v>132329400</v>
      </c>
      <c r="F19" s="60">
        <v>132329400</v>
      </c>
      <c r="G19" s="60">
        <v>51558263</v>
      </c>
      <c r="H19" s="60">
        <v>1348000</v>
      </c>
      <c r="I19" s="60">
        <v>0</v>
      </c>
      <c r="J19" s="60">
        <v>52906263</v>
      </c>
      <c r="K19" s="60">
        <v>0</v>
      </c>
      <c r="L19" s="60">
        <v>306000</v>
      </c>
      <c r="M19" s="60">
        <v>0</v>
      </c>
      <c r="N19" s="60">
        <v>306000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53212263</v>
      </c>
      <c r="X19" s="60">
        <v>85267000</v>
      </c>
      <c r="Y19" s="60">
        <v>-32054737</v>
      </c>
      <c r="Z19" s="140">
        <v>-37.59</v>
      </c>
      <c r="AA19" s="155">
        <v>132329400</v>
      </c>
    </row>
    <row r="20" spans="1:27" ht="13.5">
      <c r="A20" s="181" t="s">
        <v>35</v>
      </c>
      <c r="B20" s="185"/>
      <c r="C20" s="155">
        <v>11996539</v>
      </c>
      <c r="D20" s="155">
        <v>0</v>
      </c>
      <c r="E20" s="156">
        <v>1267172</v>
      </c>
      <c r="F20" s="54">
        <v>1267172</v>
      </c>
      <c r="G20" s="54">
        <v>133420</v>
      </c>
      <c r="H20" s="54">
        <v>191212</v>
      </c>
      <c r="I20" s="54">
        <v>124772</v>
      </c>
      <c r="J20" s="54">
        <v>449404</v>
      </c>
      <c r="K20" s="54">
        <v>60993</v>
      </c>
      <c r="L20" s="54">
        <v>95801</v>
      </c>
      <c r="M20" s="54">
        <v>0</v>
      </c>
      <c r="N20" s="54">
        <v>156794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606198</v>
      </c>
      <c r="X20" s="54">
        <v>633588</v>
      </c>
      <c r="Y20" s="54">
        <v>-27390</v>
      </c>
      <c r="Z20" s="184">
        <v>-4.32</v>
      </c>
      <c r="AA20" s="130">
        <v>1267172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327704697</v>
      </c>
      <c r="D22" s="188">
        <f>SUM(D5:D21)</f>
        <v>0</v>
      </c>
      <c r="E22" s="189">
        <f t="shared" si="0"/>
        <v>360759875</v>
      </c>
      <c r="F22" s="190">
        <f t="shared" si="0"/>
        <v>360759875</v>
      </c>
      <c r="G22" s="190">
        <f t="shared" si="0"/>
        <v>68977883</v>
      </c>
      <c r="H22" s="190">
        <f t="shared" si="0"/>
        <v>19942824</v>
      </c>
      <c r="I22" s="190">
        <f t="shared" si="0"/>
        <v>17530027</v>
      </c>
      <c r="J22" s="190">
        <f t="shared" si="0"/>
        <v>106450734</v>
      </c>
      <c r="K22" s="190">
        <f t="shared" si="0"/>
        <v>850409</v>
      </c>
      <c r="L22" s="190">
        <f t="shared" si="0"/>
        <v>17397907</v>
      </c>
      <c r="M22" s="190">
        <f t="shared" si="0"/>
        <v>0</v>
      </c>
      <c r="N22" s="190">
        <f t="shared" si="0"/>
        <v>18248316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124699050</v>
      </c>
      <c r="X22" s="190">
        <f t="shared" si="0"/>
        <v>167846950</v>
      </c>
      <c r="Y22" s="190">
        <f t="shared" si="0"/>
        <v>-43147900</v>
      </c>
      <c r="Z22" s="191">
        <f>+IF(X22&lt;&gt;0,+(Y22/X22)*100,0)</f>
        <v>-25.70669291279943</v>
      </c>
      <c r="AA22" s="188">
        <f>SUM(AA5:AA21)</f>
        <v>360759875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111951678</v>
      </c>
      <c r="D25" s="155">
        <v>0</v>
      </c>
      <c r="E25" s="156">
        <v>112082000</v>
      </c>
      <c r="F25" s="60">
        <v>112082000</v>
      </c>
      <c r="G25" s="60">
        <v>9742808</v>
      </c>
      <c r="H25" s="60">
        <v>9189919</v>
      </c>
      <c r="I25" s="60">
        <v>9261469</v>
      </c>
      <c r="J25" s="60">
        <v>28194196</v>
      </c>
      <c r="K25" s="60">
        <v>-294174</v>
      </c>
      <c r="L25" s="60">
        <v>9374358</v>
      </c>
      <c r="M25" s="60">
        <v>0</v>
      </c>
      <c r="N25" s="60">
        <v>9080184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37274380</v>
      </c>
      <c r="X25" s="60">
        <v>56040906</v>
      </c>
      <c r="Y25" s="60">
        <v>-18766526</v>
      </c>
      <c r="Z25" s="140">
        <v>-33.49</v>
      </c>
      <c r="AA25" s="155">
        <v>112082000</v>
      </c>
    </row>
    <row r="26" spans="1:27" ht="13.5">
      <c r="A26" s="183" t="s">
        <v>38</v>
      </c>
      <c r="B26" s="182"/>
      <c r="C26" s="155">
        <v>6976999</v>
      </c>
      <c r="D26" s="155">
        <v>0</v>
      </c>
      <c r="E26" s="156">
        <v>7698964</v>
      </c>
      <c r="F26" s="60">
        <v>7698964</v>
      </c>
      <c r="G26" s="60">
        <v>565232</v>
      </c>
      <c r="H26" s="60">
        <v>567366</v>
      </c>
      <c r="I26" s="60">
        <v>551362</v>
      </c>
      <c r="J26" s="60">
        <v>1683960</v>
      </c>
      <c r="K26" s="60">
        <v>0</v>
      </c>
      <c r="L26" s="60">
        <v>576487</v>
      </c>
      <c r="M26" s="60">
        <v>0</v>
      </c>
      <c r="N26" s="60">
        <v>576487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2260447</v>
      </c>
      <c r="X26" s="60">
        <v>3849480</v>
      </c>
      <c r="Y26" s="60">
        <v>-1589033</v>
      </c>
      <c r="Z26" s="140">
        <v>-41.28</v>
      </c>
      <c r="AA26" s="155">
        <v>7698964</v>
      </c>
    </row>
    <row r="27" spans="1:27" ht="13.5">
      <c r="A27" s="183" t="s">
        <v>118</v>
      </c>
      <c r="B27" s="182"/>
      <c r="C27" s="155">
        <v>32216556</v>
      </c>
      <c r="D27" s="155">
        <v>0</v>
      </c>
      <c r="E27" s="156">
        <v>66644000</v>
      </c>
      <c r="F27" s="60">
        <v>66644000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33322002</v>
      </c>
      <c r="Y27" s="60">
        <v>-33322002</v>
      </c>
      <c r="Z27" s="140">
        <v>-100</v>
      </c>
      <c r="AA27" s="155">
        <v>66644000</v>
      </c>
    </row>
    <row r="28" spans="1:27" ht="13.5">
      <c r="A28" s="183" t="s">
        <v>39</v>
      </c>
      <c r="B28" s="182"/>
      <c r="C28" s="155">
        <v>82248410</v>
      </c>
      <c r="D28" s="155">
        <v>0</v>
      </c>
      <c r="E28" s="156">
        <v>90000000</v>
      </c>
      <c r="F28" s="60">
        <v>90000000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42916665</v>
      </c>
      <c r="Y28" s="60">
        <v>-42916665</v>
      </c>
      <c r="Z28" s="140">
        <v>-100</v>
      </c>
      <c r="AA28" s="155">
        <v>90000000</v>
      </c>
    </row>
    <row r="29" spans="1:27" ht="13.5">
      <c r="A29" s="183" t="s">
        <v>40</v>
      </c>
      <c r="B29" s="182"/>
      <c r="C29" s="155">
        <v>20616501</v>
      </c>
      <c r="D29" s="155">
        <v>0</v>
      </c>
      <c r="E29" s="156">
        <v>8000000</v>
      </c>
      <c r="F29" s="60">
        <v>8000000</v>
      </c>
      <c r="G29" s="60">
        <v>881609</v>
      </c>
      <c r="H29" s="60">
        <v>1061607</v>
      </c>
      <c r="I29" s="60">
        <v>2407705</v>
      </c>
      <c r="J29" s="60">
        <v>4350921</v>
      </c>
      <c r="K29" s="60">
        <v>125</v>
      </c>
      <c r="L29" s="60">
        <v>298144</v>
      </c>
      <c r="M29" s="60">
        <v>0</v>
      </c>
      <c r="N29" s="60">
        <v>298269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4649190</v>
      </c>
      <c r="X29" s="60">
        <v>4000002</v>
      </c>
      <c r="Y29" s="60">
        <v>649188</v>
      </c>
      <c r="Z29" s="140">
        <v>16.23</v>
      </c>
      <c r="AA29" s="155">
        <v>8000000</v>
      </c>
    </row>
    <row r="30" spans="1:27" ht="13.5">
      <c r="A30" s="183" t="s">
        <v>119</v>
      </c>
      <c r="B30" s="182"/>
      <c r="C30" s="155">
        <v>92628321</v>
      </c>
      <c r="D30" s="155">
        <v>0</v>
      </c>
      <c r="E30" s="156">
        <v>98755056</v>
      </c>
      <c r="F30" s="60">
        <v>98755056</v>
      </c>
      <c r="G30" s="60">
        <v>6731208</v>
      </c>
      <c r="H30" s="60">
        <v>10747053</v>
      </c>
      <c r="I30" s="60">
        <v>13105112</v>
      </c>
      <c r="J30" s="60">
        <v>30583373</v>
      </c>
      <c r="K30" s="60">
        <v>26005</v>
      </c>
      <c r="L30" s="60">
        <v>-2500176</v>
      </c>
      <c r="M30" s="60">
        <v>0</v>
      </c>
      <c r="N30" s="60">
        <v>-2474171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28109202</v>
      </c>
      <c r="X30" s="60">
        <v>49377528</v>
      </c>
      <c r="Y30" s="60">
        <v>-21268326</v>
      </c>
      <c r="Z30" s="140">
        <v>-43.07</v>
      </c>
      <c r="AA30" s="155">
        <v>98755056</v>
      </c>
    </row>
    <row r="31" spans="1:27" ht="13.5">
      <c r="A31" s="183" t="s">
        <v>120</v>
      </c>
      <c r="B31" s="182"/>
      <c r="C31" s="155">
        <v>4198714</v>
      </c>
      <c r="D31" s="155">
        <v>0</v>
      </c>
      <c r="E31" s="156">
        <v>7338420</v>
      </c>
      <c r="F31" s="60">
        <v>7338420</v>
      </c>
      <c r="G31" s="60">
        <v>50533</v>
      </c>
      <c r="H31" s="60">
        <v>170213</v>
      </c>
      <c r="I31" s="60">
        <v>150376</v>
      </c>
      <c r="J31" s="60">
        <v>371122</v>
      </c>
      <c r="K31" s="60">
        <v>416173</v>
      </c>
      <c r="L31" s="60">
        <v>464128</v>
      </c>
      <c r="M31" s="60">
        <v>0</v>
      </c>
      <c r="N31" s="60">
        <v>880301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1251423</v>
      </c>
      <c r="X31" s="60">
        <v>3669210</v>
      </c>
      <c r="Y31" s="60">
        <v>-2417787</v>
      </c>
      <c r="Z31" s="140">
        <v>-65.89</v>
      </c>
      <c r="AA31" s="155">
        <v>7338420</v>
      </c>
    </row>
    <row r="32" spans="1:27" ht="13.5">
      <c r="A32" s="183" t="s">
        <v>121</v>
      </c>
      <c r="B32" s="182"/>
      <c r="C32" s="155">
        <v>18930864</v>
      </c>
      <c r="D32" s="155">
        <v>0</v>
      </c>
      <c r="E32" s="156">
        <v>15938494</v>
      </c>
      <c r="F32" s="60">
        <v>15938494</v>
      </c>
      <c r="G32" s="60">
        <v>541895</v>
      </c>
      <c r="H32" s="60">
        <v>914125</v>
      </c>
      <c r="I32" s="60">
        <v>1046347</v>
      </c>
      <c r="J32" s="60">
        <v>2502367</v>
      </c>
      <c r="K32" s="60">
        <v>271561</v>
      </c>
      <c r="L32" s="60">
        <v>1371112</v>
      </c>
      <c r="M32" s="60">
        <v>0</v>
      </c>
      <c r="N32" s="60">
        <v>1642673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4145040</v>
      </c>
      <c r="X32" s="60">
        <v>7969248</v>
      </c>
      <c r="Y32" s="60">
        <v>-3824208</v>
      </c>
      <c r="Z32" s="140">
        <v>-47.99</v>
      </c>
      <c r="AA32" s="155">
        <v>15938494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22590000</v>
      </c>
      <c r="F33" s="60">
        <v>22590000</v>
      </c>
      <c r="G33" s="60">
        <v>523227</v>
      </c>
      <c r="H33" s="60">
        <v>539796</v>
      </c>
      <c r="I33" s="60">
        <v>524905</v>
      </c>
      <c r="J33" s="60">
        <v>1587928</v>
      </c>
      <c r="K33" s="60">
        <v>264</v>
      </c>
      <c r="L33" s="60">
        <v>577782</v>
      </c>
      <c r="M33" s="60">
        <v>0</v>
      </c>
      <c r="N33" s="60">
        <v>578046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2165974</v>
      </c>
      <c r="X33" s="60">
        <v>11295000</v>
      </c>
      <c r="Y33" s="60">
        <v>-9129026</v>
      </c>
      <c r="Z33" s="140">
        <v>-80.82</v>
      </c>
      <c r="AA33" s="155">
        <v>22590000</v>
      </c>
    </row>
    <row r="34" spans="1:27" ht="13.5">
      <c r="A34" s="183" t="s">
        <v>43</v>
      </c>
      <c r="B34" s="182"/>
      <c r="C34" s="155">
        <v>66845726</v>
      </c>
      <c r="D34" s="155">
        <v>0</v>
      </c>
      <c r="E34" s="156">
        <v>27668000</v>
      </c>
      <c r="F34" s="60">
        <v>27668000</v>
      </c>
      <c r="G34" s="60">
        <v>2062180</v>
      </c>
      <c r="H34" s="60">
        <v>1428191</v>
      </c>
      <c r="I34" s="60">
        <v>1713377</v>
      </c>
      <c r="J34" s="60">
        <v>5203748</v>
      </c>
      <c r="K34" s="60">
        <v>454949</v>
      </c>
      <c r="L34" s="60">
        <v>2108977</v>
      </c>
      <c r="M34" s="60">
        <v>0</v>
      </c>
      <c r="N34" s="60">
        <v>2563926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7767674</v>
      </c>
      <c r="X34" s="60">
        <v>13833888</v>
      </c>
      <c r="Y34" s="60">
        <v>-6066214</v>
      </c>
      <c r="Z34" s="140">
        <v>-43.85</v>
      </c>
      <c r="AA34" s="155">
        <v>27668000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436613769</v>
      </c>
      <c r="D36" s="188">
        <f>SUM(D25:D35)</f>
        <v>0</v>
      </c>
      <c r="E36" s="189">
        <f t="shared" si="1"/>
        <v>456714934</v>
      </c>
      <c r="F36" s="190">
        <f t="shared" si="1"/>
        <v>456714934</v>
      </c>
      <c r="G36" s="190">
        <f t="shared" si="1"/>
        <v>21098692</v>
      </c>
      <c r="H36" s="190">
        <f t="shared" si="1"/>
        <v>24618270</v>
      </c>
      <c r="I36" s="190">
        <f t="shared" si="1"/>
        <v>28760653</v>
      </c>
      <c r="J36" s="190">
        <f t="shared" si="1"/>
        <v>74477615</v>
      </c>
      <c r="K36" s="190">
        <f t="shared" si="1"/>
        <v>874903</v>
      </c>
      <c r="L36" s="190">
        <f t="shared" si="1"/>
        <v>12270812</v>
      </c>
      <c r="M36" s="190">
        <f t="shared" si="1"/>
        <v>0</v>
      </c>
      <c r="N36" s="190">
        <f t="shared" si="1"/>
        <v>13145715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87623330</v>
      </c>
      <c r="X36" s="190">
        <f t="shared" si="1"/>
        <v>226273929</v>
      </c>
      <c r="Y36" s="190">
        <f t="shared" si="1"/>
        <v>-138650599</v>
      </c>
      <c r="Z36" s="191">
        <f>+IF(X36&lt;&gt;0,+(Y36/X36)*100,0)</f>
        <v>-61.27555198813912</v>
      </c>
      <c r="AA36" s="188">
        <f>SUM(AA25:AA35)</f>
        <v>456714934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-108909072</v>
      </c>
      <c r="D38" s="199">
        <f>+D22-D36</f>
        <v>0</v>
      </c>
      <c r="E38" s="200">
        <f t="shared" si="2"/>
        <v>-95955059</v>
      </c>
      <c r="F38" s="106">
        <f t="shared" si="2"/>
        <v>-95955059</v>
      </c>
      <c r="G38" s="106">
        <f t="shared" si="2"/>
        <v>47879191</v>
      </c>
      <c r="H38" s="106">
        <f t="shared" si="2"/>
        <v>-4675446</v>
      </c>
      <c r="I38" s="106">
        <f t="shared" si="2"/>
        <v>-11230626</v>
      </c>
      <c r="J38" s="106">
        <f t="shared" si="2"/>
        <v>31973119</v>
      </c>
      <c r="K38" s="106">
        <f t="shared" si="2"/>
        <v>-24494</v>
      </c>
      <c r="L38" s="106">
        <f t="shared" si="2"/>
        <v>5127095</v>
      </c>
      <c r="M38" s="106">
        <f t="shared" si="2"/>
        <v>0</v>
      </c>
      <c r="N38" s="106">
        <f t="shared" si="2"/>
        <v>5102601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37075720</v>
      </c>
      <c r="X38" s="106">
        <f>IF(F22=F36,0,X22-X36)</f>
        <v>-58426979</v>
      </c>
      <c r="Y38" s="106">
        <f t="shared" si="2"/>
        <v>95502699</v>
      </c>
      <c r="Z38" s="201">
        <f>+IF(X38&lt;&gt;0,+(Y38/X38)*100,0)</f>
        <v>-163.4565069674405</v>
      </c>
      <c r="AA38" s="199">
        <f>+AA22-AA36</f>
        <v>-95955059</v>
      </c>
    </row>
    <row r="39" spans="1:27" ht="13.5">
      <c r="A39" s="181" t="s">
        <v>46</v>
      </c>
      <c r="B39" s="185"/>
      <c r="C39" s="155">
        <v>61895780</v>
      </c>
      <c r="D39" s="155">
        <v>0</v>
      </c>
      <c r="E39" s="156">
        <v>43086000</v>
      </c>
      <c r="F39" s="60">
        <v>43086000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28932701</v>
      </c>
      <c r="Y39" s="60">
        <v>-28932701</v>
      </c>
      <c r="Z39" s="140">
        <v>-100</v>
      </c>
      <c r="AA39" s="155">
        <v>43086000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-47013292</v>
      </c>
      <c r="D42" s="206">
        <f>SUM(D38:D41)</f>
        <v>0</v>
      </c>
      <c r="E42" s="207">
        <f t="shared" si="3"/>
        <v>-52869059</v>
      </c>
      <c r="F42" s="88">
        <f t="shared" si="3"/>
        <v>-52869059</v>
      </c>
      <c r="G42" s="88">
        <f t="shared" si="3"/>
        <v>47879191</v>
      </c>
      <c r="H42" s="88">
        <f t="shared" si="3"/>
        <v>-4675446</v>
      </c>
      <c r="I42" s="88">
        <f t="shared" si="3"/>
        <v>-11230626</v>
      </c>
      <c r="J42" s="88">
        <f t="shared" si="3"/>
        <v>31973119</v>
      </c>
      <c r="K42" s="88">
        <f t="shared" si="3"/>
        <v>-24494</v>
      </c>
      <c r="L42" s="88">
        <f t="shared" si="3"/>
        <v>5127095</v>
      </c>
      <c r="M42" s="88">
        <f t="shared" si="3"/>
        <v>0</v>
      </c>
      <c r="N42" s="88">
        <f t="shared" si="3"/>
        <v>5102601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37075720</v>
      </c>
      <c r="X42" s="88">
        <f t="shared" si="3"/>
        <v>-29494278</v>
      </c>
      <c r="Y42" s="88">
        <f t="shared" si="3"/>
        <v>66569998</v>
      </c>
      <c r="Z42" s="208">
        <f>+IF(X42&lt;&gt;0,+(Y42/X42)*100,0)</f>
        <v>-225.70478924759576</v>
      </c>
      <c r="AA42" s="206">
        <f>SUM(AA38:AA41)</f>
        <v>-52869059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-47013292</v>
      </c>
      <c r="D44" s="210">
        <f>+D42-D43</f>
        <v>0</v>
      </c>
      <c r="E44" s="211">
        <f t="shared" si="4"/>
        <v>-52869059</v>
      </c>
      <c r="F44" s="77">
        <f t="shared" si="4"/>
        <v>-52869059</v>
      </c>
      <c r="G44" s="77">
        <f t="shared" si="4"/>
        <v>47879191</v>
      </c>
      <c r="H44" s="77">
        <f t="shared" si="4"/>
        <v>-4675446</v>
      </c>
      <c r="I44" s="77">
        <f t="shared" si="4"/>
        <v>-11230626</v>
      </c>
      <c r="J44" s="77">
        <f t="shared" si="4"/>
        <v>31973119</v>
      </c>
      <c r="K44" s="77">
        <f t="shared" si="4"/>
        <v>-24494</v>
      </c>
      <c r="L44" s="77">
        <f t="shared" si="4"/>
        <v>5127095</v>
      </c>
      <c r="M44" s="77">
        <f t="shared" si="4"/>
        <v>0</v>
      </c>
      <c r="N44" s="77">
        <f t="shared" si="4"/>
        <v>5102601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37075720</v>
      </c>
      <c r="X44" s="77">
        <f t="shared" si="4"/>
        <v>-29494278</v>
      </c>
      <c r="Y44" s="77">
        <f t="shared" si="4"/>
        <v>66569998</v>
      </c>
      <c r="Z44" s="212">
        <f>+IF(X44&lt;&gt;0,+(Y44/X44)*100,0)</f>
        <v>-225.70478924759576</v>
      </c>
      <c r="AA44" s="210">
        <f>+AA42-AA43</f>
        <v>-52869059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-47013292</v>
      </c>
      <c r="D46" s="206">
        <f>SUM(D44:D45)</f>
        <v>0</v>
      </c>
      <c r="E46" s="207">
        <f t="shared" si="5"/>
        <v>-52869059</v>
      </c>
      <c r="F46" s="88">
        <f t="shared" si="5"/>
        <v>-52869059</v>
      </c>
      <c r="G46" s="88">
        <f t="shared" si="5"/>
        <v>47879191</v>
      </c>
      <c r="H46" s="88">
        <f t="shared" si="5"/>
        <v>-4675446</v>
      </c>
      <c r="I46" s="88">
        <f t="shared" si="5"/>
        <v>-11230626</v>
      </c>
      <c r="J46" s="88">
        <f t="shared" si="5"/>
        <v>31973119</v>
      </c>
      <c r="K46" s="88">
        <f t="shared" si="5"/>
        <v>-24494</v>
      </c>
      <c r="L46" s="88">
        <f t="shared" si="5"/>
        <v>5127095</v>
      </c>
      <c r="M46" s="88">
        <f t="shared" si="5"/>
        <v>0</v>
      </c>
      <c r="N46" s="88">
        <f t="shared" si="5"/>
        <v>5102601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37075720</v>
      </c>
      <c r="X46" s="88">
        <f t="shared" si="5"/>
        <v>-29494278</v>
      </c>
      <c r="Y46" s="88">
        <f t="shared" si="5"/>
        <v>66569998</v>
      </c>
      <c r="Z46" s="208">
        <f>+IF(X46&lt;&gt;0,+(Y46/X46)*100,0)</f>
        <v>-225.70478924759576</v>
      </c>
      <c r="AA46" s="206">
        <f>SUM(AA44:AA45)</f>
        <v>-52869059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-47013292</v>
      </c>
      <c r="D48" s="217">
        <f>SUM(D46:D47)</f>
        <v>0</v>
      </c>
      <c r="E48" s="218">
        <f t="shared" si="6"/>
        <v>-52869059</v>
      </c>
      <c r="F48" s="219">
        <f t="shared" si="6"/>
        <v>-52869059</v>
      </c>
      <c r="G48" s="219">
        <f t="shared" si="6"/>
        <v>47879191</v>
      </c>
      <c r="H48" s="220">
        <f t="shared" si="6"/>
        <v>-4675446</v>
      </c>
      <c r="I48" s="220">
        <f t="shared" si="6"/>
        <v>-11230626</v>
      </c>
      <c r="J48" s="220">
        <f t="shared" si="6"/>
        <v>31973119</v>
      </c>
      <c r="K48" s="220">
        <f t="shared" si="6"/>
        <v>-24494</v>
      </c>
      <c r="L48" s="220">
        <f t="shared" si="6"/>
        <v>5127095</v>
      </c>
      <c r="M48" s="219">
        <f t="shared" si="6"/>
        <v>0</v>
      </c>
      <c r="N48" s="219">
        <f t="shared" si="6"/>
        <v>5102601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37075720</v>
      </c>
      <c r="X48" s="220">
        <f t="shared" si="6"/>
        <v>-29494278</v>
      </c>
      <c r="Y48" s="220">
        <f t="shared" si="6"/>
        <v>66569998</v>
      </c>
      <c r="Z48" s="221">
        <f>+IF(X48&lt;&gt;0,+(Y48/X48)*100,0)</f>
        <v>-225.70478924759576</v>
      </c>
      <c r="AA48" s="222">
        <f>SUM(AA46:AA47)</f>
        <v>-52869059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11771000</v>
      </c>
      <c r="F9" s="100">
        <f t="shared" si="1"/>
        <v>11771000</v>
      </c>
      <c r="G9" s="100">
        <f t="shared" si="1"/>
        <v>0</v>
      </c>
      <c r="H9" s="100">
        <f t="shared" si="1"/>
        <v>637458</v>
      </c>
      <c r="I9" s="100">
        <f t="shared" si="1"/>
        <v>0</v>
      </c>
      <c r="J9" s="100">
        <f t="shared" si="1"/>
        <v>637458</v>
      </c>
      <c r="K9" s="100">
        <f t="shared" si="1"/>
        <v>479999</v>
      </c>
      <c r="L9" s="100">
        <f t="shared" si="1"/>
        <v>0</v>
      </c>
      <c r="M9" s="100">
        <f t="shared" si="1"/>
        <v>671085</v>
      </c>
      <c r="N9" s="100">
        <f t="shared" si="1"/>
        <v>1151084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1788542</v>
      </c>
      <c r="X9" s="100">
        <f t="shared" si="1"/>
        <v>7766000</v>
      </c>
      <c r="Y9" s="100">
        <f t="shared" si="1"/>
        <v>-5977458</v>
      </c>
      <c r="Z9" s="137">
        <f>+IF(X9&lt;&gt;0,+(Y9/X9)*100,0)</f>
        <v>-76.96958537213496</v>
      </c>
      <c r="AA9" s="102">
        <f>SUM(AA10:AA14)</f>
        <v>11771000</v>
      </c>
    </row>
    <row r="10" spans="1:27" ht="13.5">
      <c r="A10" s="138" t="s">
        <v>79</v>
      </c>
      <c r="B10" s="136"/>
      <c r="C10" s="155"/>
      <c r="D10" s="155"/>
      <c r="E10" s="156">
        <v>3452000</v>
      </c>
      <c r="F10" s="60">
        <v>3452000</v>
      </c>
      <c r="G10" s="60"/>
      <c r="H10" s="60">
        <v>637458</v>
      </c>
      <c r="I10" s="60"/>
      <c r="J10" s="60">
        <v>637458</v>
      </c>
      <c r="K10" s="60">
        <v>479999</v>
      </c>
      <c r="L10" s="60"/>
      <c r="M10" s="60">
        <v>671085</v>
      </c>
      <c r="N10" s="60">
        <v>1151084</v>
      </c>
      <c r="O10" s="60"/>
      <c r="P10" s="60"/>
      <c r="Q10" s="60"/>
      <c r="R10" s="60"/>
      <c r="S10" s="60"/>
      <c r="T10" s="60"/>
      <c r="U10" s="60"/>
      <c r="V10" s="60"/>
      <c r="W10" s="60">
        <v>1788542</v>
      </c>
      <c r="X10" s="60">
        <v>2348000</v>
      </c>
      <c r="Y10" s="60">
        <v>-559458</v>
      </c>
      <c r="Z10" s="140">
        <v>-23.83</v>
      </c>
      <c r="AA10" s="62">
        <v>3452000</v>
      </c>
    </row>
    <row r="11" spans="1:27" ht="13.5">
      <c r="A11" s="138" t="s">
        <v>80</v>
      </c>
      <c r="B11" s="136"/>
      <c r="C11" s="155"/>
      <c r="D11" s="155"/>
      <c r="E11" s="156">
        <v>8319000</v>
      </c>
      <c r="F11" s="60">
        <v>8319000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5418000</v>
      </c>
      <c r="Y11" s="60">
        <v>-5418000</v>
      </c>
      <c r="Z11" s="140">
        <v>-100</v>
      </c>
      <c r="AA11" s="62">
        <v>8319000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27350000</v>
      </c>
      <c r="F15" s="100">
        <f t="shared" si="2"/>
        <v>27350000</v>
      </c>
      <c r="G15" s="100">
        <f t="shared" si="2"/>
        <v>2005441</v>
      </c>
      <c r="H15" s="100">
        <f t="shared" si="2"/>
        <v>2377601</v>
      </c>
      <c r="I15" s="100">
        <f t="shared" si="2"/>
        <v>1509854</v>
      </c>
      <c r="J15" s="100">
        <f t="shared" si="2"/>
        <v>5892896</v>
      </c>
      <c r="K15" s="100">
        <f t="shared" si="2"/>
        <v>3287900</v>
      </c>
      <c r="L15" s="100">
        <f t="shared" si="2"/>
        <v>4860908</v>
      </c>
      <c r="M15" s="100">
        <f t="shared" si="2"/>
        <v>4493579</v>
      </c>
      <c r="N15" s="100">
        <f t="shared" si="2"/>
        <v>12642387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18535283</v>
      </c>
      <c r="X15" s="100">
        <f t="shared" si="2"/>
        <v>18223000</v>
      </c>
      <c r="Y15" s="100">
        <f t="shared" si="2"/>
        <v>312283</v>
      </c>
      <c r="Z15" s="137">
        <f>+IF(X15&lt;&gt;0,+(Y15/X15)*100,0)</f>
        <v>1.7136750260659608</v>
      </c>
      <c r="AA15" s="102">
        <f>SUM(AA16:AA18)</f>
        <v>27350000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27350000</v>
      </c>
      <c r="F17" s="60">
        <v>27350000</v>
      </c>
      <c r="G17" s="60">
        <v>2005441</v>
      </c>
      <c r="H17" s="60">
        <v>2377601</v>
      </c>
      <c r="I17" s="60">
        <v>1509854</v>
      </c>
      <c r="J17" s="60">
        <v>5892896</v>
      </c>
      <c r="K17" s="60">
        <v>3287900</v>
      </c>
      <c r="L17" s="60">
        <v>4860908</v>
      </c>
      <c r="M17" s="60">
        <v>4493579</v>
      </c>
      <c r="N17" s="60">
        <v>12642387</v>
      </c>
      <c r="O17" s="60"/>
      <c r="P17" s="60"/>
      <c r="Q17" s="60"/>
      <c r="R17" s="60"/>
      <c r="S17" s="60"/>
      <c r="T17" s="60"/>
      <c r="U17" s="60"/>
      <c r="V17" s="60"/>
      <c r="W17" s="60">
        <v>18535283</v>
      </c>
      <c r="X17" s="60">
        <v>18223000</v>
      </c>
      <c r="Y17" s="60">
        <v>312283</v>
      </c>
      <c r="Z17" s="140">
        <v>1.71</v>
      </c>
      <c r="AA17" s="62">
        <v>27350000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3965000</v>
      </c>
      <c r="F19" s="100">
        <f t="shared" si="3"/>
        <v>3965000</v>
      </c>
      <c r="G19" s="100">
        <f t="shared" si="3"/>
        <v>0</v>
      </c>
      <c r="H19" s="100">
        <f t="shared" si="3"/>
        <v>255025</v>
      </c>
      <c r="I19" s="100">
        <f t="shared" si="3"/>
        <v>0</v>
      </c>
      <c r="J19" s="100">
        <f t="shared" si="3"/>
        <v>255025</v>
      </c>
      <c r="K19" s="100">
        <f t="shared" si="3"/>
        <v>0</v>
      </c>
      <c r="L19" s="100">
        <f t="shared" si="3"/>
        <v>651638</v>
      </c>
      <c r="M19" s="100">
        <f t="shared" si="3"/>
        <v>0</v>
      </c>
      <c r="N19" s="100">
        <f t="shared" si="3"/>
        <v>651638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906663</v>
      </c>
      <c r="X19" s="100">
        <f t="shared" si="3"/>
        <v>3442000</v>
      </c>
      <c r="Y19" s="100">
        <f t="shared" si="3"/>
        <v>-2535337</v>
      </c>
      <c r="Z19" s="137">
        <f>+IF(X19&lt;&gt;0,+(Y19/X19)*100,0)</f>
        <v>-73.65883207437535</v>
      </c>
      <c r="AA19" s="102">
        <f>SUM(AA20:AA23)</f>
        <v>3965000</v>
      </c>
    </row>
    <row r="20" spans="1:27" ht="13.5">
      <c r="A20" s="138" t="s">
        <v>89</v>
      </c>
      <c r="B20" s="136"/>
      <c r="C20" s="155"/>
      <c r="D20" s="155"/>
      <c r="E20" s="156">
        <v>3965000</v>
      </c>
      <c r="F20" s="60">
        <v>3965000</v>
      </c>
      <c r="G20" s="60"/>
      <c r="H20" s="60">
        <v>255025</v>
      </c>
      <c r="I20" s="60"/>
      <c r="J20" s="60">
        <v>255025</v>
      </c>
      <c r="K20" s="60"/>
      <c r="L20" s="60">
        <v>651638</v>
      </c>
      <c r="M20" s="60"/>
      <c r="N20" s="60">
        <v>651638</v>
      </c>
      <c r="O20" s="60"/>
      <c r="P20" s="60"/>
      <c r="Q20" s="60"/>
      <c r="R20" s="60"/>
      <c r="S20" s="60"/>
      <c r="T20" s="60"/>
      <c r="U20" s="60"/>
      <c r="V20" s="60"/>
      <c r="W20" s="60">
        <v>906663</v>
      </c>
      <c r="X20" s="60">
        <v>3442000</v>
      </c>
      <c r="Y20" s="60">
        <v>-2535337</v>
      </c>
      <c r="Z20" s="140">
        <v>-73.66</v>
      </c>
      <c r="AA20" s="62">
        <v>3965000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>
        <v>249892</v>
      </c>
      <c r="J24" s="100">
        <v>249892</v>
      </c>
      <c r="K24" s="100">
        <v>80698</v>
      </c>
      <c r="L24" s="100">
        <v>9800</v>
      </c>
      <c r="M24" s="100"/>
      <c r="N24" s="100">
        <v>90498</v>
      </c>
      <c r="O24" s="100"/>
      <c r="P24" s="100"/>
      <c r="Q24" s="100"/>
      <c r="R24" s="100"/>
      <c r="S24" s="100"/>
      <c r="T24" s="100"/>
      <c r="U24" s="100"/>
      <c r="V24" s="100"/>
      <c r="W24" s="100">
        <v>340390</v>
      </c>
      <c r="X24" s="100">
        <v>1241001</v>
      </c>
      <c r="Y24" s="100">
        <v>-900611</v>
      </c>
      <c r="Z24" s="137">
        <v>-72.57</v>
      </c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43086000</v>
      </c>
      <c r="F25" s="219">
        <f t="shared" si="4"/>
        <v>43086000</v>
      </c>
      <c r="G25" s="219">
        <f t="shared" si="4"/>
        <v>2005441</v>
      </c>
      <c r="H25" s="219">
        <f t="shared" si="4"/>
        <v>3270084</v>
      </c>
      <c r="I25" s="219">
        <f t="shared" si="4"/>
        <v>1759746</v>
      </c>
      <c r="J25" s="219">
        <f t="shared" si="4"/>
        <v>7035271</v>
      </c>
      <c r="K25" s="219">
        <f t="shared" si="4"/>
        <v>3848597</v>
      </c>
      <c r="L25" s="219">
        <f t="shared" si="4"/>
        <v>5522346</v>
      </c>
      <c r="M25" s="219">
        <f t="shared" si="4"/>
        <v>5164664</v>
      </c>
      <c r="N25" s="219">
        <f t="shared" si="4"/>
        <v>14535607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21570878</v>
      </c>
      <c r="X25" s="219">
        <f t="shared" si="4"/>
        <v>30672001</v>
      </c>
      <c r="Y25" s="219">
        <f t="shared" si="4"/>
        <v>-9101123</v>
      </c>
      <c r="Z25" s="231">
        <f>+IF(X25&lt;&gt;0,+(Y25/X25)*100,0)</f>
        <v>-29.672413612662574</v>
      </c>
      <c r="AA25" s="232">
        <f>+AA5+AA9+AA15+AA19+AA24</f>
        <v>43086000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43086000</v>
      </c>
      <c r="F28" s="60">
        <v>43086000</v>
      </c>
      <c r="G28" s="60">
        <v>2005441</v>
      </c>
      <c r="H28" s="60">
        <v>3270084</v>
      </c>
      <c r="I28" s="60">
        <v>1759746</v>
      </c>
      <c r="J28" s="60">
        <v>7035271</v>
      </c>
      <c r="K28" s="60">
        <v>3848597</v>
      </c>
      <c r="L28" s="60">
        <v>5522346</v>
      </c>
      <c r="M28" s="60">
        <v>5164664</v>
      </c>
      <c r="N28" s="60">
        <v>14535607</v>
      </c>
      <c r="O28" s="60"/>
      <c r="P28" s="60"/>
      <c r="Q28" s="60"/>
      <c r="R28" s="60"/>
      <c r="S28" s="60"/>
      <c r="T28" s="60"/>
      <c r="U28" s="60"/>
      <c r="V28" s="60"/>
      <c r="W28" s="60">
        <v>21570878</v>
      </c>
      <c r="X28" s="60"/>
      <c r="Y28" s="60">
        <v>21570878</v>
      </c>
      <c r="Z28" s="140"/>
      <c r="AA28" s="155">
        <v>43086000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43086000</v>
      </c>
      <c r="F32" s="77">
        <f t="shared" si="5"/>
        <v>43086000</v>
      </c>
      <c r="G32" s="77">
        <f t="shared" si="5"/>
        <v>2005441</v>
      </c>
      <c r="H32" s="77">
        <f t="shared" si="5"/>
        <v>3270084</v>
      </c>
      <c r="I32" s="77">
        <f t="shared" si="5"/>
        <v>1759746</v>
      </c>
      <c r="J32" s="77">
        <f t="shared" si="5"/>
        <v>7035271</v>
      </c>
      <c r="K32" s="77">
        <f t="shared" si="5"/>
        <v>3848597</v>
      </c>
      <c r="L32" s="77">
        <f t="shared" si="5"/>
        <v>5522346</v>
      </c>
      <c r="M32" s="77">
        <f t="shared" si="5"/>
        <v>5164664</v>
      </c>
      <c r="N32" s="77">
        <f t="shared" si="5"/>
        <v>14535607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21570878</v>
      </c>
      <c r="X32" s="77">
        <f t="shared" si="5"/>
        <v>0</v>
      </c>
      <c r="Y32" s="77">
        <f t="shared" si="5"/>
        <v>21570878</v>
      </c>
      <c r="Z32" s="212">
        <f>+IF(X32&lt;&gt;0,+(Y32/X32)*100,0)</f>
        <v>0</v>
      </c>
      <c r="AA32" s="79">
        <f>SUM(AA28:AA31)</f>
        <v>43086000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43086000</v>
      </c>
      <c r="F36" s="220">
        <f t="shared" si="6"/>
        <v>43086000</v>
      </c>
      <c r="G36" s="220">
        <f t="shared" si="6"/>
        <v>2005441</v>
      </c>
      <c r="H36" s="220">
        <f t="shared" si="6"/>
        <v>3270084</v>
      </c>
      <c r="I36" s="220">
        <f t="shared" si="6"/>
        <v>1759746</v>
      </c>
      <c r="J36" s="220">
        <f t="shared" si="6"/>
        <v>7035271</v>
      </c>
      <c r="K36" s="220">
        <f t="shared" si="6"/>
        <v>3848597</v>
      </c>
      <c r="L36" s="220">
        <f t="shared" si="6"/>
        <v>5522346</v>
      </c>
      <c r="M36" s="220">
        <f t="shared" si="6"/>
        <v>5164664</v>
      </c>
      <c r="N36" s="220">
        <f t="shared" si="6"/>
        <v>14535607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21570878</v>
      </c>
      <c r="X36" s="220">
        <f t="shared" si="6"/>
        <v>0</v>
      </c>
      <c r="Y36" s="220">
        <f t="shared" si="6"/>
        <v>21570878</v>
      </c>
      <c r="Z36" s="221">
        <f>+IF(X36&lt;&gt;0,+(Y36/X36)*100,0)</f>
        <v>0</v>
      </c>
      <c r="AA36" s="239">
        <f>SUM(AA32:AA35)</f>
        <v>43086000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31954136</v>
      </c>
      <c r="D6" s="155"/>
      <c r="E6" s="59">
        <v>11928000</v>
      </c>
      <c r="F6" s="60">
        <v>11928000</v>
      </c>
      <c r="G6" s="60">
        <v>83664659</v>
      </c>
      <c r="H6" s="60">
        <v>72652345</v>
      </c>
      <c r="I6" s="60">
        <v>46078479</v>
      </c>
      <c r="J6" s="60">
        <v>46078479</v>
      </c>
      <c r="K6" s="60">
        <v>35956532</v>
      </c>
      <c r="L6" s="60"/>
      <c r="M6" s="60">
        <v>62616393</v>
      </c>
      <c r="N6" s="60">
        <v>62616393</v>
      </c>
      <c r="O6" s="60"/>
      <c r="P6" s="60"/>
      <c r="Q6" s="60"/>
      <c r="R6" s="60"/>
      <c r="S6" s="60"/>
      <c r="T6" s="60"/>
      <c r="U6" s="60"/>
      <c r="V6" s="60"/>
      <c r="W6" s="60">
        <v>62616393</v>
      </c>
      <c r="X6" s="60">
        <v>5964000</v>
      </c>
      <c r="Y6" s="60">
        <v>56652393</v>
      </c>
      <c r="Z6" s="140">
        <v>949.91</v>
      </c>
      <c r="AA6" s="62">
        <v>11928000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49134404</v>
      </c>
      <c r="D8" s="155"/>
      <c r="E8" s="59">
        <v>75308000</v>
      </c>
      <c r="F8" s="60">
        <v>75308000</v>
      </c>
      <c r="G8" s="60">
        <v>53415603</v>
      </c>
      <c r="H8" s="60">
        <v>62786706</v>
      </c>
      <c r="I8" s="60">
        <v>72057432</v>
      </c>
      <c r="J8" s="60">
        <v>72057432</v>
      </c>
      <c r="K8" s="60">
        <v>83127275</v>
      </c>
      <c r="L8" s="60"/>
      <c r="M8" s="60">
        <v>90165994</v>
      </c>
      <c r="N8" s="60">
        <v>90165994</v>
      </c>
      <c r="O8" s="60"/>
      <c r="P8" s="60"/>
      <c r="Q8" s="60"/>
      <c r="R8" s="60"/>
      <c r="S8" s="60"/>
      <c r="T8" s="60"/>
      <c r="U8" s="60"/>
      <c r="V8" s="60"/>
      <c r="W8" s="60">
        <v>90165994</v>
      </c>
      <c r="X8" s="60">
        <v>37654000</v>
      </c>
      <c r="Y8" s="60">
        <v>52511994</v>
      </c>
      <c r="Z8" s="140">
        <v>139.46</v>
      </c>
      <c r="AA8" s="62">
        <v>75308000</v>
      </c>
    </row>
    <row r="9" spans="1:27" ht="13.5">
      <c r="A9" s="249" t="s">
        <v>146</v>
      </c>
      <c r="B9" s="182"/>
      <c r="C9" s="155"/>
      <c r="D9" s="155"/>
      <c r="E9" s="59">
        <v>3000000</v>
      </c>
      <c r="F9" s="60">
        <v>3000000</v>
      </c>
      <c r="G9" s="60">
        <v>1731025</v>
      </c>
      <c r="H9" s="60">
        <v>1683399</v>
      </c>
      <c r="I9" s="60">
        <v>1733184</v>
      </c>
      <c r="J9" s="60">
        <v>1733184</v>
      </c>
      <c r="K9" s="60">
        <v>1742077</v>
      </c>
      <c r="L9" s="60"/>
      <c r="M9" s="60">
        <v>2083226</v>
      </c>
      <c r="N9" s="60">
        <v>2083226</v>
      </c>
      <c r="O9" s="60"/>
      <c r="P9" s="60"/>
      <c r="Q9" s="60"/>
      <c r="R9" s="60"/>
      <c r="S9" s="60"/>
      <c r="T9" s="60"/>
      <c r="U9" s="60"/>
      <c r="V9" s="60"/>
      <c r="W9" s="60">
        <v>2083226</v>
      </c>
      <c r="X9" s="60">
        <v>1500000</v>
      </c>
      <c r="Y9" s="60">
        <v>583226</v>
      </c>
      <c r="Z9" s="140">
        <v>38.88</v>
      </c>
      <c r="AA9" s="62">
        <v>3000000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1924181</v>
      </c>
      <c r="D11" s="155"/>
      <c r="E11" s="59">
        <v>1300000</v>
      </c>
      <c r="F11" s="60">
        <v>1300000</v>
      </c>
      <c r="G11" s="60">
        <v>2058209</v>
      </c>
      <c r="H11" s="60">
        <v>2163607</v>
      </c>
      <c r="I11" s="60">
        <v>2189401</v>
      </c>
      <c r="J11" s="60">
        <v>2189401</v>
      </c>
      <c r="K11" s="60">
        <v>2189401</v>
      </c>
      <c r="L11" s="60"/>
      <c r="M11" s="60">
        <v>2332143</v>
      </c>
      <c r="N11" s="60">
        <v>2332143</v>
      </c>
      <c r="O11" s="60"/>
      <c r="P11" s="60"/>
      <c r="Q11" s="60"/>
      <c r="R11" s="60"/>
      <c r="S11" s="60"/>
      <c r="T11" s="60"/>
      <c r="U11" s="60"/>
      <c r="V11" s="60"/>
      <c r="W11" s="60">
        <v>2332143</v>
      </c>
      <c r="X11" s="60">
        <v>650000</v>
      </c>
      <c r="Y11" s="60">
        <v>1682143</v>
      </c>
      <c r="Z11" s="140">
        <v>258.79</v>
      </c>
      <c r="AA11" s="62">
        <v>1300000</v>
      </c>
    </row>
    <row r="12" spans="1:27" ht="13.5">
      <c r="A12" s="250" t="s">
        <v>56</v>
      </c>
      <c r="B12" s="251"/>
      <c r="C12" s="168">
        <f aca="true" t="shared" si="0" ref="C12:Y12">SUM(C6:C11)</f>
        <v>83012721</v>
      </c>
      <c r="D12" s="168">
        <f>SUM(D6:D11)</f>
        <v>0</v>
      </c>
      <c r="E12" s="72">
        <f t="shared" si="0"/>
        <v>91536000</v>
      </c>
      <c r="F12" s="73">
        <f t="shared" si="0"/>
        <v>91536000</v>
      </c>
      <c r="G12" s="73">
        <f t="shared" si="0"/>
        <v>140869496</v>
      </c>
      <c r="H12" s="73">
        <f t="shared" si="0"/>
        <v>139286057</v>
      </c>
      <c r="I12" s="73">
        <f t="shared" si="0"/>
        <v>122058496</v>
      </c>
      <c r="J12" s="73">
        <f t="shared" si="0"/>
        <v>122058496</v>
      </c>
      <c r="K12" s="73">
        <f t="shared" si="0"/>
        <v>123015285</v>
      </c>
      <c r="L12" s="73">
        <f t="shared" si="0"/>
        <v>0</v>
      </c>
      <c r="M12" s="73">
        <f t="shared" si="0"/>
        <v>157197756</v>
      </c>
      <c r="N12" s="73">
        <f t="shared" si="0"/>
        <v>157197756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157197756</v>
      </c>
      <c r="X12" s="73">
        <f t="shared" si="0"/>
        <v>45768000</v>
      </c>
      <c r="Y12" s="73">
        <f t="shared" si="0"/>
        <v>111429756</v>
      </c>
      <c r="Z12" s="170">
        <f>+IF(X12&lt;&gt;0,+(Y12/X12)*100,0)</f>
        <v>243.4665180912428</v>
      </c>
      <c r="AA12" s="74">
        <f>SUM(AA6:AA11)</f>
        <v>91536000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>
        <v>116000</v>
      </c>
      <c r="F16" s="60">
        <v>116000</v>
      </c>
      <c r="G16" s="159">
        <v>118175</v>
      </c>
      <c r="H16" s="159">
        <v>118175</v>
      </c>
      <c r="I16" s="159">
        <v>118175</v>
      </c>
      <c r="J16" s="60">
        <v>118175</v>
      </c>
      <c r="K16" s="159">
        <v>117925</v>
      </c>
      <c r="L16" s="159"/>
      <c r="M16" s="60">
        <v>117676</v>
      </c>
      <c r="N16" s="159">
        <v>117676</v>
      </c>
      <c r="O16" s="159"/>
      <c r="P16" s="159"/>
      <c r="Q16" s="60"/>
      <c r="R16" s="159"/>
      <c r="S16" s="159"/>
      <c r="T16" s="60"/>
      <c r="U16" s="159"/>
      <c r="V16" s="159"/>
      <c r="W16" s="159">
        <v>117676</v>
      </c>
      <c r="X16" s="60">
        <v>58000</v>
      </c>
      <c r="Y16" s="159">
        <v>59676</v>
      </c>
      <c r="Z16" s="141">
        <v>102.89</v>
      </c>
      <c r="AA16" s="225">
        <v>116000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909875236</v>
      </c>
      <c r="D19" s="155"/>
      <c r="E19" s="59">
        <v>904634000</v>
      </c>
      <c r="F19" s="60">
        <v>904634000</v>
      </c>
      <c r="G19" s="60">
        <v>910267042</v>
      </c>
      <c r="H19" s="60">
        <v>911915454</v>
      </c>
      <c r="I19" s="60">
        <v>920792967</v>
      </c>
      <c r="J19" s="60">
        <v>920792967</v>
      </c>
      <c r="K19" s="60">
        <v>927310775</v>
      </c>
      <c r="L19" s="60"/>
      <c r="M19" s="60">
        <v>937851833</v>
      </c>
      <c r="N19" s="60">
        <v>937851833</v>
      </c>
      <c r="O19" s="60"/>
      <c r="P19" s="60"/>
      <c r="Q19" s="60"/>
      <c r="R19" s="60"/>
      <c r="S19" s="60"/>
      <c r="T19" s="60"/>
      <c r="U19" s="60"/>
      <c r="V19" s="60"/>
      <c r="W19" s="60">
        <v>937851833</v>
      </c>
      <c r="X19" s="60">
        <v>452317000</v>
      </c>
      <c r="Y19" s="60">
        <v>485534833</v>
      </c>
      <c r="Z19" s="140">
        <v>107.34</v>
      </c>
      <c r="AA19" s="62">
        <v>904634000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80296</v>
      </c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55523</v>
      </c>
      <c r="D22" s="155"/>
      <c r="E22" s="59">
        <v>48000</v>
      </c>
      <c r="F22" s="60">
        <v>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24000</v>
      </c>
      <c r="Y22" s="60">
        <v>-24000</v>
      </c>
      <c r="Z22" s="140">
        <v>-100</v>
      </c>
      <c r="AA22" s="62">
        <v>48000</v>
      </c>
    </row>
    <row r="23" spans="1:27" ht="13.5">
      <c r="A23" s="249" t="s">
        <v>158</v>
      </c>
      <c r="B23" s="182"/>
      <c r="C23" s="155">
        <v>118176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910129231</v>
      </c>
      <c r="D24" s="168">
        <f>SUM(D15:D23)</f>
        <v>0</v>
      </c>
      <c r="E24" s="76">
        <f t="shared" si="1"/>
        <v>904798000</v>
      </c>
      <c r="F24" s="77">
        <f t="shared" si="1"/>
        <v>904798000</v>
      </c>
      <c r="G24" s="77">
        <f t="shared" si="1"/>
        <v>910385217</v>
      </c>
      <c r="H24" s="77">
        <f t="shared" si="1"/>
        <v>912033629</v>
      </c>
      <c r="I24" s="77">
        <f t="shared" si="1"/>
        <v>920911142</v>
      </c>
      <c r="J24" s="77">
        <f t="shared" si="1"/>
        <v>920911142</v>
      </c>
      <c r="K24" s="77">
        <f t="shared" si="1"/>
        <v>927428700</v>
      </c>
      <c r="L24" s="77">
        <f t="shared" si="1"/>
        <v>0</v>
      </c>
      <c r="M24" s="77">
        <f t="shared" si="1"/>
        <v>937969509</v>
      </c>
      <c r="N24" s="77">
        <f t="shared" si="1"/>
        <v>937969509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937969509</v>
      </c>
      <c r="X24" s="77">
        <f t="shared" si="1"/>
        <v>452399000</v>
      </c>
      <c r="Y24" s="77">
        <f t="shared" si="1"/>
        <v>485570509</v>
      </c>
      <c r="Z24" s="212">
        <f>+IF(X24&lt;&gt;0,+(Y24/X24)*100,0)</f>
        <v>107.33235683544835</v>
      </c>
      <c r="AA24" s="79">
        <f>SUM(AA15:AA23)</f>
        <v>904798000</v>
      </c>
    </row>
    <row r="25" spans="1:27" ht="13.5">
      <c r="A25" s="250" t="s">
        <v>159</v>
      </c>
      <c r="B25" s="251"/>
      <c r="C25" s="168">
        <f aca="true" t="shared" si="2" ref="C25:Y25">+C12+C24</f>
        <v>993141952</v>
      </c>
      <c r="D25" s="168">
        <f>+D12+D24</f>
        <v>0</v>
      </c>
      <c r="E25" s="72">
        <f t="shared" si="2"/>
        <v>996334000</v>
      </c>
      <c r="F25" s="73">
        <f t="shared" si="2"/>
        <v>996334000</v>
      </c>
      <c r="G25" s="73">
        <f t="shared" si="2"/>
        <v>1051254713</v>
      </c>
      <c r="H25" s="73">
        <f t="shared" si="2"/>
        <v>1051319686</v>
      </c>
      <c r="I25" s="73">
        <f t="shared" si="2"/>
        <v>1042969638</v>
      </c>
      <c r="J25" s="73">
        <f t="shared" si="2"/>
        <v>1042969638</v>
      </c>
      <c r="K25" s="73">
        <f t="shared" si="2"/>
        <v>1050443985</v>
      </c>
      <c r="L25" s="73">
        <f t="shared" si="2"/>
        <v>0</v>
      </c>
      <c r="M25" s="73">
        <f t="shared" si="2"/>
        <v>1095167265</v>
      </c>
      <c r="N25" s="73">
        <f t="shared" si="2"/>
        <v>1095167265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1095167265</v>
      </c>
      <c r="X25" s="73">
        <f t="shared" si="2"/>
        <v>498167000</v>
      </c>
      <c r="Y25" s="73">
        <f t="shared" si="2"/>
        <v>597000265</v>
      </c>
      <c r="Z25" s="170">
        <f>+IF(X25&lt;&gt;0,+(Y25/X25)*100,0)</f>
        <v>119.83938418241273</v>
      </c>
      <c r="AA25" s="74">
        <f>+AA12+AA24</f>
        <v>996334000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65876638</v>
      </c>
      <c r="D30" s="155"/>
      <c r="E30" s="59">
        <v>42001000</v>
      </c>
      <c r="F30" s="60">
        <v>42001000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21000500</v>
      </c>
      <c r="Y30" s="60">
        <v>-21000500</v>
      </c>
      <c r="Z30" s="140">
        <v>-100</v>
      </c>
      <c r="AA30" s="62">
        <v>42001000</v>
      </c>
    </row>
    <row r="31" spans="1:27" ht="13.5">
      <c r="A31" s="249" t="s">
        <v>163</v>
      </c>
      <c r="B31" s="182"/>
      <c r="C31" s="155">
        <v>1565068</v>
      </c>
      <c r="D31" s="155"/>
      <c r="E31" s="59">
        <v>2000000</v>
      </c>
      <c r="F31" s="60">
        <v>2000000</v>
      </c>
      <c r="G31" s="60">
        <v>1604873</v>
      </c>
      <c r="H31" s="60">
        <v>1618344</v>
      </c>
      <c r="I31" s="60">
        <v>1634029</v>
      </c>
      <c r="J31" s="60">
        <v>1634029</v>
      </c>
      <c r="K31" s="60">
        <v>1632218</v>
      </c>
      <c r="L31" s="60"/>
      <c r="M31" s="60">
        <v>1657542</v>
      </c>
      <c r="N31" s="60">
        <v>1657542</v>
      </c>
      <c r="O31" s="60"/>
      <c r="P31" s="60"/>
      <c r="Q31" s="60"/>
      <c r="R31" s="60"/>
      <c r="S31" s="60"/>
      <c r="T31" s="60"/>
      <c r="U31" s="60"/>
      <c r="V31" s="60"/>
      <c r="W31" s="60">
        <v>1657542</v>
      </c>
      <c r="X31" s="60">
        <v>1000000</v>
      </c>
      <c r="Y31" s="60">
        <v>657542</v>
      </c>
      <c r="Z31" s="140">
        <v>65.75</v>
      </c>
      <c r="AA31" s="62">
        <v>2000000</v>
      </c>
    </row>
    <row r="32" spans="1:27" ht="13.5">
      <c r="A32" s="249" t="s">
        <v>164</v>
      </c>
      <c r="B32" s="182"/>
      <c r="C32" s="155">
        <v>185973119</v>
      </c>
      <c r="D32" s="155"/>
      <c r="E32" s="59">
        <v>223345000</v>
      </c>
      <c r="F32" s="60">
        <v>223345000</v>
      </c>
      <c r="G32" s="60">
        <v>194431068</v>
      </c>
      <c r="H32" s="60">
        <v>199545455</v>
      </c>
      <c r="I32" s="60">
        <v>203490864</v>
      </c>
      <c r="J32" s="60">
        <v>203490864</v>
      </c>
      <c r="K32" s="60">
        <v>210003377</v>
      </c>
      <c r="L32" s="60"/>
      <c r="M32" s="60">
        <v>234582412</v>
      </c>
      <c r="N32" s="60">
        <v>234582412</v>
      </c>
      <c r="O32" s="60"/>
      <c r="P32" s="60"/>
      <c r="Q32" s="60"/>
      <c r="R32" s="60"/>
      <c r="S32" s="60"/>
      <c r="T32" s="60"/>
      <c r="U32" s="60"/>
      <c r="V32" s="60"/>
      <c r="W32" s="60">
        <v>234582412</v>
      </c>
      <c r="X32" s="60">
        <v>111672500</v>
      </c>
      <c r="Y32" s="60">
        <v>122909912</v>
      </c>
      <c r="Z32" s="140">
        <v>110.06</v>
      </c>
      <c r="AA32" s="62">
        <v>223345000</v>
      </c>
    </row>
    <row r="33" spans="1:27" ht="13.5">
      <c r="A33" s="249" t="s">
        <v>165</v>
      </c>
      <c r="B33" s="182"/>
      <c r="C33" s="155"/>
      <c r="D33" s="155"/>
      <c r="E33" s="59">
        <v>5000000</v>
      </c>
      <c r="F33" s="60">
        <v>5000000</v>
      </c>
      <c r="G33" s="60">
        <v>78372044</v>
      </c>
      <c r="H33" s="60">
        <v>78372044</v>
      </c>
      <c r="I33" s="60">
        <v>78372044</v>
      </c>
      <c r="J33" s="60">
        <v>78372044</v>
      </c>
      <c r="K33" s="60">
        <v>78372044</v>
      </c>
      <c r="L33" s="60"/>
      <c r="M33" s="60">
        <v>78372044</v>
      </c>
      <c r="N33" s="60">
        <v>78372044</v>
      </c>
      <c r="O33" s="60"/>
      <c r="P33" s="60"/>
      <c r="Q33" s="60"/>
      <c r="R33" s="60"/>
      <c r="S33" s="60"/>
      <c r="T33" s="60"/>
      <c r="U33" s="60"/>
      <c r="V33" s="60"/>
      <c r="W33" s="60">
        <v>78372044</v>
      </c>
      <c r="X33" s="60">
        <v>2500000</v>
      </c>
      <c r="Y33" s="60">
        <v>75872044</v>
      </c>
      <c r="Z33" s="140">
        <v>3034.88</v>
      </c>
      <c r="AA33" s="62">
        <v>5000000</v>
      </c>
    </row>
    <row r="34" spans="1:27" ht="13.5">
      <c r="A34" s="250" t="s">
        <v>58</v>
      </c>
      <c r="B34" s="251"/>
      <c r="C34" s="168">
        <f aca="true" t="shared" si="3" ref="C34:Y34">SUM(C29:C33)</f>
        <v>253414825</v>
      </c>
      <c r="D34" s="168">
        <f>SUM(D29:D33)</f>
        <v>0</v>
      </c>
      <c r="E34" s="72">
        <f t="shared" si="3"/>
        <v>272346000</v>
      </c>
      <c r="F34" s="73">
        <f t="shared" si="3"/>
        <v>272346000</v>
      </c>
      <c r="G34" s="73">
        <f t="shared" si="3"/>
        <v>274407985</v>
      </c>
      <c r="H34" s="73">
        <f t="shared" si="3"/>
        <v>279535843</v>
      </c>
      <c r="I34" s="73">
        <f t="shared" si="3"/>
        <v>283496937</v>
      </c>
      <c r="J34" s="73">
        <f t="shared" si="3"/>
        <v>283496937</v>
      </c>
      <c r="K34" s="73">
        <f t="shared" si="3"/>
        <v>290007639</v>
      </c>
      <c r="L34" s="73">
        <f t="shared" si="3"/>
        <v>0</v>
      </c>
      <c r="M34" s="73">
        <f t="shared" si="3"/>
        <v>314611998</v>
      </c>
      <c r="N34" s="73">
        <f t="shared" si="3"/>
        <v>314611998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314611998</v>
      </c>
      <c r="X34" s="73">
        <f t="shared" si="3"/>
        <v>136173000</v>
      </c>
      <c r="Y34" s="73">
        <f t="shared" si="3"/>
        <v>178438998</v>
      </c>
      <c r="Z34" s="170">
        <f>+IF(X34&lt;&gt;0,+(Y34/X34)*100,0)</f>
        <v>131.03845696283406</v>
      </c>
      <c r="AA34" s="74">
        <f>SUM(AA29:AA33)</f>
        <v>272346000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41373000</v>
      </c>
      <c r="D37" s="155"/>
      <c r="E37" s="59"/>
      <c r="F37" s="60"/>
      <c r="G37" s="60">
        <v>48506710</v>
      </c>
      <c r="H37" s="60">
        <v>48506710</v>
      </c>
      <c r="I37" s="60">
        <v>48506710</v>
      </c>
      <c r="J37" s="60">
        <v>48506710</v>
      </c>
      <c r="K37" s="60">
        <v>48506710</v>
      </c>
      <c r="L37" s="60"/>
      <c r="M37" s="60">
        <v>48506710</v>
      </c>
      <c r="N37" s="60">
        <v>48506710</v>
      </c>
      <c r="O37" s="60"/>
      <c r="P37" s="60"/>
      <c r="Q37" s="60"/>
      <c r="R37" s="60"/>
      <c r="S37" s="60"/>
      <c r="T37" s="60"/>
      <c r="U37" s="60"/>
      <c r="V37" s="60"/>
      <c r="W37" s="60">
        <v>48506710</v>
      </c>
      <c r="X37" s="60"/>
      <c r="Y37" s="60">
        <v>48506710</v>
      </c>
      <c r="Z37" s="140"/>
      <c r="AA37" s="62"/>
    </row>
    <row r="38" spans="1:27" ht="13.5">
      <c r="A38" s="249" t="s">
        <v>165</v>
      </c>
      <c r="B38" s="182"/>
      <c r="C38" s="155">
        <v>23215838</v>
      </c>
      <c r="D38" s="155"/>
      <c r="E38" s="59">
        <v>40178000</v>
      </c>
      <c r="F38" s="60">
        <v>40178000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20089000</v>
      </c>
      <c r="Y38" s="60">
        <v>-20089000</v>
      </c>
      <c r="Z38" s="140">
        <v>-100</v>
      </c>
      <c r="AA38" s="62">
        <v>40178000</v>
      </c>
    </row>
    <row r="39" spans="1:27" ht="13.5">
      <c r="A39" s="250" t="s">
        <v>59</v>
      </c>
      <c r="B39" s="253"/>
      <c r="C39" s="168">
        <f aca="true" t="shared" si="4" ref="C39:Y39">SUM(C37:C38)</f>
        <v>64588838</v>
      </c>
      <c r="D39" s="168">
        <f>SUM(D37:D38)</f>
        <v>0</v>
      </c>
      <c r="E39" s="76">
        <f t="shared" si="4"/>
        <v>40178000</v>
      </c>
      <c r="F39" s="77">
        <f t="shared" si="4"/>
        <v>40178000</v>
      </c>
      <c r="G39" s="77">
        <f t="shared" si="4"/>
        <v>48506710</v>
      </c>
      <c r="H39" s="77">
        <f t="shared" si="4"/>
        <v>48506710</v>
      </c>
      <c r="I39" s="77">
        <f t="shared" si="4"/>
        <v>48506710</v>
      </c>
      <c r="J39" s="77">
        <f t="shared" si="4"/>
        <v>48506710</v>
      </c>
      <c r="K39" s="77">
        <f t="shared" si="4"/>
        <v>48506710</v>
      </c>
      <c r="L39" s="77">
        <f t="shared" si="4"/>
        <v>0</v>
      </c>
      <c r="M39" s="77">
        <f t="shared" si="4"/>
        <v>48506710</v>
      </c>
      <c r="N39" s="77">
        <f t="shared" si="4"/>
        <v>48506710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48506710</v>
      </c>
      <c r="X39" s="77">
        <f t="shared" si="4"/>
        <v>20089000</v>
      </c>
      <c r="Y39" s="77">
        <f t="shared" si="4"/>
        <v>28417710</v>
      </c>
      <c r="Z39" s="212">
        <f>+IF(X39&lt;&gt;0,+(Y39/X39)*100,0)</f>
        <v>141.4590571954801</v>
      </c>
      <c r="AA39" s="79">
        <f>SUM(AA37:AA38)</f>
        <v>40178000</v>
      </c>
    </row>
    <row r="40" spans="1:27" ht="13.5">
      <c r="A40" s="250" t="s">
        <v>167</v>
      </c>
      <c r="B40" s="251"/>
      <c r="C40" s="168">
        <f aca="true" t="shared" si="5" ref="C40:Y40">+C34+C39</f>
        <v>318003663</v>
      </c>
      <c r="D40" s="168">
        <f>+D34+D39</f>
        <v>0</v>
      </c>
      <c r="E40" s="72">
        <f t="shared" si="5"/>
        <v>312524000</v>
      </c>
      <c r="F40" s="73">
        <f t="shared" si="5"/>
        <v>312524000</v>
      </c>
      <c r="G40" s="73">
        <f t="shared" si="5"/>
        <v>322914695</v>
      </c>
      <c r="H40" s="73">
        <f t="shared" si="5"/>
        <v>328042553</v>
      </c>
      <c r="I40" s="73">
        <f t="shared" si="5"/>
        <v>332003647</v>
      </c>
      <c r="J40" s="73">
        <f t="shared" si="5"/>
        <v>332003647</v>
      </c>
      <c r="K40" s="73">
        <f t="shared" si="5"/>
        <v>338514349</v>
      </c>
      <c r="L40" s="73">
        <f t="shared" si="5"/>
        <v>0</v>
      </c>
      <c r="M40" s="73">
        <f t="shared" si="5"/>
        <v>363118708</v>
      </c>
      <c r="N40" s="73">
        <f t="shared" si="5"/>
        <v>363118708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363118708</v>
      </c>
      <c r="X40" s="73">
        <f t="shared" si="5"/>
        <v>156262000</v>
      </c>
      <c r="Y40" s="73">
        <f t="shared" si="5"/>
        <v>206856708</v>
      </c>
      <c r="Z40" s="170">
        <f>+IF(X40&lt;&gt;0,+(Y40/X40)*100,0)</f>
        <v>132.37812647988633</v>
      </c>
      <c r="AA40" s="74">
        <f>+AA34+AA39</f>
        <v>312524000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675138289</v>
      </c>
      <c r="D42" s="257">
        <f>+D25-D40</f>
        <v>0</v>
      </c>
      <c r="E42" s="258">
        <f t="shared" si="6"/>
        <v>683810000</v>
      </c>
      <c r="F42" s="259">
        <f t="shared" si="6"/>
        <v>683810000</v>
      </c>
      <c r="G42" s="259">
        <f t="shared" si="6"/>
        <v>728340018</v>
      </c>
      <c r="H42" s="259">
        <f t="shared" si="6"/>
        <v>723277133</v>
      </c>
      <c r="I42" s="259">
        <f t="shared" si="6"/>
        <v>710965991</v>
      </c>
      <c r="J42" s="259">
        <f t="shared" si="6"/>
        <v>710965991</v>
      </c>
      <c r="K42" s="259">
        <f t="shared" si="6"/>
        <v>711929636</v>
      </c>
      <c r="L42" s="259">
        <f t="shared" si="6"/>
        <v>0</v>
      </c>
      <c r="M42" s="259">
        <f t="shared" si="6"/>
        <v>732048557</v>
      </c>
      <c r="N42" s="259">
        <f t="shared" si="6"/>
        <v>732048557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732048557</v>
      </c>
      <c r="X42" s="259">
        <f t="shared" si="6"/>
        <v>341905000</v>
      </c>
      <c r="Y42" s="259">
        <f t="shared" si="6"/>
        <v>390143557</v>
      </c>
      <c r="Z42" s="260">
        <f>+IF(X42&lt;&gt;0,+(Y42/X42)*100,0)</f>
        <v>114.10876032816132</v>
      </c>
      <c r="AA42" s="261">
        <f>+AA25-AA40</f>
        <v>683810000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675138289</v>
      </c>
      <c r="D45" s="155"/>
      <c r="E45" s="59">
        <v>683810000</v>
      </c>
      <c r="F45" s="60">
        <v>683810000</v>
      </c>
      <c r="G45" s="60">
        <v>728340018</v>
      </c>
      <c r="H45" s="60">
        <v>723277133</v>
      </c>
      <c r="I45" s="60">
        <v>710965991</v>
      </c>
      <c r="J45" s="60">
        <v>710965991</v>
      </c>
      <c r="K45" s="60">
        <v>711929636</v>
      </c>
      <c r="L45" s="60"/>
      <c r="M45" s="60">
        <v>732048557</v>
      </c>
      <c r="N45" s="60">
        <v>732048557</v>
      </c>
      <c r="O45" s="60"/>
      <c r="P45" s="60"/>
      <c r="Q45" s="60"/>
      <c r="R45" s="60"/>
      <c r="S45" s="60"/>
      <c r="T45" s="60"/>
      <c r="U45" s="60"/>
      <c r="V45" s="60"/>
      <c r="W45" s="60">
        <v>732048557</v>
      </c>
      <c r="X45" s="60">
        <v>341905000</v>
      </c>
      <c r="Y45" s="60">
        <v>390143557</v>
      </c>
      <c r="Z45" s="139">
        <v>114.11</v>
      </c>
      <c r="AA45" s="62">
        <v>683810000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675138289</v>
      </c>
      <c r="D48" s="217">
        <f>SUM(D45:D47)</f>
        <v>0</v>
      </c>
      <c r="E48" s="264">
        <f t="shared" si="7"/>
        <v>683810000</v>
      </c>
      <c r="F48" s="219">
        <f t="shared" si="7"/>
        <v>683810000</v>
      </c>
      <c r="G48" s="219">
        <f t="shared" si="7"/>
        <v>728340018</v>
      </c>
      <c r="H48" s="219">
        <f t="shared" si="7"/>
        <v>723277133</v>
      </c>
      <c r="I48" s="219">
        <f t="shared" si="7"/>
        <v>710965991</v>
      </c>
      <c r="J48" s="219">
        <f t="shared" si="7"/>
        <v>710965991</v>
      </c>
      <c r="K48" s="219">
        <f t="shared" si="7"/>
        <v>711929636</v>
      </c>
      <c r="L48" s="219">
        <f t="shared" si="7"/>
        <v>0</v>
      </c>
      <c r="M48" s="219">
        <f t="shared" si="7"/>
        <v>732048557</v>
      </c>
      <c r="N48" s="219">
        <f t="shared" si="7"/>
        <v>732048557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732048557</v>
      </c>
      <c r="X48" s="219">
        <f t="shared" si="7"/>
        <v>341905000</v>
      </c>
      <c r="Y48" s="219">
        <f t="shared" si="7"/>
        <v>390143557</v>
      </c>
      <c r="Z48" s="265">
        <f>+IF(X48&lt;&gt;0,+(Y48/X48)*100,0)</f>
        <v>114.10876032816132</v>
      </c>
      <c r="AA48" s="232">
        <f>SUM(AA45:AA47)</f>
        <v>683810000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193169657</v>
      </c>
      <c r="D6" s="155"/>
      <c r="E6" s="59">
        <v>155415000</v>
      </c>
      <c r="F6" s="60">
        <v>155415000</v>
      </c>
      <c r="G6" s="60">
        <v>9076861</v>
      </c>
      <c r="H6" s="60">
        <v>10391799</v>
      </c>
      <c r="I6" s="60">
        <v>10461117</v>
      </c>
      <c r="J6" s="60">
        <v>29929777</v>
      </c>
      <c r="K6" s="60">
        <v>8189217</v>
      </c>
      <c r="L6" s="60"/>
      <c r="M6" s="60"/>
      <c r="N6" s="60">
        <v>8189217</v>
      </c>
      <c r="O6" s="60"/>
      <c r="P6" s="60"/>
      <c r="Q6" s="60"/>
      <c r="R6" s="60"/>
      <c r="S6" s="60"/>
      <c r="T6" s="60"/>
      <c r="U6" s="60"/>
      <c r="V6" s="60"/>
      <c r="W6" s="60">
        <v>38118994</v>
      </c>
      <c r="X6" s="60">
        <v>74980000</v>
      </c>
      <c r="Y6" s="60">
        <v>-36861006</v>
      </c>
      <c r="Z6" s="140">
        <v>-49.16</v>
      </c>
      <c r="AA6" s="62">
        <v>155415000</v>
      </c>
    </row>
    <row r="7" spans="1:27" ht="13.5">
      <c r="A7" s="249" t="s">
        <v>178</v>
      </c>
      <c r="B7" s="182"/>
      <c r="C7" s="155">
        <v>133210000</v>
      </c>
      <c r="D7" s="155"/>
      <c r="E7" s="59">
        <v>129831000</v>
      </c>
      <c r="F7" s="60">
        <v>129831000</v>
      </c>
      <c r="G7" s="60">
        <v>51753000</v>
      </c>
      <c r="H7" s="60">
        <v>1348000</v>
      </c>
      <c r="I7" s="60"/>
      <c r="J7" s="60">
        <v>53101000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53101000</v>
      </c>
      <c r="X7" s="60">
        <v>85267000</v>
      </c>
      <c r="Y7" s="60">
        <v>-32166000</v>
      </c>
      <c r="Z7" s="140">
        <v>-37.72</v>
      </c>
      <c r="AA7" s="62">
        <v>129831000</v>
      </c>
    </row>
    <row r="8" spans="1:27" ht="13.5">
      <c r="A8" s="249" t="s">
        <v>179</v>
      </c>
      <c r="B8" s="182"/>
      <c r="C8" s="155">
        <v>61895780</v>
      </c>
      <c r="D8" s="155"/>
      <c r="E8" s="59">
        <v>45248000</v>
      </c>
      <c r="F8" s="60">
        <v>45248000</v>
      </c>
      <c r="G8" s="60">
        <v>13706000</v>
      </c>
      <c r="H8" s="60"/>
      <c r="I8" s="60"/>
      <c r="J8" s="60">
        <v>13706000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13706000</v>
      </c>
      <c r="X8" s="60">
        <v>28933000</v>
      </c>
      <c r="Y8" s="60">
        <v>-15227000</v>
      </c>
      <c r="Z8" s="140">
        <v>-52.63</v>
      </c>
      <c r="AA8" s="62">
        <v>45248000</v>
      </c>
    </row>
    <row r="9" spans="1:27" ht="13.5">
      <c r="A9" s="249" t="s">
        <v>180</v>
      </c>
      <c r="B9" s="182"/>
      <c r="C9" s="155">
        <v>1318580</v>
      </c>
      <c r="D9" s="155"/>
      <c r="E9" s="59"/>
      <c r="F9" s="60"/>
      <c r="G9" s="60">
        <v>87970</v>
      </c>
      <c r="H9" s="60">
        <v>227243</v>
      </c>
      <c r="I9" s="60">
        <v>230262</v>
      </c>
      <c r="J9" s="60">
        <v>545475</v>
      </c>
      <c r="K9" s="60">
        <v>174469</v>
      </c>
      <c r="L9" s="60"/>
      <c r="M9" s="60"/>
      <c r="N9" s="60">
        <v>174469</v>
      </c>
      <c r="O9" s="60"/>
      <c r="P9" s="60"/>
      <c r="Q9" s="60"/>
      <c r="R9" s="60"/>
      <c r="S9" s="60"/>
      <c r="T9" s="60"/>
      <c r="U9" s="60"/>
      <c r="V9" s="60"/>
      <c r="W9" s="60">
        <v>719944</v>
      </c>
      <c r="X9" s="60"/>
      <c r="Y9" s="60">
        <v>719944</v>
      </c>
      <c r="Z9" s="140"/>
      <c r="AA9" s="62"/>
    </row>
    <row r="10" spans="1:27" ht="13.5">
      <c r="A10" s="249" t="s">
        <v>181</v>
      </c>
      <c r="B10" s="182"/>
      <c r="C10" s="155">
        <v>6460</v>
      </c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-301532302</v>
      </c>
      <c r="D12" s="155"/>
      <c r="E12" s="59">
        <v>-246912594</v>
      </c>
      <c r="F12" s="60">
        <v>-246912594</v>
      </c>
      <c r="G12" s="60">
        <v>-22031707</v>
      </c>
      <c r="H12" s="60">
        <v>-20269336</v>
      </c>
      <c r="I12" s="60">
        <v>-25983024</v>
      </c>
      <c r="J12" s="60">
        <v>-68284067</v>
      </c>
      <c r="K12" s="60">
        <v>-17673964</v>
      </c>
      <c r="L12" s="60"/>
      <c r="M12" s="60"/>
      <c r="N12" s="60">
        <v>-17673964</v>
      </c>
      <c r="O12" s="60"/>
      <c r="P12" s="60"/>
      <c r="Q12" s="60"/>
      <c r="R12" s="60"/>
      <c r="S12" s="60"/>
      <c r="T12" s="60"/>
      <c r="U12" s="60"/>
      <c r="V12" s="60"/>
      <c r="W12" s="60">
        <v>-85958031</v>
      </c>
      <c r="X12" s="60">
        <v>-123454372</v>
      </c>
      <c r="Y12" s="60">
        <v>37496341</v>
      </c>
      <c r="Z12" s="140">
        <v>-30.37</v>
      </c>
      <c r="AA12" s="62">
        <v>-246912594</v>
      </c>
    </row>
    <row r="13" spans="1:27" ht="13.5">
      <c r="A13" s="249" t="s">
        <v>40</v>
      </c>
      <c r="B13" s="182"/>
      <c r="C13" s="155">
        <v>-20616501</v>
      </c>
      <c r="D13" s="155"/>
      <c r="E13" s="59">
        <v>-8000000</v>
      </c>
      <c r="F13" s="60">
        <v>-8000000</v>
      </c>
      <c r="G13" s="60">
        <v>-881608</v>
      </c>
      <c r="H13" s="60">
        <v>-1061607</v>
      </c>
      <c r="I13" s="60">
        <v>-2407705</v>
      </c>
      <c r="J13" s="60">
        <v>-4350920</v>
      </c>
      <c r="K13" s="60">
        <v>-566717</v>
      </c>
      <c r="L13" s="60"/>
      <c r="M13" s="60"/>
      <c r="N13" s="60">
        <v>-566717</v>
      </c>
      <c r="O13" s="60"/>
      <c r="P13" s="60"/>
      <c r="Q13" s="60"/>
      <c r="R13" s="60"/>
      <c r="S13" s="60"/>
      <c r="T13" s="60"/>
      <c r="U13" s="60"/>
      <c r="V13" s="60"/>
      <c r="W13" s="60">
        <v>-4917637</v>
      </c>
      <c r="X13" s="60">
        <v>-4002000</v>
      </c>
      <c r="Y13" s="60">
        <v>-915637</v>
      </c>
      <c r="Z13" s="140">
        <v>22.88</v>
      </c>
      <c r="AA13" s="62">
        <v>-8000000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67451674</v>
      </c>
      <c r="D15" s="168">
        <f>SUM(D6:D14)</f>
        <v>0</v>
      </c>
      <c r="E15" s="72">
        <f t="shared" si="0"/>
        <v>75581406</v>
      </c>
      <c r="F15" s="73">
        <f t="shared" si="0"/>
        <v>75581406</v>
      </c>
      <c r="G15" s="73">
        <f t="shared" si="0"/>
        <v>51710516</v>
      </c>
      <c r="H15" s="73">
        <f t="shared" si="0"/>
        <v>-9363901</v>
      </c>
      <c r="I15" s="73">
        <f t="shared" si="0"/>
        <v>-17699350</v>
      </c>
      <c r="J15" s="73">
        <f t="shared" si="0"/>
        <v>24647265</v>
      </c>
      <c r="K15" s="73">
        <f t="shared" si="0"/>
        <v>-9876995</v>
      </c>
      <c r="L15" s="73">
        <f t="shared" si="0"/>
        <v>0</v>
      </c>
      <c r="M15" s="73">
        <f t="shared" si="0"/>
        <v>0</v>
      </c>
      <c r="N15" s="73">
        <f t="shared" si="0"/>
        <v>-9876995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14770270</v>
      </c>
      <c r="X15" s="73">
        <f t="shared" si="0"/>
        <v>61723628</v>
      </c>
      <c r="Y15" s="73">
        <f t="shared" si="0"/>
        <v>-46953358</v>
      </c>
      <c r="Z15" s="170">
        <f>+IF(X15&lt;&gt;0,+(Y15/X15)*100,0)</f>
        <v>-76.07031459654316</v>
      </c>
      <c r="AA15" s="74">
        <f>SUM(AA6:AA14)</f>
        <v>75581406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-53086000</v>
      </c>
      <c r="F24" s="60">
        <v>-53086000</v>
      </c>
      <c r="G24" s="60"/>
      <c r="H24" s="60">
        <v>-1648412</v>
      </c>
      <c r="I24" s="60">
        <v>-8877513</v>
      </c>
      <c r="J24" s="60">
        <v>-10525925</v>
      </c>
      <c r="K24" s="60">
        <v>-243665</v>
      </c>
      <c r="L24" s="60"/>
      <c r="M24" s="60"/>
      <c r="N24" s="60">
        <v>-243665</v>
      </c>
      <c r="O24" s="60"/>
      <c r="P24" s="60"/>
      <c r="Q24" s="60"/>
      <c r="R24" s="60"/>
      <c r="S24" s="60"/>
      <c r="T24" s="60"/>
      <c r="U24" s="60"/>
      <c r="V24" s="60"/>
      <c r="W24" s="60">
        <v>-10769590</v>
      </c>
      <c r="X24" s="60">
        <v>-30672000</v>
      </c>
      <c r="Y24" s="60">
        <v>19902410</v>
      </c>
      <c r="Z24" s="140">
        <v>-64.89</v>
      </c>
      <c r="AA24" s="62">
        <v>-53086000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-53086000</v>
      </c>
      <c r="F25" s="73">
        <f t="shared" si="1"/>
        <v>-53086000</v>
      </c>
      <c r="G25" s="73">
        <f t="shared" si="1"/>
        <v>0</v>
      </c>
      <c r="H25" s="73">
        <f t="shared" si="1"/>
        <v>-1648412</v>
      </c>
      <c r="I25" s="73">
        <f t="shared" si="1"/>
        <v>-8877513</v>
      </c>
      <c r="J25" s="73">
        <f t="shared" si="1"/>
        <v>-10525925</v>
      </c>
      <c r="K25" s="73">
        <f t="shared" si="1"/>
        <v>-243665</v>
      </c>
      <c r="L25" s="73">
        <f t="shared" si="1"/>
        <v>0</v>
      </c>
      <c r="M25" s="73">
        <f t="shared" si="1"/>
        <v>0</v>
      </c>
      <c r="N25" s="73">
        <f t="shared" si="1"/>
        <v>-243665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-10769590</v>
      </c>
      <c r="X25" s="73">
        <f t="shared" si="1"/>
        <v>-30672000</v>
      </c>
      <c r="Y25" s="73">
        <f t="shared" si="1"/>
        <v>19902410</v>
      </c>
      <c r="Z25" s="170">
        <f>+IF(X25&lt;&gt;0,+(Y25/X25)*100,0)</f>
        <v>-64.8878781950965</v>
      </c>
      <c r="AA25" s="74">
        <f>SUM(AA19:AA24)</f>
        <v>-53086000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-6506074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-6506074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60945600</v>
      </c>
      <c r="D36" s="153">
        <f>+D15+D25+D34</f>
        <v>0</v>
      </c>
      <c r="E36" s="99">
        <f t="shared" si="3"/>
        <v>22495406</v>
      </c>
      <c r="F36" s="100">
        <f t="shared" si="3"/>
        <v>22495406</v>
      </c>
      <c r="G36" s="100">
        <f t="shared" si="3"/>
        <v>51710516</v>
      </c>
      <c r="H36" s="100">
        <f t="shared" si="3"/>
        <v>-11012313</v>
      </c>
      <c r="I36" s="100">
        <f t="shared" si="3"/>
        <v>-26576863</v>
      </c>
      <c r="J36" s="100">
        <f t="shared" si="3"/>
        <v>14121340</v>
      </c>
      <c r="K36" s="100">
        <f t="shared" si="3"/>
        <v>-10120660</v>
      </c>
      <c r="L36" s="100">
        <f t="shared" si="3"/>
        <v>0</v>
      </c>
      <c r="M36" s="100">
        <f t="shared" si="3"/>
        <v>0</v>
      </c>
      <c r="N36" s="100">
        <f t="shared" si="3"/>
        <v>-10120660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4000680</v>
      </c>
      <c r="X36" s="100">
        <f t="shared" si="3"/>
        <v>31051628</v>
      </c>
      <c r="Y36" s="100">
        <f t="shared" si="3"/>
        <v>-27050948</v>
      </c>
      <c r="Z36" s="137">
        <f>+IF(X36&lt;&gt;0,+(Y36/X36)*100,0)</f>
        <v>-87.11603784510106</v>
      </c>
      <c r="AA36" s="102">
        <f>+AA15+AA25+AA34</f>
        <v>22495406</v>
      </c>
    </row>
    <row r="37" spans="1:27" ht="13.5">
      <c r="A37" s="249" t="s">
        <v>199</v>
      </c>
      <c r="B37" s="182"/>
      <c r="C37" s="153">
        <v>15236742</v>
      </c>
      <c r="D37" s="153"/>
      <c r="E37" s="99">
        <v>15000000</v>
      </c>
      <c r="F37" s="100">
        <v>15000000</v>
      </c>
      <c r="G37" s="100">
        <v>31954136</v>
      </c>
      <c r="H37" s="100">
        <v>83664652</v>
      </c>
      <c r="I37" s="100">
        <v>72652339</v>
      </c>
      <c r="J37" s="100">
        <v>31954136</v>
      </c>
      <c r="K37" s="100">
        <v>46075476</v>
      </c>
      <c r="L37" s="100"/>
      <c r="M37" s="100"/>
      <c r="N37" s="100">
        <v>46075476</v>
      </c>
      <c r="O37" s="100"/>
      <c r="P37" s="100"/>
      <c r="Q37" s="100"/>
      <c r="R37" s="100"/>
      <c r="S37" s="100"/>
      <c r="T37" s="100"/>
      <c r="U37" s="100"/>
      <c r="V37" s="100"/>
      <c r="W37" s="100">
        <v>31954136</v>
      </c>
      <c r="X37" s="100">
        <v>15000000</v>
      </c>
      <c r="Y37" s="100">
        <v>16954136</v>
      </c>
      <c r="Z37" s="137">
        <v>113.03</v>
      </c>
      <c r="AA37" s="102">
        <v>15000000</v>
      </c>
    </row>
    <row r="38" spans="1:27" ht="13.5">
      <c r="A38" s="269" t="s">
        <v>200</v>
      </c>
      <c r="B38" s="256"/>
      <c r="C38" s="257">
        <v>76182342</v>
      </c>
      <c r="D38" s="257"/>
      <c r="E38" s="258">
        <v>37495406</v>
      </c>
      <c r="F38" s="259">
        <v>37495406</v>
      </c>
      <c r="G38" s="259">
        <v>83664652</v>
      </c>
      <c r="H38" s="259">
        <v>72652339</v>
      </c>
      <c r="I38" s="259">
        <v>46075476</v>
      </c>
      <c r="J38" s="259">
        <v>46075476</v>
      </c>
      <c r="K38" s="259">
        <v>35954816</v>
      </c>
      <c r="L38" s="259"/>
      <c r="M38" s="259"/>
      <c r="N38" s="259">
        <v>35954816</v>
      </c>
      <c r="O38" s="259"/>
      <c r="P38" s="259"/>
      <c r="Q38" s="259"/>
      <c r="R38" s="259"/>
      <c r="S38" s="259"/>
      <c r="T38" s="259"/>
      <c r="U38" s="259"/>
      <c r="V38" s="259"/>
      <c r="W38" s="259">
        <v>35954816</v>
      </c>
      <c r="X38" s="259">
        <v>46051628</v>
      </c>
      <c r="Y38" s="259">
        <v>-10096812</v>
      </c>
      <c r="Z38" s="260">
        <v>-21.92</v>
      </c>
      <c r="AA38" s="261">
        <v>37495406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43086000</v>
      </c>
      <c r="F5" s="106">
        <f t="shared" si="0"/>
        <v>43086000</v>
      </c>
      <c r="G5" s="106">
        <f t="shared" si="0"/>
        <v>2005441</v>
      </c>
      <c r="H5" s="106">
        <f t="shared" si="0"/>
        <v>3270084</v>
      </c>
      <c r="I5" s="106">
        <f t="shared" si="0"/>
        <v>1759746</v>
      </c>
      <c r="J5" s="106">
        <f t="shared" si="0"/>
        <v>7035271</v>
      </c>
      <c r="K5" s="106">
        <f t="shared" si="0"/>
        <v>3848597</v>
      </c>
      <c r="L5" s="106">
        <f t="shared" si="0"/>
        <v>5522346</v>
      </c>
      <c r="M5" s="106">
        <f t="shared" si="0"/>
        <v>5164664</v>
      </c>
      <c r="N5" s="106">
        <f t="shared" si="0"/>
        <v>14535607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21570878</v>
      </c>
      <c r="X5" s="106">
        <f t="shared" si="0"/>
        <v>21543000</v>
      </c>
      <c r="Y5" s="106">
        <f t="shared" si="0"/>
        <v>27878</v>
      </c>
      <c r="Z5" s="201">
        <f>+IF(X5&lt;&gt;0,+(Y5/X5)*100,0)</f>
        <v>0.1294063036717263</v>
      </c>
      <c r="AA5" s="199">
        <f>SUM(AA11:AA18)</f>
        <v>43086000</v>
      </c>
    </row>
    <row r="6" spans="1:27" ht="13.5">
      <c r="A6" s="291" t="s">
        <v>204</v>
      </c>
      <c r="B6" s="142"/>
      <c r="C6" s="62"/>
      <c r="D6" s="156"/>
      <c r="E6" s="60">
        <v>27350000</v>
      </c>
      <c r="F6" s="60">
        <v>27350000</v>
      </c>
      <c r="G6" s="60">
        <v>2005441</v>
      </c>
      <c r="H6" s="60">
        <v>3015059</v>
      </c>
      <c r="I6" s="60">
        <v>1509854</v>
      </c>
      <c r="J6" s="60">
        <v>6530354</v>
      </c>
      <c r="K6" s="60">
        <v>3767899</v>
      </c>
      <c r="L6" s="60">
        <v>4860908</v>
      </c>
      <c r="M6" s="60">
        <v>5164664</v>
      </c>
      <c r="N6" s="60">
        <v>13793471</v>
      </c>
      <c r="O6" s="60"/>
      <c r="P6" s="60"/>
      <c r="Q6" s="60"/>
      <c r="R6" s="60"/>
      <c r="S6" s="60"/>
      <c r="T6" s="60"/>
      <c r="U6" s="60"/>
      <c r="V6" s="60"/>
      <c r="W6" s="60">
        <v>20323825</v>
      </c>
      <c r="X6" s="60">
        <v>13675000</v>
      </c>
      <c r="Y6" s="60">
        <v>6648825</v>
      </c>
      <c r="Z6" s="140">
        <v>48.62</v>
      </c>
      <c r="AA6" s="155">
        <v>27350000</v>
      </c>
    </row>
    <row r="7" spans="1:27" ht="13.5">
      <c r="A7" s="291" t="s">
        <v>205</v>
      </c>
      <c r="B7" s="142"/>
      <c r="C7" s="62"/>
      <c r="D7" s="156"/>
      <c r="E7" s="60">
        <v>3965000</v>
      </c>
      <c r="F7" s="60">
        <v>3965000</v>
      </c>
      <c r="G7" s="60"/>
      <c r="H7" s="60">
        <v>255025</v>
      </c>
      <c r="I7" s="60"/>
      <c r="J7" s="60">
        <v>255025</v>
      </c>
      <c r="K7" s="60"/>
      <c r="L7" s="60">
        <v>651638</v>
      </c>
      <c r="M7" s="60"/>
      <c r="N7" s="60">
        <v>651638</v>
      </c>
      <c r="O7" s="60"/>
      <c r="P7" s="60"/>
      <c r="Q7" s="60"/>
      <c r="R7" s="60"/>
      <c r="S7" s="60"/>
      <c r="T7" s="60"/>
      <c r="U7" s="60"/>
      <c r="V7" s="60"/>
      <c r="W7" s="60">
        <v>906663</v>
      </c>
      <c r="X7" s="60">
        <v>1982500</v>
      </c>
      <c r="Y7" s="60">
        <v>-1075837</v>
      </c>
      <c r="Z7" s="140">
        <v>-54.27</v>
      </c>
      <c r="AA7" s="155">
        <v>3965000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>
        <v>9800</v>
      </c>
      <c r="M10" s="60"/>
      <c r="N10" s="60">
        <v>9800</v>
      </c>
      <c r="O10" s="60"/>
      <c r="P10" s="60"/>
      <c r="Q10" s="60"/>
      <c r="R10" s="60"/>
      <c r="S10" s="60"/>
      <c r="T10" s="60"/>
      <c r="U10" s="60"/>
      <c r="V10" s="60"/>
      <c r="W10" s="60">
        <v>9800</v>
      </c>
      <c r="X10" s="60"/>
      <c r="Y10" s="60">
        <v>9800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31315000</v>
      </c>
      <c r="F11" s="295">
        <f t="shared" si="1"/>
        <v>31315000</v>
      </c>
      <c r="G11" s="295">
        <f t="shared" si="1"/>
        <v>2005441</v>
      </c>
      <c r="H11" s="295">
        <f t="shared" si="1"/>
        <v>3270084</v>
      </c>
      <c r="I11" s="295">
        <f t="shared" si="1"/>
        <v>1509854</v>
      </c>
      <c r="J11" s="295">
        <f t="shared" si="1"/>
        <v>6785379</v>
      </c>
      <c r="K11" s="295">
        <f t="shared" si="1"/>
        <v>3767899</v>
      </c>
      <c r="L11" s="295">
        <f t="shared" si="1"/>
        <v>5522346</v>
      </c>
      <c r="M11" s="295">
        <f t="shared" si="1"/>
        <v>5164664</v>
      </c>
      <c r="N11" s="295">
        <f t="shared" si="1"/>
        <v>14454909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21240288</v>
      </c>
      <c r="X11" s="295">
        <f t="shared" si="1"/>
        <v>15657500</v>
      </c>
      <c r="Y11" s="295">
        <f t="shared" si="1"/>
        <v>5582788</v>
      </c>
      <c r="Z11" s="296">
        <f>+IF(X11&lt;&gt;0,+(Y11/X11)*100,0)</f>
        <v>35.6556793868753</v>
      </c>
      <c r="AA11" s="297">
        <f>SUM(AA6:AA10)</f>
        <v>31315000</v>
      </c>
    </row>
    <row r="12" spans="1:27" ht="13.5">
      <c r="A12" s="298" t="s">
        <v>210</v>
      </c>
      <c r="B12" s="136"/>
      <c r="C12" s="62"/>
      <c r="D12" s="156"/>
      <c r="E12" s="60">
        <v>11771000</v>
      </c>
      <c r="F12" s="60">
        <v>11771000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5885500</v>
      </c>
      <c r="Y12" s="60">
        <v>-5885500</v>
      </c>
      <c r="Z12" s="140">
        <v>-100</v>
      </c>
      <c r="AA12" s="155">
        <v>11771000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>
        <v>249892</v>
      </c>
      <c r="J15" s="60">
        <v>249892</v>
      </c>
      <c r="K15" s="60">
        <v>80698</v>
      </c>
      <c r="L15" s="60"/>
      <c r="M15" s="60"/>
      <c r="N15" s="60">
        <v>80698</v>
      </c>
      <c r="O15" s="60"/>
      <c r="P15" s="60"/>
      <c r="Q15" s="60"/>
      <c r="R15" s="60"/>
      <c r="S15" s="60"/>
      <c r="T15" s="60"/>
      <c r="U15" s="60"/>
      <c r="V15" s="60"/>
      <c r="W15" s="60">
        <v>330590</v>
      </c>
      <c r="X15" s="60"/>
      <c r="Y15" s="60">
        <v>330590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27350000</v>
      </c>
      <c r="F36" s="60">
        <f t="shared" si="4"/>
        <v>27350000</v>
      </c>
      <c r="G36" s="60">
        <f t="shared" si="4"/>
        <v>2005441</v>
      </c>
      <c r="H36" s="60">
        <f t="shared" si="4"/>
        <v>3015059</v>
      </c>
      <c r="I36" s="60">
        <f t="shared" si="4"/>
        <v>1509854</v>
      </c>
      <c r="J36" s="60">
        <f t="shared" si="4"/>
        <v>6530354</v>
      </c>
      <c r="K36" s="60">
        <f t="shared" si="4"/>
        <v>3767899</v>
      </c>
      <c r="L36" s="60">
        <f t="shared" si="4"/>
        <v>4860908</v>
      </c>
      <c r="M36" s="60">
        <f t="shared" si="4"/>
        <v>5164664</v>
      </c>
      <c r="N36" s="60">
        <f t="shared" si="4"/>
        <v>13793471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20323825</v>
      </c>
      <c r="X36" s="60">
        <f t="shared" si="4"/>
        <v>13675000</v>
      </c>
      <c r="Y36" s="60">
        <f t="shared" si="4"/>
        <v>6648825</v>
      </c>
      <c r="Z36" s="140">
        <f aca="true" t="shared" si="5" ref="Z36:Z49">+IF(X36&lt;&gt;0,+(Y36/X36)*100,0)</f>
        <v>48.620292504570386</v>
      </c>
      <c r="AA36" s="155">
        <f>AA6+AA21</f>
        <v>27350000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3965000</v>
      </c>
      <c r="F37" s="60">
        <f t="shared" si="4"/>
        <v>3965000</v>
      </c>
      <c r="G37" s="60">
        <f t="shared" si="4"/>
        <v>0</v>
      </c>
      <c r="H37" s="60">
        <f t="shared" si="4"/>
        <v>255025</v>
      </c>
      <c r="I37" s="60">
        <f t="shared" si="4"/>
        <v>0</v>
      </c>
      <c r="J37" s="60">
        <f t="shared" si="4"/>
        <v>255025</v>
      </c>
      <c r="K37" s="60">
        <f t="shared" si="4"/>
        <v>0</v>
      </c>
      <c r="L37" s="60">
        <f t="shared" si="4"/>
        <v>651638</v>
      </c>
      <c r="M37" s="60">
        <f t="shared" si="4"/>
        <v>0</v>
      </c>
      <c r="N37" s="60">
        <f t="shared" si="4"/>
        <v>651638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906663</v>
      </c>
      <c r="X37" s="60">
        <f t="shared" si="4"/>
        <v>1982500</v>
      </c>
      <c r="Y37" s="60">
        <f t="shared" si="4"/>
        <v>-1075837</v>
      </c>
      <c r="Z37" s="140">
        <f t="shared" si="5"/>
        <v>-54.26668348045397</v>
      </c>
      <c r="AA37" s="155">
        <f>AA7+AA22</f>
        <v>3965000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9800</v>
      </c>
      <c r="M40" s="60">
        <f t="shared" si="4"/>
        <v>0</v>
      </c>
      <c r="N40" s="60">
        <f t="shared" si="4"/>
        <v>9800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9800</v>
      </c>
      <c r="X40" s="60">
        <f t="shared" si="4"/>
        <v>0</v>
      </c>
      <c r="Y40" s="60">
        <f t="shared" si="4"/>
        <v>9800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31315000</v>
      </c>
      <c r="F41" s="295">
        <f t="shared" si="6"/>
        <v>31315000</v>
      </c>
      <c r="G41" s="295">
        <f t="shared" si="6"/>
        <v>2005441</v>
      </c>
      <c r="H41" s="295">
        <f t="shared" si="6"/>
        <v>3270084</v>
      </c>
      <c r="I41" s="295">
        <f t="shared" si="6"/>
        <v>1509854</v>
      </c>
      <c r="J41" s="295">
        <f t="shared" si="6"/>
        <v>6785379</v>
      </c>
      <c r="K41" s="295">
        <f t="shared" si="6"/>
        <v>3767899</v>
      </c>
      <c r="L41" s="295">
        <f t="shared" si="6"/>
        <v>5522346</v>
      </c>
      <c r="M41" s="295">
        <f t="shared" si="6"/>
        <v>5164664</v>
      </c>
      <c r="N41" s="295">
        <f t="shared" si="6"/>
        <v>14454909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21240288</v>
      </c>
      <c r="X41" s="295">
        <f t="shared" si="6"/>
        <v>15657500</v>
      </c>
      <c r="Y41" s="295">
        <f t="shared" si="6"/>
        <v>5582788</v>
      </c>
      <c r="Z41" s="296">
        <f t="shared" si="5"/>
        <v>35.6556793868753</v>
      </c>
      <c r="AA41" s="297">
        <f>SUM(AA36:AA40)</f>
        <v>31315000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11771000</v>
      </c>
      <c r="F42" s="54">
        <f t="shared" si="7"/>
        <v>11771000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5885500</v>
      </c>
      <c r="Y42" s="54">
        <f t="shared" si="7"/>
        <v>-5885500</v>
      </c>
      <c r="Z42" s="184">
        <f t="shared" si="5"/>
        <v>-100</v>
      </c>
      <c r="AA42" s="130">
        <f aca="true" t="shared" si="8" ref="AA42:AA48">AA12+AA27</f>
        <v>11771000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249892</v>
      </c>
      <c r="J45" s="54">
        <f t="shared" si="7"/>
        <v>249892</v>
      </c>
      <c r="K45" s="54">
        <f t="shared" si="7"/>
        <v>80698</v>
      </c>
      <c r="L45" s="54">
        <f t="shared" si="7"/>
        <v>0</v>
      </c>
      <c r="M45" s="54">
        <f t="shared" si="7"/>
        <v>0</v>
      </c>
      <c r="N45" s="54">
        <f t="shared" si="7"/>
        <v>80698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330590</v>
      </c>
      <c r="X45" s="54">
        <f t="shared" si="7"/>
        <v>0</v>
      </c>
      <c r="Y45" s="54">
        <f t="shared" si="7"/>
        <v>330590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43086000</v>
      </c>
      <c r="F49" s="220">
        <f t="shared" si="9"/>
        <v>43086000</v>
      </c>
      <c r="G49" s="220">
        <f t="shared" si="9"/>
        <v>2005441</v>
      </c>
      <c r="H49" s="220">
        <f t="shared" si="9"/>
        <v>3270084</v>
      </c>
      <c r="I49" s="220">
        <f t="shared" si="9"/>
        <v>1759746</v>
      </c>
      <c r="J49" s="220">
        <f t="shared" si="9"/>
        <v>7035271</v>
      </c>
      <c r="K49" s="220">
        <f t="shared" si="9"/>
        <v>3848597</v>
      </c>
      <c r="L49" s="220">
        <f t="shared" si="9"/>
        <v>5522346</v>
      </c>
      <c r="M49" s="220">
        <f t="shared" si="9"/>
        <v>5164664</v>
      </c>
      <c r="N49" s="220">
        <f t="shared" si="9"/>
        <v>14535607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21570878</v>
      </c>
      <c r="X49" s="220">
        <f t="shared" si="9"/>
        <v>21543000</v>
      </c>
      <c r="Y49" s="220">
        <f t="shared" si="9"/>
        <v>27878</v>
      </c>
      <c r="Z49" s="221">
        <f t="shared" si="5"/>
        <v>0.1294063036717263</v>
      </c>
      <c r="AA49" s="222">
        <f>SUM(AA41:AA48)</f>
        <v>43086000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7338420</v>
      </c>
      <c r="F66" s="275"/>
      <c r="G66" s="275">
        <v>50533</v>
      </c>
      <c r="H66" s="275">
        <v>170213</v>
      </c>
      <c r="I66" s="275">
        <v>152593</v>
      </c>
      <c r="J66" s="275">
        <v>373339</v>
      </c>
      <c r="K66" s="275">
        <v>544687</v>
      </c>
      <c r="L66" s="275"/>
      <c r="M66" s="275">
        <v>382906</v>
      </c>
      <c r="N66" s="275">
        <v>927593</v>
      </c>
      <c r="O66" s="275"/>
      <c r="P66" s="275"/>
      <c r="Q66" s="275"/>
      <c r="R66" s="275"/>
      <c r="S66" s="275"/>
      <c r="T66" s="275"/>
      <c r="U66" s="275"/>
      <c r="V66" s="275"/>
      <c r="W66" s="275">
        <v>1300932</v>
      </c>
      <c r="X66" s="275"/>
      <c r="Y66" s="275">
        <v>1300932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7338420</v>
      </c>
      <c r="F69" s="220">
        <f t="shared" si="12"/>
        <v>0</v>
      </c>
      <c r="G69" s="220">
        <f t="shared" si="12"/>
        <v>50533</v>
      </c>
      <c r="H69" s="220">
        <f t="shared" si="12"/>
        <v>170213</v>
      </c>
      <c r="I69" s="220">
        <f t="shared" si="12"/>
        <v>152593</v>
      </c>
      <c r="J69" s="220">
        <f t="shared" si="12"/>
        <v>373339</v>
      </c>
      <c r="K69" s="220">
        <f t="shared" si="12"/>
        <v>544687</v>
      </c>
      <c r="L69" s="220">
        <f t="shared" si="12"/>
        <v>0</v>
      </c>
      <c r="M69" s="220">
        <f t="shared" si="12"/>
        <v>382906</v>
      </c>
      <c r="N69" s="220">
        <f t="shared" si="12"/>
        <v>927593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1300932</v>
      </c>
      <c r="X69" s="220">
        <f t="shared" si="12"/>
        <v>0</v>
      </c>
      <c r="Y69" s="220">
        <f t="shared" si="12"/>
        <v>1300932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31315000</v>
      </c>
      <c r="F5" s="345">
        <f t="shared" si="0"/>
        <v>31315000</v>
      </c>
      <c r="G5" s="345">
        <f t="shared" si="0"/>
        <v>2005441</v>
      </c>
      <c r="H5" s="343">
        <f t="shared" si="0"/>
        <v>3270084</v>
      </c>
      <c r="I5" s="343">
        <f t="shared" si="0"/>
        <v>1509854</v>
      </c>
      <c r="J5" s="345">
        <f t="shared" si="0"/>
        <v>6785379</v>
      </c>
      <c r="K5" s="345">
        <f t="shared" si="0"/>
        <v>3767899</v>
      </c>
      <c r="L5" s="343">
        <f t="shared" si="0"/>
        <v>5522346</v>
      </c>
      <c r="M5" s="343">
        <f t="shared" si="0"/>
        <v>5164664</v>
      </c>
      <c r="N5" s="345">
        <f t="shared" si="0"/>
        <v>14454909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21240288</v>
      </c>
      <c r="X5" s="343">
        <f t="shared" si="0"/>
        <v>15657500</v>
      </c>
      <c r="Y5" s="345">
        <f t="shared" si="0"/>
        <v>5582788</v>
      </c>
      <c r="Z5" s="346">
        <f>+IF(X5&lt;&gt;0,+(Y5/X5)*100,0)</f>
        <v>35.6556793868753</v>
      </c>
      <c r="AA5" s="347">
        <f>+AA6+AA8+AA11+AA13+AA15</f>
        <v>31315000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27350000</v>
      </c>
      <c r="F6" s="59">
        <f t="shared" si="1"/>
        <v>27350000</v>
      </c>
      <c r="G6" s="59">
        <f t="shared" si="1"/>
        <v>2005441</v>
      </c>
      <c r="H6" s="60">
        <f t="shared" si="1"/>
        <v>3015059</v>
      </c>
      <c r="I6" s="60">
        <f t="shared" si="1"/>
        <v>1509854</v>
      </c>
      <c r="J6" s="59">
        <f t="shared" si="1"/>
        <v>6530354</v>
      </c>
      <c r="K6" s="59">
        <f t="shared" si="1"/>
        <v>3767899</v>
      </c>
      <c r="L6" s="60">
        <f t="shared" si="1"/>
        <v>4860908</v>
      </c>
      <c r="M6" s="60">
        <f t="shared" si="1"/>
        <v>5164664</v>
      </c>
      <c r="N6" s="59">
        <f t="shared" si="1"/>
        <v>13793471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20323825</v>
      </c>
      <c r="X6" s="60">
        <f t="shared" si="1"/>
        <v>13675000</v>
      </c>
      <c r="Y6" s="59">
        <f t="shared" si="1"/>
        <v>6648825</v>
      </c>
      <c r="Z6" s="61">
        <f>+IF(X6&lt;&gt;0,+(Y6/X6)*100,0)</f>
        <v>48.620292504570386</v>
      </c>
      <c r="AA6" s="62">
        <f t="shared" si="1"/>
        <v>27350000</v>
      </c>
    </row>
    <row r="7" spans="1:27" ht="13.5">
      <c r="A7" s="291" t="s">
        <v>228</v>
      </c>
      <c r="B7" s="142"/>
      <c r="C7" s="60"/>
      <c r="D7" s="327"/>
      <c r="E7" s="60">
        <v>27350000</v>
      </c>
      <c r="F7" s="59">
        <v>27350000</v>
      </c>
      <c r="G7" s="59">
        <v>2005441</v>
      </c>
      <c r="H7" s="60">
        <v>3015059</v>
      </c>
      <c r="I7" s="60">
        <v>1509854</v>
      </c>
      <c r="J7" s="59">
        <v>6530354</v>
      </c>
      <c r="K7" s="59">
        <v>3767899</v>
      </c>
      <c r="L7" s="60">
        <v>4860908</v>
      </c>
      <c r="M7" s="60">
        <v>5164664</v>
      </c>
      <c r="N7" s="59">
        <v>13793471</v>
      </c>
      <c r="O7" s="59"/>
      <c r="P7" s="60"/>
      <c r="Q7" s="60"/>
      <c r="R7" s="59"/>
      <c r="S7" s="59"/>
      <c r="T7" s="60"/>
      <c r="U7" s="60"/>
      <c r="V7" s="59"/>
      <c r="W7" s="59">
        <v>20323825</v>
      </c>
      <c r="X7" s="60">
        <v>13675000</v>
      </c>
      <c r="Y7" s="59">
        <v>6648825</v>
      </c>
      <c r="Z7" s="61">
        <v>48.62</v>
      </c>
      <c r="AA7" s="62">
        <v>27350000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3965000</v>
      </c>
      <c r="F8" s="59">
        <f t="shared" si="2"/>
        <v>3965000</v>
      </c>
      <c r="G8" s="59">
        <f t="shared" si="2"/>
        <v>0</v>
      </c>
      <c r="H8" s="60">
        <f t="shared" si="2"/>
        <v>255025</v>
      </c>
      <c r="I8" s="60">
        <f t="shared" si="2"/>
        <v>0</v>
      </c>
      <c r="J8" s="59">
        <f t="shared" si="2"/>
        <v>255025</v>
      </c>
      <c r="K8" s="59">
        <f t="shared" si="2"/>
        <v>0</v>
      </c>
      <c r="L8" s="60">
        <f t="shared" si="2"/>
        <v>651638</v>
      </c>
      <c r="M8" s="60">
        <f t="shared" si="2"/>
        <v>0</v>
      </c>
      <c r="N8" s="59">
        <f t="shared" si="2"/>
        <v>651638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906663</v>
      </c>
      <c r="X8" s="60">
        <f t="shared" si="2"/>
        <v>1982500</v>
      </c>
      <c r="Y8" s="59">
        <f t="shared" si="2"/>
        <v>-1075837</v>
      </c>
      <c r="Z8" s="61">
        <f>+IF(X8&lt;&gt;0,+(Y8/X8)*100,0)</f>
        <v>-54.26668348045397</v>
      </c>
      <c r="AA8" s="62">
        <f>SUM(AA9:AA10)</f>
        <v>3965000</v>
      </c>
    </row>
    <row r="9" spans="1:27" ht="13.5">
      <c r="A9" s="291" t="s">
        <v>229</v>
      </c>
      <c r="B9" s="142"/>
      <c r="C9" s="60"/>
      <c r="D9" s="327"/>
      <c r="E9" s="60">
        <v>3965000</v>
      </c>
      <c r="F9" s="59">
        <v>3965000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1982500</v>
      </c>
      <c r="Y9" s="59">
        <v>-1982500</v>
      </c>
      <c r="Z9" s="61">
        <v>-100</v>
      </c>
      <c r="AA9" s="62">
        <v>3965000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>
        <v>255025</v>
      </c>
      <c r="I10" s="60"/>
      <c r="J10" s="59">
        <v>255025</v>
      </c>
      <c r="K10" s="59"/>
      <c r="L10" s="60">
        <v>651638</v>
      </c>
      <c r="M10" s="60"/>
      <c r="N10" s="59">
        <v>651638</v>
      </c>
      <c r="O10" s="59"/>
      <c r="P10" s="60"/>
      <c r="Q10" s="60"/>
      <c r="R10" s="59"/>
      <c r="S10" s="59"/>
      <c r="T10" s="60"/>
      <c r="U10" s="60"/>
      <c r="V10" s="59"/>
      <c r="W10" s="59">
        <v>906663</v>
      </c>
      <c r="X10" s="60"/>
      <c r="Y10" s="59">
        <v>906663</v>
      </c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9800</v>
      </c>
      <c r="M15" s="60">
        <f t="shared" si="5"/>
        <v>0</v>
      </c>
      <c r="N15" s="59">
        <f t="shared" si="5"/>
        <v>9800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9800</v>
      </c>
      <c r="X15" s="60">
        <f t="shared" si="5"/>
        <v>0</v>
      </c>
      <c r="Y15" s="59">
        <f t="shared" si="5"/>
        <v>9800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>
        <v>9800</v>
      </c>
      <c r="M20" s="60"/>
      <c r="N20" s="59">
        <v>9800</v>
      </c>
      <c r="O20" s="59"/>
      <c r="P20" s="60"/>
      <c r="Q20" s="60"/>
      <c r="R20" s="59"/>
      <c r="S20" s="59"/>
      <c r="T20" s="60"/>
      <c r="U20" s="60"/>
      <c r="V20" s="59"/>
      <c r="W20" s="59">
        <v>9800</v>
      </c>
      <c r="X20" s="60"/>
      <c r="Y20" s="59">
        <v>9800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11771000</v>
      </c>
      <c r="F22" s="332">
        <f t="shared" si="6"/>
        <v>11771000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5885500</v>
      </c>
      <c r="Y22" s="332">
        <f t="shared" si="6"/>
        <v>-5885500</v>
      </c>
      <c r="Z22" s="323">
        <f>+IF(X22&lt;&gt;0,+(Y22/X22)*100,0)</f>
        <v>-100</v>
      </c>
      <c r="AA22" s="337">
        <f>SUM(AA23:AA32)</f>
        <v>11771000</v>
      </c>
    </row>
    <row r="23" spans="1:27" ht="13.5">
      <c r="A23" s="348" t="s">
        <v>236</v>
      </c>
      <c r="B23" s="142"/>
      <c r="C23" s="60"/>
      <c r="D23" s="327"/>
      <c r="E23" s="60">
        <v>8319000</v>
      </c>
      <c r="F23" s="59">
        <v>8319000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4159500</v>
      </c>
      <c r="Y23" s="59">
        <v>-4159500</v>
      </c>
      <c r="Z23" s="61">
        <v>-100</v>
      </c>
      <c r="AA23" s="62">
        <v>8319000</v>
      </c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3452000</v>
      </c>
      <c r="F32" s="59">
        <v>3452000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1726000</v>
      </c>
      <c r="Y32" s="59">
        <v>-1726000</v>
      </c>
      <c r="Z32" s="61">
        <v>-100</v>
      </c>
      <c r="AA32" s="62">
        <v>3452000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249892</v>
      </c>
      <c r="J40" s="332">
        <f t="shared" si="9"/>
        <v>249892</v>
      </c>
      <c r="K40" s="332">
        <f t="shared" si="9"/>
        <v>80698</v>
      </c>
      <c r="L40" s="330">
        <f t="shared" si="9"/>
        <v>0</v>
      </c>
      <c r="M40" s="330">
        <f t="shared" si="9"/>
        <v>0</v>
      </c>
      <c r="N40" s="332">
        <f t="shared" si="9"/>
        <v>80698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330590</v>
      </c>
      <c r="X40" s="330">
        <f t="shared" si="9"/>
        <v>0</v>
      </c>
      <c r="Y40" s="332">
        <f t="shared" si="9"/>
        <v>330590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>
        <v>249892</v>
      </c>
      <c r="J49" s="53">
        <v>249892</v>
      </c>
      <c r="K49" s="53">
        <v>80698</v>
      </c>
      <c r="L49" s="54"/>
      <c r="M49" s="54"/>
      <c r="N49" s="53">
        <v>80698</v>
      </c>
      <c r="O49" s="53"/>
      <c r="P49" s="54"/>
      <c r="Q49" s="54"/>
      <c r="R49" s="53"/>
      <c r="S49" s="53"/>
      <c r="T49" s="54"/>
      <c r="U49" s="54"/>
      <c r="V49" s="53"/>
      <c r="W49" s="53">
        <v>330590</v>
      </c>
      <c r="X49" s="54"/>
      <c r="Y49" s="53">
        <v>330590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43086000</v>
      </c>
      <c r="F60" s="264">
        <f t="shared" si="14"/>
        <v>43086000</v>
      </c>
      <c r="G60" s="264">
        <f t="shared" si="14"/>
        <v>2005441</v>
      </c>
      <c r="H60" s="219">
        <f t="shared" si="14"/>
        <v>3270084</v>
      </c>
      <c r="I60" s="219">
        <f t="shared" si="14"/>
        <v>1759746</v>
      </c>
      <c r="J60" s="264">
        <f t="shared" si="14"/>
        <v>7035271</v>
      </c>
      <c r="K60" s="264">
        <f t="shared" si="14"/>
        <v>3848597</v>
      </c>
      <c r="L60" s="219">
        <f t="shared" si="14"/>
        <v>5522346</v>
      </c>
      <c r="M60" s="219">
        <f t="shared" si="14"/>
        <v>5164664</v>
      </c>
      <c r="N60" s="264">
        <f t="shared" si="14"/>
        <v>14535607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21570878</v>
      </c>
      <c r="X60" s="219">
        <f t="shared" si="14"/>
        <v>21543000</v>
      </c>
      <c r="Y60" s="264">
        <f t="shared" si="14"/>
        <v>27878</v>
      </c>
      <c r="Z60" s="324">
        <f>+IF(X60&lt;&gt;0,+(Y60/X60)*100,0)</f>
        <v>0.1294063036717263</v>
      </c>
      <c r="AA60" s="232">
        <f>+AA57+AA54+AA51+AA40+AA37+AA34+AA22+AA5</f>
        <v>43086000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2015-02-02T10:51:03Z</dcterms:created>
  <dcterms:modified xsi:type="dcterms:W3CDTF">2015-02-02T10:55:07Z</dcterms:modified>
  <cp:category/>
  <cp:version/>
  <cp:contentType/>
  <cp:contentStatus/>
</cp:coreProperties>
</file>