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<sst xmlns="http://schemas.openxmlformats.org/spreadsheetml/2006/main" count="855" uniqueCount="302">
  <si>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Setsoto(FS191)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</si>
  <si>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</si>
  <si>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</si>
  <si>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</si>
  <si>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</si>
  <si>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</si>
  <si>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</si>
  <si>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</si>
  <si>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</si>
  <si>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</si>
  <si>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</si>
  <si>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</si>
  <si>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</si>
  <si>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</si>
  <si>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</si>
  <si>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</si>
  <si>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</si>
  <si>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</si>
  <si>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</si>
  <si>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</si>
  <si>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</si>
  <si>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</si>
  <si>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</si>
  <si>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</si>
  <si>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</si>
  <si>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</si>
  <si>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</si>
  <si>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</si>
  <si>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</si>
  <si>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</si>
  <si>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</si>
  <si>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</si>
  <si>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</si>
  <si>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</si>
  <si>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</si>
  <si>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</si>
  <si>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</si>
  <si>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</si>
  <si>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</si>
  <si>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</si>
  <si>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</si>
  <si>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</si>
  <si>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</si>
  <si>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</si>
  <si>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</si>
  <si>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</si>
  <si>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</si>
  <si>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</si>
  <si>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</si>
  <si>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</si>
  <si>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</si>
  <si>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</si>
  <si>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</si>
  <si>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</si>
  <si>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</si>
  <si>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</si>
  <si>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</si>
  <si>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</si>
  <si>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</si>
  <si>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</si>
  <si>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</si>
  <si>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</si>
  <si>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</si>
  <si>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</si>
  <si>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</si>
  <si>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</si>
  <si>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</si>
  <si>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</si>
  <si>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</si>
  <si>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</si>
  <si>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Setsoto(FS191)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</si>
  <si>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</si>
  <si>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</si>
  <si>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</si>
  <si>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</si>
  <si>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</si>
  <si>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</si>
  <si>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</si>
  <si>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</si>
  <si>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</si>
  <si>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</si>
  <si>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</si>
  <si>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</si>
  <si>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</si>
  <si>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</si>
  <si>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</si>
  <si>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</si>
  <si>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</si>
  <si>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</si>
  <si>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</si>
  <si>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</si>
  <si>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</si>
  <si>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</si>
  <si>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</si>
  <si>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</si>
  <si>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</si>
  <si>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</si>
  <si>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</si>
  <si>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</si>
  <si>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</si>
  <si>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Setsoto(FS191)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</si>
  <si>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</si>
  <si>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</si>
  <si>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</si>
  <si>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</si>
  <si>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</si>
  <si>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</si>
  <si>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</si>
  <si>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</si>
  <si>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</si>
  <si>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</si>
  <si>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</si>
  <si>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</si>
  <si>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</si>
  <si>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</si>
  <si>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</si>
  <si>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</si>
  <si>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</si>
  <si>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</si>
  <si>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</si>
  <si>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</si>
  <si>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</si>
  <si>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</si>
  <si>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</si>
  <si>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</si>
  <si>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</si>
  <si>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</si>
  <si>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</si>
  <si>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</si>
  <si>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Setsoto(FS191)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</si>
  <si>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</si>
  <si>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</si>
  <si>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</si>
  <si>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</si>
  <si>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</si>
  <si>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</si>
  <si>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</si>
  <si>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</si>
  <si>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</si>
  <si>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</si>
  <si>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Setsoto(FS191)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</si>
  <si>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</si>
  <si>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</si>
  <si>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</si>
  <si>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</si>
  <si>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</si>
  <si>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</si>
  <si>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</si>
  <si>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</si>
  <si>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</si>
  <si>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</si>
  <si>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</si>
  <si>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</si>
  <si>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</si>
  <si>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</si>
  <si>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</si>
  <si>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</si>
  <si>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</si>
  <si>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</si>
  <si>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</si>
  <si>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</si>
  <si>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</si>
  <si>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</si>
  <si>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</si>
  <si>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</si>
  <si>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</si>
  <si>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</si>
  <si>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</si>
  <si>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</si>
  <si>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</si>
  <si>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</si>
  <si>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</si>
  <si>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</si>
  <si>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</si>
  <si>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Setsoto(FS191)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</si>
  <si>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</si>
  <si>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</si>
  <si>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</si>
  <si>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</si>
  <si>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</si>
  <si>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</si>
  <si>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</si>
  <si>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</si>
  <si>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</si>
  <si>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</si>
  <si>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</si>
  <si>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</si>
  <si>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</si>
  <si>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</si>
  <si>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</si>
  <si>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</si>
  <si>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</si>
  <si>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</si>
  <si>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</si>
  <si>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</si>
  <si>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</si>
  <si>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</si>
  <si>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</si>
  <si>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</si>
  <si>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</si>
  <si>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</si>
  <si>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Setsoto(FS191)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</si>
  <si>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</si>
  <si>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</si>
  <si>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</si>
  <si>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</si>
  <si>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</si>
  <si>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</si>
  <si>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</si>
  <si>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</si>
  <si>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</si>
  <si>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</si>
  <si>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</si>
  <si>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</si>
  <si>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</si>
  <si>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</si>
  <si>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</si>
  <si>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</si>
  <si>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</si>
  <si>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</si>
  <si>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</si>
  <si>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</si>
  <si>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</si>
  <si>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</si>
  <si>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</si>
  <si>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</si>
  <si>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Setsoto(FS191)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</si>
  <si>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</si>
  <si>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</si>
  <si>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</si>
  <si>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</si>
  <si>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</si>
  <si>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</si>
  <si>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</si>
  <si>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</si>
  <si>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</si>
  <si>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</si>
  <si>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</si>
  <si>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</si>
  <si>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</si>
  <si>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</si>
  <si>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</si>
  <si>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</si>
  <si>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</si>
  <si>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</si>
  <si>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</si>
  <si>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</si>
  <si>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</si>
  <si>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</si>
  <si>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</si>
  <si>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</si>
  <si>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</si>
  <si>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</si>
  <si>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</si>
  <si>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</si>
  <si>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</si>
  <si>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</si>
  <si>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</si>
  <si>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</si>
  <si>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</si>
  <si>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</si>
  <si>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</si>
  <si>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Setsoto(FS191)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</si>
  <si>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</si>
  <si>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</si>
  <si>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Setsoto(FS191)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</si>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</sst>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33441460</v>
      </c>
      <c r="C5" s="19">
        <v>0</v>
      </c>
      <c r="D5" s="59">
        <v>39956768</v>
      </c>
      <c r="E5" s="60">
        <v>39956768</v>
      </c>
      <c r="F5" s="60">
        <v>0</v>
      </c>
      <c r="G5" s="60">
        <v>3369355</v>
      </c>
      <c r="H5" s="60">
        <v>3484351</v>
      </c>
      <c r="I5" s="60">
        <v>6853706</v>
      </c>
      <c r="J5" s="60">
        <v>3612756</v>
      </c>
      <c r="K5" s="60">
        <v>3612756</v>
      </c>
      <c r="L5" s="60">
        <v>3676672</v>
      </c>
      <c r="M5" s="60">
        <v>10902184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17755890</v>
      </c>
      <c r="W5" s="60">
        <v>39956768</v>
      </c>
      <c r="X5" s="60">
        <v>-22200878</v>
      </c>
      <c r="Y5" s="61">
        <v>-55.56</v>
      </c>
      <c r="Z5" s="62">
        <v>39956768</v>
      </c>
    </row>
    <row r="6" spans="1:26" ht="13.5">
      <c r="A6" s="58" t="s">
        <v>32</v>
      </c>
      <c r="B6" s="19">
        <v>110345834</v>
      </c>
      <c r="C6" s="19">
        <v>0</v>
      </c>
      <c r="D6" s="59">
        <v>130737740</v>
      </c>
      <c r="E6" s="60">
        <v>130737740</v>
      </c>
      <c r="F6" s="60">
        <v>12090789</v>
      </c>
      <c r="G6" s="60">
        <v>13042513</v>
      </c>
      <c r="H6" s="60">
        <v>14735905</v>
      </c>
      <c r="I6" s="60">
        <v>39869207</v>
      </c>
      <c r="J6" s="60">
        <v>11134909</v>
      </c>
      <c r="K6" s="60">
        <v>11133950</v>
      </c>
      <c r="L6" s="60">
        <v>11259236</v>
      </c>
      <c r="M6" s="60">
        <v>33528095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73397302</v>
      </c>
      <c r="W6" s="60">
        <v>65920368</v>
      </c>
      <c r="X6" s="60">
        <v>7476934</v>
      </c>
      <c r="Y6" s="61">
        <v>11.34</v>
      </c>
      <c r="Z6" s="62">
        <v>130737740</v>
      </c>
    </row>
    <row r="7" spans="1:26" ht="13.5">
      <c r="A7" s="58" t="s">
        <v>33</v>
      </c>
      <c r="B7" s="19">
        <v>2902981</v>
      </c>
      <c r="C7" s="19">
        <v>0</v>
      </c>
      <c r="D7" s="59">
        <v>1951200</v>
      </c>
      <c r="E7" s="60">
        <v>1951200</v>
      </c>
      <c r="F7" s="60">
        <v>30175</v>
      </c>
      <c r="G7" s="60">
        <v>0</v>
      </c>
      <c r="H7" s="60">
        <v>470287</v>
      </c>
      <c r="I7" s="60">
        <v>500462</v>
      </c>
      <c r="J7" s="60">
        <v>115321</v>
      </c>
      <c r="K7" s="60">
        <v>115321</v>
      </c>
      <c r="L7" s="60">
        <v>178364</v>
      </c>
      <c r="M7" s="60">
        <v>409006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909468</v>
      </c>
      <c r="W7" s="60">
        <v>975600</v>
      </c>
      <c r="X7" s="60">
        <v>-66132</v>
      </c>
      <c r="Y7" s="61">
        <v>-6.78</v>
      </c>
      <c r="Z7" s="62">
        <v>1951200</v>
      </c>
    </row>
    <row r="8" spans="1:26" ht="13.5">
      <c r="A8" s="58" t="s">
        <v>34</v>
      </c>
      <c r="B8" s="19">
        <v>168448192</v>
      </c>
      <c r="C8" s="19">
        <v>0</v>
      </c>
      <c r="D8" s="59">
        <v>180030000</v>
      </c>
      <c r="E8" s="60">
        <v>180030000</v>
      </c>
      <c r="F8" s="60">
        <v>67063000</v>
      </c>
      <c r="G8" s="60">
        <v>2014047</v>
      </c>
      <c r="H8" s="60">
        <v>1619742</v>
      </c>
      <c r="I8" s="60">
        <v>70696789</v>
      </c>
      <c r="J8" s="60">
        <v>710773</v>
      </c>
      <c r="K8" s="60">
        <v>710773</v>
      </c>
      <c r="L8" s="60">
        <v>55237000</v>
      </c>
      <c r="M8" s="60">
        <v>56658546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127355335</v>
      </c>
      <c r="W8" s="60">
        <v>136944400</v>
      </c>
      <c r="X8" s="60">
        <v>-9589065</v>
      </c>
      <c r="Y8" s="61">
        <v>-7</v>
      </c>
      <c r="Z8" s="62">
        <v>180030000</v>
      </c>
    </row>
    <row r="9" spans="1:26" ht="13.5">
      <c r="A9" s="58" t="s">
        <v>35</v>
      </c>
      <c r="B9" s="19">
        <v>40013564</v>
      </c>
      <c r="C9" s="19">
        <v>0</v>
      </c>
      <c r="D9" s="59">
        <v>40043072</v>
      </c>
      <c r="E9" s="60">
        <v>40043072</v>
      </c>
      <c r="F9" s="60">
        <v>2108101</v>
      </c>
      <c r="G9" s="60">
        <v>1132802</v>
      </c>
      <c r="H9" s="60">
        <v>1974980</v>
      </c>
      <c r="I9" s="60">
        <v>5215883</v>
      </c>
      <c r="J9" s="60">
        <v>2797429</v>
      </c>
      <c r="K9" s="60">
        <v>2797429</v>
      </c>
      <c r="L9" s="60">
        <v>2063473</v>
      </c>
      <c r="M9" s="60">
        <v>7658331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12874214</v>
      </c>
      <c r="W9" s="60">
        <v>20059488</v>
      </c>
      <c r="X9" s="60">
        <v>-7185274</v>
      </c>
      <c r="Y9" s="61">
        <v>-35.82</v>
      </c>
      <c r="Z9" s="62">
        <v>40043072</v>
      </c>
    </row>
    <row r="10" spans="1:26" ht="25.5">
      <c r="A10" s="63" t="s">
        <v>277</v>
      </c>
      <c r="B10" s="64">
        <f>SUM(B5:B9)</f>
        <v>355152031</v>
      </c>
      <c r="C10" s="64">
        <f>SUM(C5:C9)</f>
        <v>0</v>
      </c>
      <c r="D10" s="65">
        <f aca="true" t="shared" si="0" ref="D10:Z10">SUM(D5:D9)</f>
        <v>392718780</v>
      </c>
      <c r="E10" s="66">
        <f t="shared" si="0"/>
        <v>392718780</v>
      </c>
      <c r="F10" s="66">
        <f t="shared" si="0"/>
        <v>81292065</v>
      </c>
      <c r="G10" s="66">
        <f t="shared" si="0"/>
        <v>19558717</v>
      </c>
      <c r="H10" s="66">
        <f t="shared" si="0"/>
        <v>22285265</v>
      </c>
      <c r="I10" s="66">
        <f t="shared" si="0"/>
        <v>123136047</v>
      </c>
      <c r="J10" s="66">
        <f t="shared" si="0"/>
        <v>18371188</v>
      </c>
      <c r="K10" s="66">
        <f t="shared" si="0"/>
        <v>18370229</v>
      </c>
      <c r="L10" s="66">
        <f t="shared" si="0"/>
        <v>72414745</v>
      </c>
      <c r="M10" s="66">
        <f t="shared" si="0"/>
        <v>109156162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232292209</v>
      </c>
      <c r="W10" s="66">
        <f t="shared" si="0"/>
        <v>263856624</v>
      </c>
      <c r="X10" s="66">
        <f t="shared" si="0"/>
        <v>-31564415</v>
      </c>
      <c r="Y10" s="67">
        <f>+IF(W10&lt;&gt;0,(X10/W10)*100,0)</f>
        <v>-11.962714644601835</v>
      </c>
      <c r="Z10" s="68">
        <f t="shared" si="0"/>
        <v>392718780</v>
      </c>
    </row>
    <row r="11" spans="1:26" ht="13.5">
      <c r="A11" s="58" t="s">
        <v>37</v>
      </c>
      <c r="B11" s="19">
        <v>133615112</v>
      </c>
      <c r="C11" s="19">
        <v>0</v>
      </c>
      <c r="D11" s="59">
        <v>146795816</v>
      </c>
      <c r="E11" s="60">
        <v>146795816</v>
      </c>
      <c r="F11" s="60">
        <v>11443916</v>
      </c>
      <c r="G11" s="60">
        <v>12740536</v>
      </c>
      <c r="H11" s="60">
        <v>11984843</v>
      </c>
      <c r="I11" s="60">
        <v>36169295</v>
      </c>
      <c r="J11" s="60">
        <v>12375781</v>
      </c>
      <c r="K11" s="60">
        <v>12438193</v>
      </c>
      <c r="L11" s="60">
        <v>13622634</v>
      </c>
      <c r="M11" s="60">
        <v>38436608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74605903</v>
      </c>
      <c r="W11" s="60">
        <v>78437906</v>
      </c>
      <c r="X11" s="60">
        <v>-3832003</v>
      </c>
      <c r="Y11" s="61">
        <v>-4.89</v>
      </c>
      <c r="Z11" s="62">
        <v>146795816</v>
      </c>
    </row>
    <row r="12" spans="1:26" ht="13.5">
      <c r="A12" s="58" t="s">
        <v>38</v>
      </c>
      <c r="B12" s="19">
        <v>9405022</v>
      </c>
      <c r="C12" s="19">
        <v>0</v>
      </c>
      <c r="D12" s="59">
        <v>9535948</v>
      </c>
      <c r="E12" s="60">
        <v>9535948</v>
      </c>
      <c r="F12" s="60">
        <v>785558</v>
      </c>
      <c r="G12" s="60">
        <v>15082</v>
      </c>
      <c r="H12" s="60">
        <v>774945</v>
      </c>
      <c r="I12" s="60">
        <v>1575585</v>
      </c>
      <c r="J12" s="60">
        <v>809424</v>
      </c>
      <c r="K12" s="60">
        <v>809424</v>
      </c>
      <c r="L12" s="60">
        <v>799576</v>
      </c>
      <c r="M12" s="60">
        <v>2418424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3994009</v>
      </c>
      <c r="W12" s="60">
        <v>4873310</v>
      </c>
      <c r="X12" s="60">
        <v>-879301</v>
      </c>
      <c r="Y12" s="61">
        <v>-18.04</v>
      </c>
      <c r="Z12" s="62">
        <v>9535948</v>
      </c>
    </row>
    <row r="13" spans="1:26" ht="13.5">
      <c r="A13" s="58" t="s">
        <v>278</v>
      </c>
      <c r="B13" s="19">
        <v>202689495</v>
      </c>
      <c r="C13" s="19">
        <v>0</v>
      </c>
      <c r="D13" s="59">
        <v>34782014</v>
      </c>
      <c r="E13" s="60">
        <v>34782014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34782014</v>
      </c>
    </row>
    <row r="14" spans="1:26" ht="13.5">
      <c r="A14" s="58" t="s">
        <v>40</v>
      </c>
      <c r="B14" s="19">
        <v>1041054</v>
      </c>
      <c r="C14" s="19">
        <v>0</v>
      </c>
      <c r="D14" s="59">
        <v>997000</v>
      </c>
      <c r="E14" s="60">
        <v>997000</v>
      </c>
      <c r="F14" s="60">
        <v>729</v>
      </c>
      <c r="G14" s="60">
        <v>2863</v>
      </c>
      <c r="H14" s="60">
        <v>62403</v>
      </c>
      <c r="I14" s="60">
        <v>65995</v>
      </c>
      <c r="J14" s="60">
        <v>-56155</v>
      </c>
      <c r="K14" s="60">
        <v>-56155</v>
      </c>
      <c r="L14" s="60">
        <v>462589</v>
      </c>
      <c r="M14" s="60">
        <v>350279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416274</v>
      </c>
      <c r="W14" s="60">
        <v>498498</v>
      </c>
      <c r="X14" s="60">
        <v>-82224</v>
      </c>
      <c r="Y14" s="61">
        <v>-16.49</v>
      </c>
      <c r="Z14" s="62">
        <v>997000</v>
      </c>
    </row>
    <row r="15" spans="1:26" ht="13.5">
      <c r="A15" s="58" t="s">
        <v>41</v>
      </c>
      <c r="B15" s="19">
        <v>52561888</v>
      </c>
      <c r="C15" s="19">
        <v>0</v>
      </c>
      <c r="D15" s="59">
        <v>58242000</v>
      </c>
      <c r="E15" s="60">
        <v>58242000</v>
      </c>
      <c r="F15" s="60">
        <v>0</v>
      </c>
      <c r="G15" s="60">
        <v>15533413</v>
      </c>
      <c r="H15" s="60">
        <v>6207379</v>
      </c>
      <c r="I15" s="60">
        <v>21740792</v>
      </c>
      <c r="J15" s="60">
        <v>3603205</v>
      </c>
      <c r="K15" s="60">
        <v>3603205</v>
      </c>
      <c r="L15" s="60">
        <v>3518325</v>
      </c>
      <c r="M15" s="60">
        <v>10724735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32465527</v>
      </c>
      <c r="W15" s="60">
        <v>29121000</v>
      </c>
      <c r="X15" s="60">
        <v>3344527</v>
      </c>
      <c r="Y15" s="61">
        <v>11.48</v>
      </c>
      <c r="Z15" s="62">
        <v>58242000</v>
      </c>
    </row>
    <row r="16" spans="1:26" ht="13.5">
      <c r="A16" s="69" t="s">
        <v>42</v>
      </c>
      <c r="B16" s="19">
        <v>3876829</v>
      </c>
      <c r="C16" s="19">
        <v>0</v>
      </c>
      <c r="D16" s="59">
        <v>8728000</v>
      </c>
      <c r="E16" s="60">
        <v>8728000</v>
      </c>
      <c r="F16" s="60">
        <v>95043</v>
      </c>
      <c r="G16" s="60">
        <v>1528182</v>
      </c>
      <c r="H16" s="60">
        <v>1502406</v>
      </c>
      <c r="I16" s="60">
        <v>3125631</v>
      </c>
      <c r="J16" s="60">
        <v>1743890</v>
      </c>
      <c r="K16" s="60">
        <v>1743890</v>
      </c>
      <c r="L16" s="60">
        <v>1944201</v>
      </c>
      <c r="M16" s="60">
        <v>5431981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8557612</v>
      </c>
      <c r="W16" s="60">
        <v>4614000</v>
      </c>
      <c r="X16" s="60">
        <v>3943612</v>
      </c>
      <c r="Y16" s="61">
        <v>85.47</v>
      </c>
      <c r="Z16" s="62">
        <v>8728000</v>
      </c>
    </row>
    <row r="17" spans="1:26" ht="13.5">
      <c r="A17" s="58" t="s">
        <v>43</v>
      </c>
      <c r="B17" s="19">
        <v>151776213</v>
      </c>
      <c r="C17" s="19">
        <v>0</v>
      </c>
      <c r="D17" s="59">
        <v>128517864</v>
      </c>
      <c r="E17" s="60">
        <v>128517864</v>
      </c>
      <c r="F17" s="60">
        <v>3080328</v>
      </c>
      <c r="G17" s="60">
        <v>3672920</v>
      </c>
      <c r="H17" s="60">
        <v>6576839</v>
      </c>
      <c r="I17" s="60">
        <v>13330087</v>
      </c>
      <c r="J17" s="60">
        <v>4582293</v>
      </c>
      <c r="K17" s="60">
        <v>4724809</v>
      </c>
      <c r="L17" s="60">
        <v>10144241</v>
      </c>
      <c r="M17" s="60">
        <v>19451343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32781430</v>
      </c>
      <c r="W17" s="60">
        <v>75245652</v>
      </c>
      <c r="X17" s="60">
        <v>-42464222</v>
      </c>
      <c r="Y17" s="61">
        <v>-56.43</v>
      </c>
      <c r="Z17" s="62">
        <v>128517864</v>
      </c>
    </row>
    <row r="18" spans="1:26" ht="13.5">
      <c r="A18" s="70" t="s">
        <v>44</v>
      </c>
      <c r="B18" s="71">
        <f>SUM(B11:B17)</f>
        <v>554965613</v>
      </c>
      <c r="C18" s="71">
        <f>SUM(C11:C17)</f>
        <v>0</v>
      </c>
      <c r="D18" s="72">
        <f aca="true" t="shared" si="1" ref="D18:Z18">SUM(D11:D17)</f>
        <v>387598642</v>
      </c>
      <c r="E18" s="73">
        <f t="shared" si="1"/>
        <v>387598642</v>
      </c>
      <c r="F18" s="73">
        <f t="shared" si="1"/>
        <v>15405574</v>
      </c>
      <c r="G18" s="73">
        <f t="shared" si="1"/>
        <v>33492996</v>
      </c>
      <c r="H18" s="73">
        <f t="shared" si="1"/>
        <v>27108815</v>
      </c>
      <c r="I18" s="73">
        <f t="shared" si="1"/>
        <v>76007385</v>
      </c>
      <c r="J18" s="73">
        <f t="shared" si="1"/>
        <v>23058438</v>
      </c>
      <c r="K18" s="73">
        <f t="shared" si="1"/>
        <v>23263366</v>
      </c>
      <c r="L18" s="73">
        <f t="shared" si="1"/>
        <v>30491566</v>
      </c>
      <c r="M18" s="73">
        <f t="shared" si="1"/>
        <v>76813370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152820755</v>
      </c>
      <c r="W18" s="73">
        <f t="shared" si="1"/>
        <v>192790366</v>
      </c>
      <c r="X18" s="73">
        <f t="shared" si="1"/>
        <v>-39969611</v>
      </c>
      <c r="Y18" s="67">
        <f>+IF(W18&lt;&gt;0,(X18/W18)*100,0)</f>
        <v>-20.732162000252647</v>
      </c>
      <c r="Z18" s="74">
        <f t="shared" si="1"/>
        <v>387598642</v>
      </c>
    </row>
    <row r="19" spans="1:26" ht="13.5">
      <c r="A19" s="70" t="s">
        <v>45</v>
      </c>
      <c r="B19" s="75">
        <f>+B10-B18</f>
        <v>-199813582</v>
      </c>
      <c r="C19" s="75">
        <f>+C10-C18</f>
        <v>0</v>
      </c>
      <c r="D19" s="76">
        <f aca="true" t="shared" si="2" ref="D19:Z19">+D10-D18</f>
        <v>5120138</v>
      </c>
      <c r="E19" s="77">
        <f t="shared" si="2"/>
        <v>5120138</v>
      </c>
      <c r="F19" s="77">
        <f t="shared" si="2"/>
        <v>65886491</v>
      </c>
      <c r="G19" s="77">
        <f t="shared" si="2"/>
        <v>-13934279</v>
      </c>
      <c r="H19" s="77">
        <f t="shared" si="2"/>
        <v>-4823550</v>
      </c>
      <c r="I19" s="77">
        <f t="shared" si="2"/>
        <v>47128662</v>
      </c>
      <c r="J19" s="77">
        <f t="shared" si="2"/>
        <v>-4687250</v>
      </c>
      <c r="K19" s="77">
        <f t="shared" si="2"/>
        <v>-4893137</v>
      </c>
      <c r="L19" s="77">
        <f t="shared" si="2"/>
        <v>41923179</v>
      </c>
      <c r="M19" s="77">
        <f t="shared" si="2"/>
        <v>32342792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79471454</v>
      </c>
      <c r="W19" s="77">
        <f>IF(E10=E18,0,W10-W18)</f>
        <v>71066258</v>
      </c>
      <c r="X19" s="77">
        <f t="shared" si="2"/>
        <v>8405196</v>
      </c>
      <c r="Y19" s="78">
        <f>+IF(W19&lt;&gt;0,(X19/W19)*100,0)</f>
        <v>11.827266886628532</v>
      </c>
      <c r="Z19" s="79">
        <f t="shared" si="2"/>
        <v>5120138</v>
      </c>
    </row>
    <row r="20" spans="1:26" ht="13.5">
      <c r="A20" s="58" t="s">
        <v>46</v>
      </c>
      <c r="B20" s="19">
        <v>102500235</v>
      </c>
      <c r="C20" s="19">
        <v>0</v>
      </c>
      <c r="D20" s="59">
        <v>56677000</v>
      </c>
      <c r="E20" s="60">
        <v>56677000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29200000</v>
      </c>
      <c r="X20" s="60">
        <v>-29200000</v>
      </c>
      <c r="Y20" s="61">
        <v>-100</v>
      </c>
      <c r="Z20" s="62">
        <v>56677000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-97313347</v>
      </c>
      <c r="C22" s="86">
        <f>SUM(C19:C21)</f>
        <v>0</v>
      </c>
      <c r="D22" s="87">
        <f aca="true" t="shared" si="3" ref="D22:Z22">SUM(D19:D21)</f>
        <v>61797138</v>
      </c>
      <c r="E22" s="88">
        <f t="shared" si="3"/>
        <v>61797138</v>
      </c>
      <c r="F22" s="88">
        <f t="shared" si="3"/>
        <v>65886491</v>
      </c>
      <c r="G22" s="88">
        <f t="shared" si="3"/>
        <v>-13934279</v>
      </c>
      <c r="H22" s="88">
        <f t="shared" si="3"/>
        <v>-4823550</v>
      </c>
      <c r="I22" s="88">
        <f t="shared" si="3"/>
        <v>47128662</v>
      </c>
      <c r="J22" s="88">
        <f t="shared" si="3"/>
        <v>-4687250</v>
      </c>
      <c r="K22" s="88">
        <f t="shared" si="3"/>
        <v>-4893137</v>
      </c>
      <c r="L22" s="88">
        <f t="shared" si="3"/>
        <v>41923179</v>
      </c>
      <c r="M22" s="88">
        <f t="shared" si="3"/>
        <v>32342792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79471454</v>
      </c>
      <c r="W22" s="88">
        <f t="shared" si="3"/>
        <v>100266258</v>
      </c>
      <c r="X22" s="88">
        <f t="shared" si="3"/>
        <v>-20794804</v>
      </c>
      <c r="Y22" s="89">
        <f>+IF(W22&lt;&gt;0,(X22/W22)*100,0)</f>
        <v>-20.73958320056185</v>
      </c>
      <c r="Z22" s="90">
        <f t="shared" si="3"/>
        <v>61797138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-97313347</v>
      </c>
      <c r="C24" s="75">
        <f>SUM(C22:C23)</f>
        <v>0</v>
      </c>
      <c r="D24" s="76">
        <f aca="true" t="shared" si="4" ref="D24:Z24">SUM(D22:D23)</f>
        <v>61797138</v>
      </c>
      <c r="E24" s="77">
        <f t="shared" si="4"/>
        <v>61797138</v>
      </c>
      <c r="F24" s="77">
        <f t="shared" si="4"/>
        <v>65886491</v>
      </c>
      <c r="G24" s="77">
        <f t="shared" si="4"/>
        <v>-13934279</v>
      </c>
      <c r="H24" s="77">
        <f t="shared" si="4"/>
        <v>-4823550</v>
      </c>
      <c r="I24" s="77">
        <f t="shared" si="4"/>
        <v>47128662</v>
      </c>
      <c r="J24" s="77">
        <f t="shared" si="4"/>
        <v>-4687250</v>
      </c>
      <c r="K24" s="77">
        <f t="shared" si="4"/>
        <v>-4893137</v>
      </c>
      <c r="L24" s="77">
        <f t="shared" si="4"/>
        <v>41923179</v>
      </c>
      <c r="M24" s="77">
        <f t="shared" si="4"/>
        <v>32342792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79471454</v>
      </c>
      <c r="W24" s="77">
        <f t="shared" si="4"/>
        <v>100266258</v>
      </c>
      <c r="X24" s="77">
        <f t="shared" si="4"/>
        <v>-20794804</v>
      </c>
      <c r="Y24" s="78">
        <f>+IF(W24&lt;&gt;0,(X24/W24)*100,0)</f>
        <v>-20.73958320056185</v>
      </c>
      <c r="Z24" s="79">
        <f t="shared" si="4"/>
        <v>61797138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88069826</v>
      </c>
      <c r="C27" s="22">
        <v>0</v>
      </c>
      <c r="D27" s="99">
        <v>61377000</v>
      </c>
      <c r="E27" s="100">
        <v>61377000</v>
      </c>
      <c r="F27" s="100">
        <v>2085422</v>
      </c>
      <c r="G27" s="100">
        <v>2827167</v>
      </c>
      <c r="H27" s="100">
        <v>32419</v>
      </c>
      <c r="I27" s="100">
        <v>4945008</v>
      </c>
      <c r="J27" s="100">
        <v>21038</v>
      </c>
      <c r="K27" s="100">
        <v>21038</v>
      </c>
      <c r="L27" s="100">
        <v>49905</v>
      </c>
      <c r="M27" s="100">
        <v>91981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5036989</v>
      </c>
      <c r="W27" s="100">
        <v>30688500</v>
      </c>
      <c r="X27" s="100">
        <v>-25651511</v>
      </c>
      <c r="Y27" s="101">
        <v>-83.59</v>
      </c>
      <c r="Z27" s="102">
        <v>61377000</v>
      </c>
    </row>
    <row r="28" spans="1:26" ht="13.5">
      <c r="A28" s="103" t="s">
        <v>46</v>
      </c>
      <c r="B28" s="19">
        <v>78331919</v>
      </c>
      <c r="C28" s="19">
        <v>0</v>
      </c>
      <c r="D28" s="59">
        <v>56677000</v>
      </c>
      <c r="E28" s="60">
        <v>56677000</v>
      </c>
      <c r="F28" s="60">
        <v>2085422</v>
      </c>
      <c r="G28" s="60">
        <v>2154053</v>
      </c>
      <c r="H28" s="60">
        <v>0</v>
      </c>
      <c r="I28" s="60">
        <v>4239475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4239475</v>
      </c>
      <c r="W28" s="60">
        <v>28338500</v>
      </c>
      <c r="X28" s="60">
        <v>-24099025</v>
      </c>
      <c r="Y28" s="61">
        <v>-85.04</v>
      </c>
      <c r="Z28" s="62">
        <v>56677000</v>
      </c>
    </row>
    <row r="29" spans="1:26" ht="13.5">
      <c r="A29" s="58" t="s">
        <v>282</v>
      </c>
      <c r="B29" s="19">
        <v>9737907</v>
      </c>
      <c r="C29" s="19">
        <v>0</v>
      </c>
      <c r="D29" s="59">
        <v>4700000</v>
      </c>
      <c r="E29" s="60">
        <v>4700000</v>
      </c>
      <c r="F29" s="60">
        <v>0</v>
      </c>
      <c r="G29" s="60">
        <v>673114</v>
      </c>
      <c r="H29" s="60">
        <v>32419</v>
      </c>
      <c r="I29" s="60">
        <v>705533</v>
      </c>
      <c r="J29" s="60">
        <v>21038</v>
      </c>
      <c r="K29" s="60">
        <v>21038</v>
      </c>
      <c r="L29" s="60">
        <v>49905</v>
      </c>
      <c r="M29" s="60">
        <v>91981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797514</v>
      </c>
      <c r="W29" s="60">
        <v>2350000</v>
      </c>
      <c r="X29" s="60">
        <v>-1552486</v>
      </c>
      <c r="Y29" s="61">
        <v>-66.06</v>
      </c>
      <c r="Z29" s="62">
        <v>4700000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88069826</v>
      </c>
      <c r="C32" s="22">
        <f>SUM(C28:C31)</f>
        <v>0</v>
      </c>
      <c r="D32" s="99">
        <f aca="true" t="shared" si="5" ref="D32:Z32">SUM(D28:D31)</f>
        <v>61377000</v>
      </c>
      <c r="E32" s="100">
        <f t="shared" si="5"/>
        <v>61377000</v>
      </c>
      <c r="F32" s="100">
        <f t="shared" si="5"/>
        <v>2085422</v>
      </c>
      <c r="G32" s="100">
        <f t="shared" si="5"/>
        <v>2827167</v>
      </c>
      <c r="H32" s="100">
        <f t="shared" si="5"/>
        <v>32419</v>
      </c>
      <c r="I32" s="100">
        <f t="shared" si="5"/>
        <v>4945008</v>
      </c>
      <c r="J32" s="100">
        <f t="shared" si="5"/>
        <v>21038</v>
      </c>
      <c r="K32" s="100">
        <f t="shared" si="5"/>
        <v>21038</v>
      </c>
      <c r="L32" s="100">
        <f t="shared" si="5"/>
        <v>49905</v>
      </c>
      <c r="M32" s="100">
        <f t="shared" si="5"/>
        <v>91981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5036989</v>
      </c>
      <c r="W32" s="100">
        <f t="shared" si="5"/>
        <v>30688500</v>
      </c>
      <c r="X32" s="100">
        <f t="shared" si="5"/>
        <v>-25651511</v>
      </c>
      <c r="Y32" s="101">
        <f>+IF(W32&lt;&gt;0,(X32/W32)*100,0)</f>
        <v>-83.58672141030029</v>
      </c>
      <c r="Z32" s="102">
        <f t="shared" si="5"/>
        <v>61377000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152376259</v>
      </c>
      <c r="C35" s="19">
        <v>0</v>
      </c>
      <c r="D35" s="59">
        <v>107899000</v>
      </c>
      <c r="E35" s="60">
        <v>107899000</v>
      </c>
      <c r="F35" s="60">
        <v>193773371</v>
      </c>
      <c r="G35" s="60">
        <v>168414851</v>
      </c>
      <c r="H35" s="60">
        <v>143497244</v>
      </c>
      <c r="I35" s="60">
        <v>143497244</v>
      </c>
      <c r="J35" s="60">
        <v>129548540</v>
      </c>
      <c r="K35" s="60">
        <v>195499755</v>
      </c>
      <c r="L35" s="60">
        <v>187993345</v>
      </c>
      <c r="M35" s="60">
        <v>187993345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187993345</v>
      </c>
      <c r="W35" s="60">
        <v>53949500</v>
      </c>
      <c r="X35" s="60">
        <v>134043845</v>
      </c>
      <c r="Y35" s="61">
        <v>248.46</v>
      </c>
      <c r="Z35" s="62">
        <v>107899000</v>
      </c>
    </row>
    <row r="36" spans="1:26" ht="13.5">
      <c r="A36" s="58" t="s">
        <v>57</v>
      </c>
      <c r="B36" s="19">
        <v>3554668795</v>
      </c>
      <c r="C36" s="19">
        <v>0</v>
      </c>
      <c r="D36" s="59">
        <v>3444334680</v>
      </c>
      <c r="E36" s="60">
        <v>3444334680</v>
      </c>
      <c r="F36" s="60">
        <v>3677052652</v>
      </c>
      <c r="G36" s="60">
        <v>3537650414</v>
      </c>
      <c r="H36" s="60">
        <v>3537994866</v>
      </c>
      <c r="I36" s="60">
        <v>3537994866</v>
      </c>
      <c r="J36" s="60">
        <v>3538015904</v>
      </c>
      <c r="K36" s="60">
        <v>3431901111</v>
      </c>
      <c r="L36" s="60">
        <v>3483447237</v>
      </c>
      <c r="M36" s="60">
        <v>3483447237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3483447237</v>
      </c>
      <c r="W36" s="60">
        <v>1722167340</v>
      </c>
      <c r="X36" s="60">
        <v>1761279897</v>
      </c>
      <c r="Y36" s="61">
        <v>102.27</v>
      </c>
      <c r="Z36" s="62">
        <v>3444334680</v>
      </c>
    </row>
    <row r="37" spans="1:26" ht="13.5">
      <c r="A37" s="58" t="s">
        <v>58</v>
      </c>
      <c r="B37" s="19">
        <v>76539642</v>
      </c>
      <c r="C37" s="19">
        <v>0</v>
      </c>
      <c r="D37" s="59">
        <v>72466000</v>
      </c>
      <c r="E37" s="60">
        <v>72466000</v>
      </c>
      <c r="F37" s="60">
        <v>16401125</v>
      </c>
      <c r="G37" s="60">
        <v>41328772</v>
      </c>
      <c r="H37" s="60">
        <v>22214057</v>
      </c>
      <c r="I37" s="60">
        <v>22214057</v>
      </c>
      <c r="J37" s="60">
        <v>9195503</v>
      </c>
      <c r="K37" s="60">
        <v>17928429</v>
      </c>
      <c r="L37" s="60">
        <v>27678106</v>
      </c>
      <c r="M37" s="60">
        <v>27678106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27678106</v>
      </c>
      <c r="W37" s="60">
        <v>36233000</v>
      </c>
      <c r="X37" s="60">
        <v>-8554894</v>
      </c>
      <c r="Y37" s="61">
        <v>-23.61</v>
      </c>
      <c r="Z37" s="62">
        <v>72466000</v>
      </c>
    </row>
    <row r="38" spans="1:26" ht="13.5">
      <c r="A38" s="58" t="s">
        <v>59</v>
      </c>
      <c r="B38" s="19">
        <v>64504154</v>
      </c>
      <c r="C38" s="19">
        <v>0</v>
      </c>
      <c r="D38" s="59">
        <v>13305000</v>
      </c>
      <c r="E38" s="60">
        <v>13305000</v>
      </c>
      <c r="F38" s="60">
        <v>22417627</v>
      </c>
      <c r="G38" s="60">
        <v>64504154</v>
      </c>
      <c r="H38" s="60">
        <v>64504154</v>
      </c>
      <c r="I38" s="60">
        <v>64504154</v>
      </c>
      <c r="J38" s="60">
        <v>64504154</v>
      </c>
      <c r="K38" s="60">
        <v>64504154</v>
      </c>
      <c r="L38" s="60">
        <v>64276612</v>
      </c>
      <c r="M38" s="60">
        <v>64276612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64276612</v>
      </c>
      <c r="W38" s="60">
        <v>6652500</v>
      </c>
      <c r="X38" s="60">
        <v>57624112</v>
      </c>
      <c r="Y38" s="61">
        <v>866.2</v>
      </c>
      <c r="Z38" s="62">
        <v>13305000</v>
      </c>
    </row>
    <row r="39" spans="1:26" ht="13.5">
      <c r="A39" s="58" t="s">
        <v>60</v>
      </c>
      <c r="B39" s="19">
        <v>3566001258</v>
      </c>
      <c r="C39" s="19">
        <v>0</v>
      </c>
      <c r="D39" s="59">
        <v>3466462680</v>
      </c>
      <c r="E39" s="60">
        <v>3466462680</v>
      </c>
      <c r="F39" s="60">
        <v>3832007271</v>
      </c>
      <c r="G39" s="60">
        <v>3600232339</v>
      </c>
      <c r="H39" s="60">
        <v>3594773899</v>
      </c>
      <c r="I39" s="60">
        <v>3594773899</v>
      </c>
      <c r="J39" s="60">
        <v>3593864787</v>
      </c>
      <c r="K39" s="60">
        <v>3544968283</v>
      </c>
      <c r="L39" s="60">
        <v>3579485864</v>
      </c>
      <c r="M39" s="60">
        <v>3579485864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3579485864</v>
      </c>
      <c r="W39" s="60">
        <v>1733231340</v>
      </c>
      <c r="X39" s="60">
        <v>1846254524</v>
      </c>
      <c r="Y39" s="61">
        <v>106.52</v>
      </c>
      <c r="Z39" s="62">
        <v>3466462680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90229209</v>
      </c>
      <c r="C42" s="19">
        <v>0</v>
      </c>
      <c r="D42" s="59">
        <v>84325363</v>
      </c>
      <c r="E42" s="60">
        <v>84325363</v>
      </c>
      <c r="F42" s="60">
        <v>65384011</v>
      </c>
      <c r="G42" s="60">
        <v>-14026595</v>
      </c>
      <c r="H42" s="60">
        <v>-5231107</v>
      </c>
      <c r="I42" s="60">
        <v>46126309</v>
      </c>
      <c r="J42" s="60">
        <v>-34420149</v>
      </c>
      <c r="K42" s="60">
        <v>70733937</v>
      </c>
      <c r="L42" s="60">
        <v>-23697540</v>
      </c>
      <c r="M42" s="60">
        <v>12616248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58742557</v>
      </c>
      <c r="W42" s="60">
        <v>104739957</v>
      </c>
      <c r="X42" s="60">
        <v>-45997400</v>
      </c>
      <c r="Y42" s="61">
        <v>-43.92</v>
      </c>
      <c r="Z42" s="62">
        <v>84325363</v>
      </c>
    </row>
    <row r="43" spans="1:26" ht="13.5">
      <c r="A43" s="58" t="s">
        <v>63</v>
      </c>
      <c r="B43" s="19">
        <v>-93395917</v>
      </c>
      <c r="C43" s="19">
        <v>0</v>
      </c>
      <c r="D43" s="59">
        <v>-61377000</v>
      </c>
      <c r="E43" s="60">
        <v>-61377000</v>
      </c>
      <c r="F43" s="60">
        <v>-2377381</v>
      </c>
      <c r="G43" s="60">
        <v>-676911</v>
      </c>
      <c r="H43" s="60">
        <v>-32419</v>
      </c>
      <c r="I43" s="60">
        <v>-3086711</v>
      </c>
      <c r="J43" s="60">
        <v>-12759775</v>
      </c>
      <c r="K43" s="60">
        <v>-5338875</v>
      </c>
      <c r="L43" s="60">
        <v>-1438809</v>
      </c>
      <c r="M43" s="60">
        <v>-19537459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-22624170</v>
      </c>
      <c r="W43" s="60">
        <v>-30688500</v>
      </c>
      <c r="X43" s="60">
        <v>8064330</v>
      </c>
      <c r="Y43" s="61">
        <v>-26.28</v>
      </c>
      <c r="Z43" s="62">
        <v>-61377000</v>
      </c>
    </row>
    <row r="44" spans="1:26" ht="13.5">
      <c r="A44" s="58" t="s">
        <v>64</v>
      </c>
      <c r="B44" s="19">
        <v>-1123012</v>
      </c>
      <c r="C44" s="19">
        <v>0</v>
      </c>
      <c r="D44" s="59">
        <v>-1199000</v>
      </c>
      <c r="E44" s="60">
        <v>-1199000</v>
      </c>
      <c r="F44" s="60">
        <v>37294</v>
      </c>
      <c r="G44" s="60">
        <v>22850</v>
      </c>
      <c r="H44" s="60">
        <v>5725</v>
      </c>
      <c r="I44" s="60">
        <v>65869</v>
      </c>
      <c r="J44" s="60">
        <v>1462</v>
      </c>
      <c r="K44" s="60">
        <v>39164</v>
      </c>
      <c r="L44" s="60">
        <v>-221481</v>
      </c>
      <c r="M44" s="60">
        <v>-180855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-114986</v>
      </c>
      <c r="W44" s="60"/>
      <c r="X44" s="60">
        <v>-114986</v>
      </c>
      <c r="Y44" s="61">
        <v>0</v>
      </c>
      <c r="Z44" s="62">
        <v>-1199000</v>
      </c>
    </row>
    <row r="45" spans="1:26" ht="13.5">
      <c r="A45" s="70" t="s">
        <v>65</v>
      </c>
      <c r="B45" s="22">
        <v>12597635</v>
      </c>
      <c r="C45" s="22">
        <v>0</v>
      </c>
      <c r="D45" s="99">
        <v>71237881</v>
      </c>
      <c r="E45" s="100">
        <v>71237881</v>
      </c>
      <c r="F45" s="100">
        <v>75621268</v>
      </c>
      <c r="G45" s="100">
        <v>60940612</v>
      </c>
      <c r="H45" s="100">
        <v>55682811</v>
      </c>
      <c r="I45" s="100">
        <v>55682811</v>
      </c>
      <c r="J45" s="100">
        <v>8504349</v>
      </c>
      <c r="K45" s="100">
        <v>73938575</v>
      </c>
      <c r="L45" s="100">
        <v>48580745</v>
      </c>
      <c r="M45" s="100">
        <v>48580745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48580745</v>
      </c>
      <c r="W45" s="100">
        <v>123539975</v>
      </c>
      <c r="X45" s="100">
        <v>-74959230</v>
      </c>
      <c r="Y45" s="101">
        <v>-60.68</v>
      </c>
      <c r="Z45" s="102">
        <v>71237881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17431293</v>
      </c>
      <c r="C49" s="52">
        <v>0</v>
      </c>
      <c r="D49" s="129">
        <v>11454417</v>
      </c>
      <c r="E49" s="54">
        <v>13765682</v>
      </c>
      <c r="F49" s="54">
        <v>0</v>
      </c>
      <c r="G49" s="54">
        <v>0</v>
      </c>
      <c r="H49" s="54">
        <v>0</v>
      </c>
      <c r="I49" s="54">
        <v>11446826</v>
      </c>
      <c r="J49" s="54">
        <v>0</v>
      </c>
      <c r="K49" s="54">
        <v>0</v>
      </c>
      <c r="L49" s="54">
        <v>0</v>
      </c>
      <c r="M49" s="54">
        <v>31705530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7290430</v>
      </c>
      <c r="W49" s="54">
        <v>187533722</v>
      </c>
      <c r="X49" s="54">
        <v>0</v>
      </c>
      <c r="Y49" s="54">
        <v>280627900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631161</v>
      </c>
      <c r="C51" s="52">
        <v>0</v>
      </c>
      <c r="D51" s="129">
        <v>65547</v>
      </c>
      <c r="E51" s="54">
        <v>10293</v>
      </c>
      <c r="F51" s="54">
        <v>0</v>
      </c>
      <c r="G51" s="54">
        <v>0</v>
      </c>
      <c r="H51" s="54">
        <v>0</v>
      </c>
      <c r="I51" s="54">
        <v>93695</v>
      </c>
      <c r="J51" s="54">
        <v>0</v>
      </c>
      <c r="K51" s="54">
        <v>0</v>
      </c>
      <c r="L51" s="54">
        <v>0</v>
      </c>
      <c r="M51" s="54">
        <v>168430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969126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70.36833398949521</v>
      </c>
      <c r="C58" s="5">
        <f>IF(C67=0,0,+(C76/C67)*100)</f>
        <v>0</v>
      </c>
      <c r="D58" s="6">
        <f aca="true" t="shared" si="6" ref="D58:Z58">IF(D67=0,0,+(D76/D67)*100)</f>
        <v>61.906520087665264</v>
      </c>
      <c r="E58" s="7">
        <f t="shared" si="6"/>
        <v>61.906520087665264</v>
      </c>
      <c r="F58" s="7">
        <f t="shared" si="6"/>
        <v>53.08247718988955</v>
      </c>
      <c r="G58" s="7">
        <f t="shared" si="6"/>
        <v>100.02805438595004</v>
      </c>
      <c r="H58" s="7">
        <f t="shared" si="6"/>
        <v>100</v>
      </c>
      <c r="I58" s="7">
        <f t="shared" si="6"/>
        <v>87.20584256504085</v>
      </c>
      <c r="J58" s="7">
        <f t="shared" si="6"/>
        <v>101.23030340312225</v>
      </c>
      <c r="K58" s="7">
        <f t="shared" si="6"/>
        <v>100.30723007089625</v>
      </c>
      <c r="L58" s="7">
        <f t="shared" si="6"/>
        <v>100</v>
      </c>
      <c r="M58" s="7">
        <f t="shared" si="6"/>
        <v>100.50955923196736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93.7587103567897</v>
      </c>
      <c r="W58" s="7">
        <f t="shared" si="6"/>
        <v>51.489635293159296</v>
      </c>
      <c r="X58" s="7">
        <f t="shared" si="6"/>
        <v>0</v>
      </c>
      <c r="Y58" s="7">
        <f t="shared" si="6"/>
        <v>0</v>
      </c>
      <c r="Z58" s="8">
        <f t="shared" si="6"/>
        <v>61.906520087665264</v>
      </c>
    </row>
    <row r="59" spans="1:26" ht="13.5">
      <c r="A59" s="37" t="s">
        <v>31</v>
      </c>
      <c r="B59" s="9">
        <f aca="true" t="shared" si="7" ref="B59:Z66">IF(B68=0,0,+(B77/B68)*100)</f>
        <v>87.79828093629884</v>
      </c>
      <c r="C59" s="9">
        <f t="shared" si="7"/>
        <v>0</v>
      </c>
      <c r="D59" s="2">
        <f t="shared" si="7"/>
        <v>62.99674688403226</v>
      </c>
      <c r="E59" s="10">
        <f t="shared" si="7"/>
        <v>62.99674688403226</v>
      </c>
      <c r="F59" s="10">
        <f t="shared" si="7"/>
        <v>0</v>
      </c>
      <c r="G59" s="10">
        <f t="shared" si="7"/>
        <v>100</v>
      </c>
      <c r="H59" s="10">
        <f t="shared" si="7"/>
        <v>100</v>
      </c>
      <c r="I59" s="10">
        <f t="shared" si="7"/>
        <v>112.98007238711436</v>
      </c>
      <c r="J59" s="10">
        <f t="shared" si="7"/>
        <v>100</v>
      </c>
      <c r="K59" s="10">
        <f t="shared" si="7"/>
        <v>102.8698035516376</v>
      </c>
      <c r="L59" s="10">
        <f t="shared" si="7"/>
        <v>100</v>
      </c>
      <c r="M59" s="10">
        <f t="shared" si="7"/>
        <v>100.95099293866257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105.5941718494539</v>
      </c>
      <c r="W59" s="10">
        <f t="shared" si="7"/>
        <v>31.49837344201613</v>
      </c>
      <c r="X59" s="10">
        <f t="shared" si="7"/>
        <v>0</v>
      </c>
      <c r="Y59" s="10">
        <f t="shared" si="7"/>
        <v>0</v>
      </c>
      <c r="Z59" s="11">
        <f t="shared" si="7"/>
        <v>62.99674688403226</v>
      </c>
    </row>
    <row r="60" spans="1:26" ht="13.5">
      <c r="A60" s="38" t="s">
        <v>32</v>
      </c>
      <c r="B60" s="12">
        <f t="shared" si="7"/>
        <v>77.4232863199892</v>
      </c>
      <c r="C60" s="12">
        <f t="shared" si="7"/>
        <v>0</v>
      </c>
      <c r="D60" s="3">
        <f t="shared" si="7"/>
        <v>62.0463846170203</v>
      </c>
      <c r="E60" s="13">
        <f t="shared" si="7"/>
        <v>62.0463846170203</v>
      </c>
      <c r="F60" s="13">
        <f t="shared" si="7"/>
        <v>54.093442537124744</v>
      </c>
      <c r="G60" s="13">
        <f t="shared" si="7"/>
        <v>100.0373010937386</v>
      </c>
      <c r="H60" s="13">
        <f t="shared" si="7"/>
        <v>100</v>
      </c>
      <c r="I60" s="13">
        <f t="shared" si="7"/>
        <v>86.0905184294235</v>
      </c>
      <c r="J60" s="13">
        <f t="shared" si="7"/>
        <v>110.80386018421883</v>
      </c>
      <c r="K60" s="13">
        <f t="shared" si="7"/>
        <v>99.0582318045258</v>
      </c>
      <c r="L60" s="13">
        <f t="shared" si="7"/>
        <v>100</v>
      </c>
      <c r="M60" s="13">
        <f t="shared" si="7"/>
        <v>103.27529494294264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93.94057291097702</v>
      </c>
      <c r="W60" s="13">
        <f t="shared" si="7"/>
        <v>61.513062245040864</v>
      </c>
      <c r="X60" s="13">
        <f t="shared" si="7"/>
        <v>0</v>
      </c>
      <c r="Y60" s="13">
        <f t="shared" si="7"/>
        <v>0</v>
      </c>
      <c r="Z60" s="14">
        <f t="shared" si="7"/>
        <v>62.0463846170203</v>
      </c>
    </row>
    <row r="61" spans="1:26" ht="13.5">
      <c r="A61" s="39" t="s">
        <v>103</v>
      </c>
      <c r="B61" s="12">
        <f t="shared" si="7"/>
        <v>122.98843624744869</v>
      </c>
      <c r="C61" s="12">
        <f t="shared" si="7"/>
        <v>0</v>
      </c>
      <c r="D61" s="3">
        <f t="shared" si="7"/>
        <v>65.58971511654778</v>
      </c>
      <c r="E61" s="13">
        <f t="shared" si="7"/>
        <v>65.58971511654778</v>
      </c>
      <c r="F61" s="13">
        <f t="shared" si="7"/>
        <v>84.22789663685988</v>
      </c>
      <c r="G61" s="13">
        <f t="shared" si="7"/>
        <v>94.6918378948683</v>
      </c>
      <c r="H61" s="13">
        <f t="shared" si="7"/>
        <v>96.96554497921973</v>
      </c>
      <c r="I61" s="13">
        <f t="shared" si="7"/>
        <v>92.08466446612316</v>
      </c>
      <c r="J61" s="13">
        <f t="shared" si="7"/>
        <v>89.26104025045085</v>
      </c>
      <c r="K61" s="13">
        <f t="shared" si="7"/>
        <v>72.33916675153775</v>
      </c>
      <c r="L61" s="13">
        <f t="shared" si="7"/>
        <v>95.18116118250308</v>
      </c>
      <c r="M61" s="13">
        <f t="shared" si="7"/>
        <v>85.48338097354285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89.22310464145411</v>
      </c>
      <c r="W61" s="13">
        <f t="shared" si="7"/>
        <v>64.88258578356883</v>
      </c>
      <c r="X61" s="13">
        <f t="shared" si="7"/>
        <v>0</v>
      </c>
      <c r="Y61" s="13">
        <f t="shared" si="7"/>
        <v>0</v>
      </c>
      <c r="Z61" s="14">
        <f t="shared" si="7"/>
        <v>65.58971511654778</v>
      </c>
    </row>
    <row r="62" spans="1:26" ht="13.5">
      <c r="A62" s="39" t="s">
        <v>104</v>
      </c>
      <c r="B62" s="12">
        <f t="shared" si="7"/>
        <v>52.25675589486275</v>
      </c>
      <c r="C62" s="12">
        <f t="shared" si="7"/>
        <v>0</v>
      </c>
      <c r="D62" s="3">
        <f t="shared" si="7"/>
        <v>52.92124460176522</v>
      </c>
      <c r="E62" s="13">
        <f t="shared" si="7"/>
        <v>52.92124460176522</v>
      </c>
      <c r="F62" s="13">
        <f t="shared" si="7"/>
        <v>22.231661801652653</v>
      </c>
      <c r="G62" s="13">
        <f t="shared" si="7"/>
        <v>176.74714365436014</v>
      </c>
      <c r="H62" s="13">
        <f t="shared" si="7"/>
        <v>131.83106093672552</v>
      </c>
      <c r="I62" s="13">
        <f t="shared" si="7"/>
        <v>116.66569652177705</v>
      </c>
      <c r="J62" s="13">
        <f t="shared" si="7"/>
        <v>172.59758428478295</v>
      </c>
      <c r="K62" s="13">
        <f t="shared" si="7"/>
        <v>144.4894157437226</v>
      </c>
      <c r="L62" s="13">
        <f t="shared" si="7"/>
        <v>106.61260820478071</v>
      </c>
      <c r="M62" s="13">
        <f t="shared" si="7"/>
        <v>140.279039940557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127.4810108083084</v>
      </c>
      <c r="W62" s="13">
        <f t="shared" si="7"/>
        <v>51.98814128377729</v>
      </c>
      <c r="X62" s="13">
        <f t="shared" si="7"/>
        <v>0</v>
      </c>
      <c r="Y62" s="13">
        <f t="shared" si="7"/>
        <v>0</v>
      </c>
      <c r="Z62" s="14">
        <f t="shared" si="7"/>
        <v>52.92124460176522</v>
      </c>
    </row>
    <row r="63" spans="1:26" ht="13.5">
      <c r="A63" s="39" t="s">
        <v>105</v>
      </c>
      <c r="B63" s="12">
        <f t="shared" si="7"/>
        <v>14.930929965620187</v>
      </c>
      <c r="C63" s="12">
        <f t="shared" si="7"/>
        <v>0</v>
      </c>
      <c r="D63" s="3">
        <f t="shared" si="7"/>
        <v>66.00003577924207</v>
      </c>
      <c r="E63" s="13">
        <f t="shared" si="7"/>
        <v>66.00003577924207</v>
      </c>
      <c r="F63" s="13">
        <f t="shared" si="7"/>
        <v>17.476699158593316</v>
      </c>
      <c r="G63" s="13">
        <f t="shared" si="7"/>
        <v>-0.027890226235767188</v>
      </c>
      <c r="H63" s="13">
        <f t="shared" si="7"/>
        <v>0</v>
      </c>
      <c r="I63" s="13">
        <f t="shared" si="7"/>
        <v>5.982447710978669</v>
      </c>
      <c r="J63" s="13">
        <f t="shared" si="7"/>
        <v>81.91776083282376</v>
      </c>
      <c r="K63" s="13">
        <f t="shared" si="7"/>
        <v>105.00958090519465</v>
      </c>
      <c r="L63" s="13">
        <f t="shared" si="7"/>
        <v>102.25787028502388</v>
      </c>
      <c r="M63" s="13">
        <f t="shared" si="7"/>
        <v>96.4471263452435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50.9072489761281</v>
      </c>
      <c r="W63" s="13">
        <f t="shared" si="7"/>
        <v>66.00005152212088</v>
      </c>
      <c r="X63" s="13">
        <f t="shared" si="7"/>
        <v>0</v>
      </c>
      <c r="Y63" s="13">
        <f t="shared" si="7"/>
        <v>0</v>
      </c>
      <c r="Z63" s="14">
        <f t="shared" si="7"/>
        <v>66.00003577924207</v>
      </c>
    </row>
    <row r="64" spans="1:26" ht="13.5">
      <c r="A64" s="39" t="s">
        <v>106</v>
      </c>
      <c r="B64" s="12">
        <f t="shared" si="7"/>
        <v>23.46793520793179</v>
      </c>
      <c r="C64" s="12">
        <f t="shared" si="7"/>
        <v>0</v>
      </c>
      <c r="D64" s="3">
        <f t="shared" si="7"/>
        <v>61.13939393939394</v>
      </c>
      <c r="E64" s="13">
        <f t="shared" si="7"/>
        <v>61.13939393939394</v>
      </c>
      <c r="F64" s="13">
        <f t="shared" si="7"/>
        <v>16.39427635215465</v>
      </c>
      <c r="G64" s="13">
        <f t="shared" si="7"/>
        <v>99.97707297172774</v>
      </c>
      <c r="H64" s="13">
        <f t="shared" si="7"/>
        <v>100</v>
      </c>
      <c r="I64" s="13">
        <f t="shared" si="7"/>
        <v>72.16722428310068</v>
      </c>
      <c r="J64" s="13">
        <f t="shared" si="7"/>
        <v>99.98549342488103</v>
      </c>
      <c r="K64" s="13">
        <f t="shared" si="7"/>
        <v>100.12620168772695</v>
      </c>
      <c r="L64" s="13">
        <f t="shared" si="7"/>
        <v>99.98655718485414</v>
      </c>
      <c r="M64" s="13">
        <f t="shared" si="7"/>
        <v>100.0327327248955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86.09962385892095</v>
      </c>
      <c r="W64" s="13">
        <f t="shared" si="7"/>
        <v>61.13939393939394</v>
      </c>
      <c r="X64" s="13">
        <f t="shared" si="7"/>
        <v>0</v>
      </c>
      <c r="Y64" s="13">
        <f t="shared" si="7"/>
        <v>0</v>
      </c>
      <c r="Z64" s="14">
        <f t="shared" si="7"/>
        <v>61.13939393939394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-31.39735155433831</v>
      </c>
      <c r="H65" s="13">
        <f t="shared" si="7"/>
        <v>-13.724950451442414</v>
      </c>
      <c r="I65" s="13">
        <f t="shared" si="7"/>
        <v>-116.61997351731827</v>
      </c>
      <c r="J65" s="13">
        <f t="shared" si="7"/>
        <v>-56.180042867349364</v>
      </c>
      <c r="K65" s="13">
        <f t="shared" si="7"/>
        <v>-26.366155207338938</v>
      </c>
      <c r="L65" s="13">
        <f t="shared" si="7"/>
        <v>-22.667708062136597</v>
      </c>
      <c r="M65" s="13">
        <f t="shared" si="7"/>
        <v>-38.90236569840974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-72.05110369960822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0.15459357578953406</v>
      </c>
      <c r="C66" s="15">
        <f t="shared" si="7"/>
        <v>0</v>
      </c>
      <c r="D66" s="4">
        <f t="shared" si="7"/>
        <v>60</v>
      </c>
      <c r="E66" s="16">
        <f t="shared" si="7"/>
        <v>60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58.26577537156514</v>
      </c>
      <c r="J66" s="16">
        <f t="shared" si="7"/>
        <v>42.93312332722718</v>
      </c>
      <c r="K66" s="16">
        <f t="shared" si="7"/>
        <v>102.95988769238672</v>
      </c>
      <c r="L66" s="16">
        <f t="shared" si="7"/>
        <v>100</v>
      </c>
      <c r="M66" s="16">
        <f t="shared" si="7"/>
        <v>82.29736405890641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71.23627551338151</v>
      </c>
      <c r="W66" s="16">
        <f t="shared" si="7"/>
        <v>60.00000739827465</v>
      </c>
      <c r="X66" s="16">
        <f t="shared" si="7"/>
        <v>0</v>
      </c>
      <c r="Y66" s="16">
        <f t="shared" si="7"/>
        <v>0</v>
      </c>
      <c r="Z66" s="17">
        <f t="shared" si="7"/>
        <v>60</v>
      </c>
    </row>
    <row r="67" spans="1:26" ht="13.5" hidden="1">
      <c r="A67" s="41" t="s">
        <v>285</v>
      </c>
      <c r="B67" s="24">
        <v>163176198</v>
      </c>
      <c r="C67" s="24"/>
      <c r="D67" s="25">
        <v>203134508</v>
      </c>
      <c r="E67" s="26">
        <v>203134508</v>
      </c>
      <c r="F67" s="26">
        <v>13996973</v>
      </c>
      <c r="G67" s="26">
        <v>17341317</v>
      </c>
      <c r="H67" s="26">
        <v>19952059</v>
      </c>
      <c r="I67" s="26">
        <v>51290349</v>
      </c>
      <c r="J67" s="26">
        <v>16499995</v>
      </c>
      <c r="K67" s="26">
        <v>16499036</v>
      </c>
      <c r="L67" s="26">
        <v>16787134</v>
      </c>
      <c r="M67" s="26">
        <v>49786165</v>
      </c>
      <c r="N67" s="26"/>
      <c r="O67" s="26"/>
      <c r="P67" s="26"/>
      <c r="Q67" s="26"/>
      <c r="R67" s="26"/>
      <c r="S67" s="26"/>
      <c r="T67" s="26"/>
      <c r="U67" s="26"/>
      <c r="V67" s="26">
        <v>101076514</v>
      </c>
      <c r="W67" s="26">
        <v>122097134</v>
      </c>
      <c r="X67" s="26"/>
      <c r="Y67" s="25"/>
      <c r="Z67" s="27">
        <v>203134508</v>
      </c>
    </row>
    <row r="68" spans="1:26" ht="13.5" hidden="1">
      <c r="A68" s="37" t="s">
        <v>31</v>
      </c>
      <c r="B68" s="19">
        <v>33441460</v>
      </c>
      <c r="C68" s="19"/>
      <c r="D68" s="20">
        <v>39956768</v>
      </c>
      <c r="E68" s="21">
        <v>39956768</v>
      </c>
      <c r="F68" s="21"/>
      <c r="G68" s="21">
        <v>3369355</v>
      </c>
      <c r="H68" s="21">
        <v>3484351</v>
      </c>
      <c r="I68" s="21">
        <v>6853706</v>
      </c>
      <c r="J68" s="21">
        <v>3612756</v>
      </c>
      <c r="K68" s="21">
        <v>3612756</v>
      </c>
      <c r="L68" s="21">
        <v>3676672</v>
      </c>
      <c r="M68" s="21">
        <v>10902184</v>
      </c>
      <c r="N68" s="21"/>
      <c r="O68" s="21"/>
      <c r="P68" s="21"/>
      <c r="Q68" s="21"/>
      <c r="R68" s="21"/>
      <c r="S68" s="21"/>
      <c r="T68" s="21"/>
      <c r="U68" s="21"/>
      <c r="V68" s="21">
        <v>17755890</v>
      </c>
      <c r="W68" s="21">
        <v>39956768</v>
      </c>
      <c r="X68" s="21"/>
      <c r="Y68" s="20"/>
      <c r="Z68" s="23">
        <v>39956768</v>
      </c>
    </row>
    <row r="69" spans="1:26" ht="13.5" hidden="1">
      <c r="A69" s="38" t="s">
        <v>32</v>
      </c>
      <c r="B69" s="19">
        <v>110345834</v>
      </c>
      <c r="C69" s="19"/>
      <c r="D69" s="20">
        <v>130737740</v>
      </c>
      <c r="E69" s="21">
        <v>130737740</v>
      </c>
      <c r="F69" s="21">
        <v>12090789</v>
      </c>
      <c r="G69" s="21">
        <v>13042513</v>
      </c>
      <c r="H69" s="21">
        <v>14735905</v>
      </c>
      <c r="I69" s="21">
        <v>39869207</v>
      </c>
      <c r="J69" s="21">
        <v>11134909</v>
      </c>
      <c r="K69" s="21">
        <v>11133950</v>
      </c>
      <c r="L69" s="21">
        <v>11259236</v>
      </c>
      <c r="M69" s="21">
        <v>33528095</v>
      </c>
      <c r="N69" s="21"/>
      <c r="O69" s="21"/>
      <c r="P69" s="21"/>
      <c r="Q69" s="21"/>
      <c r="R69" s="21"/>
      <c r="S69" s="21"/>
      <c r="T69" s="21"/>
      <c r="U69" s="21"/>
      <c r="V69" s="21">
        <v>73397302</v>
      </c>
      <c r="W69" s="21">
        <v>65920368</v>
      </c>
      <c r="X69" s="21"/>
      <c r="Y69" s="20"/>
      <c r="Z69" s="23">
        <v>130737740</v>
      </c>
    </row>
    <row r="70" spans="1:26" ht="13.5" hidden="1">
      <c r="A70" s="39" t="s">
        <v>103</v>
      </c>
      <c r="B70" s="19">
        <v>53965354</v>
      </c>
      <c r="C70" s="19"/>
      <c r="D70" s="20">
        <v>64045840</v>
      </c>
      <c r="E70" s="21">
        <v>64045840</v>
      </c>
      <c r="F70" s="21">
        <v>6393846</v>
      </c>
      <c r="G70" s="21">
        <v>7398606</v>
      </c>
      <c r="H70" s="21">
        <v>6340150</v>
      </c>
      <c r="I70" s="21">
        <v>20132602</v>
      </c>
      <c r="J70" s="21">
        <v>5194153</v>
      </c>
      <c r="K70" s="21">
        <v>5194153</v>
      </c>
      <c r="L70" s="21">
        <v>5016748</v>
      </c>
      <c r="M70" s="21">
        <v>15405054</v>
      </c>
      <c r="N70" s="21"/>
      <c r="O70" s="21"/>
      <c r="P70" s="21"/>
      <c r="Q70" s="21"/>
      <c r="R70" s="21"/>
      <c r="S70" s="21"/>
      <c r="T70" s="21"/>
      <c r="U70" s="21"/>
      <c r="V70" s="21">
        <v>35537656</v>
      </c>
      <c r="W70" s="21">
        <v>32574420</v>
      </c>
      <c r="X70" s="21"/>
      <c r="Y70" s="20"/>
      <c r="Z70" s="23">
        <v>64045840</v>
      </c>
    </row>
    <row r="71" spans="1:26" ht="13.5" hidden="1">
      <c r="A71" s="39" t="s">
        <v>104</v>
      </c>
      <c r="B71" s="19">
        <v>24678522</v>
      </c>
      <c r="C71" s="19"/>
      <c r="D71" s="20">
        <v>30171900</v>
      </c>
      <c r="E71" s="21">
        <v>30171900</v>
      </c>
      <c r="F71" s="21">
        <v>2341206</v>
      </c>
      <c r="G71" s="21">
        <v>2383290</v>
      </c>
      <c r="H71" s="21">
        <v>5136574</v>
      </c>
      <c r="I71" s="21">
        <v>9861070</v>
      </c>
      <c r="J71" s="21">
        <v>2701229</v>
      </c>
      <c r="K71" s="21">
        <v>2701229</v>
      </c>
      <c r="L71" s="21">
        <v>2930901</v>
      </c>
      <c r="M71" s="21">
        <v>8333359</v>
      </c>
      <c r="N71" s="21"/>
      <c r="O71" s="21"/>
      <c r="P71" s="21"/>
      <c r="Q71" s="21"/>
      <c r="R71" s="21"/>
      <c r="S71" s="21"/>
      <c r="T71" s="21"/>
      <c r="U71" s="21"/>
      <c r="V71" s="21">
        <v>18194429</v>
      </c>
      <c r="W71" s="21">
        <v>15085950</v>
      </c>
      <c r="X71" s="21"/>
      <c r="Y71" s="20"/>
      <c r="Z71" s="23">
        <v>30171900</v>
      </c>
    </row>
    <row r="72" spans="1:26" ht="13.5" hidden="1">
      <c r="A72" s="39" t="s">
        <v>105</v>
      </c>
      <c r="B72" s="19">
        <v>14496880</v>
      </c>
      <c r="C72" s="19"/>
      <c r="D72" s="20">
        <v>16769500</v>
      </c>
      <c r="E72" s="21">
        <v>16769500</v>
      </c>
      <c r="F72" s="21">
        <v>1544794</v>
      </c>
      <c r="G72" s="21">
        <v>1477220</v>
      </c>
      <c r="H72" s="21">
        <v>1483951</v>
      </c>
      <c r="I72" s="21">
        <v>4505965</v>
      </c>
      <c r="J72" s="21">
        <v>1468546</v>
      </c>
      <c r="K72" s="21">
        <v>1468546</v>
      </c>
      <c r="L72" s="21">
        <v>1508014</v>
      </c>
      <c r="M72" s="21">
        <v>4445106</v>
      </c>
      <c r="N72" s="21"/>
      <c r="O72" s="21"/>
      <c r="P72" s="21"/>
      <c r="Q72" s="21"/>
      <c r="R72" s="21"/>
      <c r="S72" s="21"/>
      <c r="T72" s="21"/>
      <c r="U72" s="21"/>
      <c r="V72" s="21">
        <v>8951071</v>
      </c>
      <c r="W72" s="21">
        <v>8384748</v>
      </c>
      <c r="X72" s="21"/>
      <c r="Y72" s="20"/>
      <c r="Z72" s="23">
        <v>16769500</v>
      </c>
    </row>
    <row r="73" spans="1:26" ht="13.5" hidden="1">
      <c r="A73" s="39" t="s">
        <v>106</v>
      </c>
      <c r="B73" s="19">
        <v>17050976</v>
      </c>
      <c r="C73" s="19"/>
      <c r="D73" s="20">
        <v>19750500</v>
      </c>
      <c r="E73" s="21">
        <v>19750500</v>
      </c>
      <c r="F73" s="21">
        <v>1810943</v>
      </c>
      <c r="G73" s="21">
        <v>1818814</v>
      </c>
      <c r="H73" s="21">
        <v>1811558</v>
      </c>
      <c r="I73" s="21">
        <v>5441315</v>
      </c>
      <c r="J73" s="21">
        <v>1812971</v>
      </c>
      <c r="K73" s="21">
        <v>1812971</v>
      </c>
      <c r="L73" s="21">
        <v>1815096</v>
      </c>
      <c r="M73" s="21">
        <v>5441038</v>
      </c>
      <c r="N73" s="21"/>
      <c r="O73" s="21"/>
      <c r="P73" s="21"/>
      <c r="Q73" s="21"/>
      <c r="R73" s="21"/>
      <c r="S73" s="21"/>
      <c r="T73" s="21"/>
      <c r="U73" s="21"/>
      <c r="V73" s="21">
        <v>10882353</v>
      </c>
      <c r="W73" s="21">
        <v>9875250</v>
      </c>
      <c r="X73" s="21"/>
      <c r="Y73" s="20"/>
      <c r="Z73" s="23">
        <v>19750500</v>
      </c>
    </row>
    <row r="74" spans="1:26" ht="13.5" hidden="1">
      <c r="A74" s="39" t="s">
        <v>107</v>
      </c>
      <c r="B74" s="19">
        <v>154102</v>
      </c>
      <c r="C74" s="19"/>
      <c r="D74" s="20"/>
      <c r="E74" s="21"/>
      <c r="F74" s="21"/>
      <c r="G74" s="21">
        <v>-35417</v>
      </c>
      <c r="H74" s="21">
        <v>-36328</v>
      </c>
      <c r="I74" s="21">
        <v>-71745</v>
      </c>
      <c r="J74" s="21">
        <v>-41990</v>
      </c>
      <c r="K74" s="21">
        <v>-42949</v>
      </c>
      <c r="L74" s="21">
        <v>-11523</v>
      </c>
      <c r="M74" s="21">
        <v>-96462</v>
      </c>
      <c r="N74" s="21"/>
      <c r="O74" s="21"/>
      <c r="P74" s="21"/>
      <c r="Q74" s="21"/>
      <c r="R74" s="21"/>
      <c r="S74" s="21"/>
      <c r="T74" s="21"/>
      <c r="U74" s="21"/>
      <c r="V74" s="21">
        <v>-168207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19388904</v>
      </c>
      <c r="C75" s="28"/>
      <c r="D75" s="29">
        <v>32440000</v>
      </c>
      <c r="E75" s="30">
        <v>32440000</v>
      </c>
      <c r="F75" s="30">
        <v>1906184</v>
      </c>
      <c r="G75" s="30">
        <v>929449</v>
      </c>
      <c r="H75" s="30">
        <v>1731803</v>
      </c>
      <c r="I75" s="30">
        <v>4567436</v>
      </c>
      <c r="J75" s="30">
        <v>1752330</v>
      </c>
      <c r="K75" s="30">
        <v>1752330</v>
      </c>
      <c r="L75" s="30">
        <v>1851226</v>
      </c>
      <c r="M75" s="30">
        <v>5355886</v>
      </c>
      <c r="N75" s="30"/>
      <c r="O75" s="30"/>
      <c r="P75" s="30"/>
      <c r="Q75" s="30"/>
      <c r="R75" s="30"/>
      <c r="S75" s="30"/>
      <c r="T75" s="30"/>
      <c r="U75" s="30"/>
      <c r="V75" s="30">
        <v>9923322</v>
      </c>
      <c r="W75" s="30">
        <v>16219998</v>
      </c>
      <c r="X75" s="30"/>
      <c r="Y75" s="29"/>
      <c r="Z75" s="31">
        <v>32440000</v>
      </c>
    </row>
    <row r="76" spans="1:26" ht="13.5" hidden="1">
      <c r="A76" s="42" t="s">
        <v>286</v>
      </c>
      <c r="B76" s="32">
        <v>114824372</v>
      </c>
      <c r="C76" s="32"/>
      <c r="D76" s="33">
        <v>125753505</v>
      </c>
      <c r="E76" s="34">
        <v>125753505</v>
      </c>
      <c r="F76" s="34">
        <v>7429940</v>
      </c>
      <c r="G76" s="34">
        <v>17346182</v>
      </c>
      <c r="H76" s="34">
        <v>19952059</v>
      </c>
      <c r="I76" s="34">
        <v>44728181</v>
      </c>
      <c r="J76" s="34">
        <v>16702995</v>
      </c>
      <c r="K76" s="34">
        <v>16549726</v>
      </c>
      <c r="L76" s="34">
        <v>16787134</v>
      </c>
      <c r="M76" s="34">
        <v>50039855</v>
      </c>
      <c r="N76" s="34"/>
      <c r="O76" s="34"/>
      <c r="P76" s="34"/>
      <c r="Q76" s="34"/>
      <c r="R76" s="34"/>
      <c r="S76" s="34"/>
      <c r="T76" s="34"/>
      <c r="U76" s="34"/>
      <c r="V76" s="34">
        <v>94768036</v>
      </c>
      <c r="W76" s="34">
        <v>62867369</v>
      </c>
      <c r="X76" s="34"/>
      <c r="Y76" s="33"/>
      <c r="Z76" s="35">
        <v>125753505</v>
      </c>
    </row>
    <row r="77" spans="1:26" ht="13.5" hidden="1">
      <c r="A77" s="37" t="s">
        <v>31</v>
      </c>
      <c r="B77" s="19">
        <v>29361027</v>
      </c>
      <c r="C77" s="19"/>
      <c r="D77" s="20">
        <v>25171464</v>
      </c>
      <c r="E77" s="21">
        <v>25171464</v>
      </c>
      <c r="F77" s="21">
        <v>889616</v>
      </c>
      <c r="G77" s="21">
        <v>3369355</v>
      </c>
      <c r="H77" s="21">
        <v>3484351</v>
      </c>
      <c r="I77" s="21">
        <v>7743322</v>
      </c>
      <c r="J77" s="21">
        <v>3612756</v>
      </c>
      <c r="K77" s="21">
        <v>3716435</v>
      </c>
      <c r="L77" s="21">
        <v>3676672</v>
      </c>
      <c r="M77" s="21">
        <v>11005863</v>
      </c>
      <c r="N77" s="21"/>
      <c r="O77" s="21"/>
      <c r="P77" s="21"/>
      <c r="Q77" s="21"/>
      <c r="R77" s="21"/>
      <c r="S77" s="21"/>
      <c r="T77" s="21"/>
      <c r="U77" s="21"/>
      <c r="V77" s="21">
        <v>18749185</v>
      </c>
      <c r="W77" s="21">
        <v>12585732</v>
      </c>
      <c r="X77" s="21"/>
      <c r="Y77" s="20"/>
      <c r="Z77" s="23">
        <v>25171464</v>
      </c>
    </row>
    <row r="78" spans="1:26" ht="13.5" hidden="1">
      <c r="A78" s="38" t="s">
        <v>32</v>
      </c>
      <c r="B78" s="19">
        <v>85433371</v>
      </c>
      <c r="C78" s="19"/>
      <c r="D78" s="20">
        <v>81118041</v>
      </c>
      <c r="E78" s="21">
        <v>81118041</v>
      </c>
      <c r="F78" s="21">
        <v>6540324</v>
      </c>
      <c r="G78" s="21">
        <v>13047378</v>
      </c>
      <c r="H78" s="21">
        <v>14735905</v>
      </c>
      <c r="I78" s="21">
        <v>34323607</v>
      </c>
      <c r="J78" s="21">
        <v>12337909</v>
      </c>
      <c r="K78" s="21">
        <v>11029094</v>
      </c>
      <c r="L78" s="21">
        <v>11259236</v>
      </c>
      <c r="M78" s="21">
        <v>34626239</v>
      </c>
      <c r="N78" s="21"/>
      <c r="O78" s="21"/>
      <c r="P78" s="21"/>
      <c r="Q78" s="21"/>
      <c r="R78" s="21"/>
      <c r="S78" s="21"/>
      <c r="T78" s="21"/>
      <c r="U78" s="21"/>
      <c r="V78" s="21">
        <v>68949846</v>
      </c>
      <c r="W78" s="21">
        <v>40549637</v>
      </c>
      <c r="X78" s="21"/>
      <c r="Y78" s="20"/>
      <c r="Z78" s="23">
        <v>81118041</v>
      </c>
    </row>
    <row r="79" spans="1:26" ht="13.5" hidden="1">
      <c r="A79" s="39" t="s">
        <v>103</v>
      </c>
      <c r="B79" s="19">
        <v>66371145</v>
      </c>
      <c r="C79" s="19"/>
      <c r="D79" s="20">
        <v>42007484</v>
      </c>
      <c r="E79" s="21">
        <v>42007484</v>
      </c>
      <c r="F79" s="21">
        <v>5385402</v>
      </c>
      <c r="G79" s="21">
        <v>7005876</v>
      </c>
      <c r="H79" s="21">
        <v>6147761</v>
      </c>
      <c r="I79" s="21">
        <v>18539039</v>
      </c>
      <c r="J79" s="21">
        <v>4636355</v>
      </c>
      <c r="K79" s="21">
        <v>3757407</v>
      </c>
      <c r="L79" s="21">
        <v>4774999</v>
      </c>
      <c r="M79" s="21">
        <v>13168761</v>
      </c>
      <c r="N79" s="21"/>
      <c r="O79" s="21"/>
      <c r="P79" s="21"/>
      <c r="Q79" s="21"/>
      <c r="R79" s="21"/>
      <c r="S79" s="21"/>
      <c r="T79" s="21"/>
      <c r="U79" s="21"/>
      <c r="V79" s="21">
        <v>31707800</v>
      </c>
      <c r="W79" s="21">
        <v>21135126</v>
      </c>
      <c r="X79" s="21"/>
      <c r="Y79" s="20"/>
      <c r="Z79" s="23">
        <v>42007484</v>
      </c>
    </row>
    <row r="80" spans="1:26" ht="13.5" hidden="1">
      <c r="A80" s="39" t="s">
        <v>104</v>
      </c>
      <c r="B80" s="19">
        <v>12896195</v>
      </c>
      <c r="C80" s="19"/>
      <c r="D80" s="20">
        <v>15967345</v>
      </c>
      <c r="E80" s="21">
        <v>15967345</v>
      </c>
      <c r="F80" s="21">
        <v>520489</v>
      </c>
      <c r="G80" s="21">
        <v>4212397</v>
      </c>
      <c r="H80" s="21">
        <v>6771600</v>
      </c>
      <c r="I80" s="21">
        <v>11504486</v>
      </c>
      <c r="J80" s="21">
        <v>4662256</v>
      </c>
      <c r="K80" s="21">
        <v>3902990</v>
      </c>
      <c r="L80" s="21">
        <v>3124710</v>
      </c>
      <c r="M80" s="21">
        <v>11689956</v>
      </c>
      <c r="N80" s="21"/>
      <c r="O80" s="21"/>
      <c r="P80" s="21"/>
      <c r="Q80" s="21"/>
      <c r="R80" s="21"/>
      <c r="S80" s="21"/>
      <c r="T80" s="21"/>
      <c r="U80" s="21"/>
      <c r="V80" s="21">
        <v>23194442</v>
      </c>
      <c r="W80" s="21">
        <v>7842905</v>
      </c>
      <c r="X80" s="21"/>
      <c r="Y80" s="20"/>
      <c r="Z80" s="23">
        <v>15967345</v>
      </c>
    </row>
    <row r="81" spans="1:26" ht="13.5" hidden="1">
      <c r="A81" s="39" t="s">
        <v>105</v>
      </c>
      <c r="B81" s="19">
        <v>2164519</v>
      </c>
      <c r="C81" s="19"/>
      <c r="D81" s="20">
        <v>11067876</v>
      </c>
      <c r="E81" s="21">
        <v>11067876</v>
      </c>
      <c r="F81" s="21">
        <v>269979</v>
      </c>
      <c r="G81" s="21">
        <v>-412</v>
      </c>
      <c r="H81" s="21"/>
      <c r="I81" s="21">
        <v>269567</v>
      </c>
      <c r="J81" s="21">
        <v>1203000</v>
      </c>
      <c r="K81" s="21">
        <v>1542114</v>
      </c>
      <c r="L81" s="21">
        <v>1542063</v>
      </c>
      <c r="M81" s="21">
        <v>4287177</v>
      </c>
      <c r="N81" s="21"/>
      <c r="O81" s="21"/>
      <c r="P81" s="21"/>
      <c r="Q81" s="21"/>
      <c r="R81" s="21"/>
      <c r="S81" s="21"/>
      <c r="T81" s="21"/>
      <c r="U81" s="21"/>
      <c r="V81" s="21">
        <v>4556744</v>
      </c>
      <c r="W81" s="21">
        <v>5533938</v>
      </c>
      <c r="X81" s="21"/>
      <c r="Y81" s="20"/>
      <c r="Z81" s="23">
        <v>11067876</v>
      </c>
    </row>
    <row r="82" spans="1:26" ht="13.5" hidden="1">
      <c r="A82" s="39" t="s">
        <v>106</v>
      </c>
      <c r="B82" s="19">
        <v>4001512</v>
      </c>
      <c r="C82" s="19"/>
      <c r="D82" s="20">
        <v>12075336</v>
      </c>
      <c r="E82" s="21">
        <v>12075336</v>
      </c>
      <c r="F82" s="21">
        <v>296891</v>
      </c>
      <c r="G82" s="21">
        <v>1818397</v>
      </c>
      <c r="H82" s="21">
        <v>1811558</v>
      </c>
      <c r="I82" s="21">
        <v>3926846</v>
      </c>
      <c r="J82" s="21">
        <v>1812708</v>
      </c>
      <c r="K82" s="21">
        <v>1815259</v>
      </c>
      <c r="L82" s="21">
        <v>1814852</v>
      </c>
      <c r="M82" s="21">
        <v>5442819</v>
      </c>
      <c r="N82" s="21"/>
      <c r="O82" s="21"/>
      <c r="P82" s="21"/>
      <c r="Q82" s="21"/>
      <c r="R82" s="21"/>
      <c r="S82" s="21"/>
      <c r="T82" s="21"/>
      <c r="U82" s="21"/>
      <c r="V82" s="21">
        <v>9369665</v>
      </c>
      <c r="W82" s="21">
        <v>6037668</v>
      </c>
      <c r="X82" s="21"/>
      <c r="Y82" s="20"/>
      <c r="Z82" s="23">
        <v>12075336</v>
      </c>
    </row>
    <row r="83" spans="1:26" ht="13.5" hidden="1">
      <c r="A83" s="39" t="s">
        <v>107</v>
      </c>
      <c r="B83" s="19"/>
      <c r="C83" s="19"/>
      <c r="D83" s="20"/>
      <c r="E83" s="21"/>
      <c r="F83" s="21">
        <v>67563</v>
      </c>
      <c r="G83" s="21">
        <v>11120</v>
      </c>
      <c r="H83" s="21">
        <v>4986</v>
      </c>
      <c r="I83" s="21">
        <v>83669</v>
      </c>
      <c r="J83" s="21">
        <v>23590</v>
      </c>
      <c r="K83" s="21">
        <v>11324</v>
      </c>
      <c r="L83" s="21">
        <v>2612</v>
      </c>
      <c r="M83" s="21">
        <v>37526</v>
      </c>
      <c r="N83" s="21"/>
      <c r="O83" s="21"/>
      <c r="P83" s="21"/>
      <c r="Q83" s="21"/>
      <c r="R83" s="21"/>
      <c r="S83" s="21"/>
      <c r="T83" s="21"/>
      <c r="U83" s="21"/>
      <c r="V83" s="21">
        <v>121195</v>
      </c>
      <c r="W83" s="21"/>
      <c r="X83" s="21"/>
      <c r="Y83" s="20"/>
      <c r="Z83" s="23"/>
    </row>
    <row r="84" spans="1:26" ht="13.5" hidden="1">
      <c r="A84" s="40" t="s">
        <v>110</v>
      </c>
      <c r="B84" s="28">
        <v>29974</v>
      </c>
      <c r="C84" s="28"/>
      <c r="D84" s="29">
        <v>19464000</v>
      </c>
      <c r="E84" s="30">
        <v>19464000</v>
      </c>
      <c r="F84" s="30"/>
      <c r="G84" s="30">
        <v>929449</v>
      </c>
      <c r="H84" s="30">
        <v>1731803</v>
      </c>
      <c r="I84" s="30">
        <v>2661252</v>
      </c>
      <c r="J84" s="30">
        <v>752330</v>
      </c>
      <c r="K84" s="30">
        <v>1804197</v>
      </c>
      <c r="L84" s="30">
        <v>1851226</v>
      </c>
      <c r="M84" s="30">
        <v>4407753</v>
      </c>
      <c r="N84" s="30"/>
      <c r="O84" s="30"/>
      <c r="P84" s="30"/>
      <c r="Q84" s="30"/>
      <c r="R84" s="30"/>
      <c r="S84" s="30"/>
      <c r="T84" s="30"/>
      <c r="U84" s="30"/>
      <c r="V84" s="30">
        <v>7069005</v>
      </c>
      <c r="W84" s="30">
        <v>9732000</v>
      </c>
      <c r="X84" s="30"/>
      <c r="Y84" s="29"/>
      <c r="Z84" s="31">
        <v>19464000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131934664</v>
      </c>
      <c r="D5" s="153">
        <f>SUM(D6:D8)</f>
        <v>0</v>
      </c>
      <c r="E5" s="154">
        <f t="shared" si="0"/>
        <v>133130863</v>
      </c>
      <c r="F5" s="100">
        <f t="shared" si="0"/>
        <v>133130863</v>
      </c>
      <c r="G5" s="100">
        <f t="shared" si="0"/>
        <v>69068929</v>
      </c>
      <c r="H5" s="100">
        <f t="shared" si="0"/>
        <v>-42226807</v>
      </c>
      <c r="I5" s="100">
        <f t="shared" si="0"/>
        <v>5799484</v>
      </c>
      <c r="J5" s="100">
        <f t="shared" si="0"/>
        <v>32641606</v>
      </c>
      <c r="K5" s="100">
        <f t="shared" si="0"/>
        <v>6362713</v>
      </c>
      <c r="L5" s="100">
        <f t="shared" si="0"/>
        <v>6361754</v>
      </c>
      <c r="M5" s="100">
        <f t="shared" si="0"/>
        <v>21699981</v>
      </c>
      <c r="N5" s="100">
        <f t="shared" si="0"/>
        <v>34424448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67066054</v>
      </c>
      <c r="X5" s="100">
        <f t="shared" si="0"/>
        <v>49392138</v>
      </c>
      <c r="Y5" s="100">
        <f t="shared" si="0"/>
        <v>17673916</v>
      </c>
      <c r="Z5" s="137">
        <f>+IF(X5&lt;&gt;0,+(Y5/X5)*100,0)</f>
        <v>35.78285272850509</v>
      </c>
      <c r="AA5" s="153">
        <f>SUM(AA6:AA8)</f>
        <v>133130863</v>
      </c>
    </row>
    <row r="6" spans="1:27" ht="13.5">
      <c r="A6" s="138" t="s">
        <v>75</v>
      </c>
      <c r="B6" s="136"/>
      <c r="C6" s="155">
        <v>70727184</v>
      </c>
      <c r="D6" s="155"/>
      <c r="E6" s="156">
        <v>48666182</v>
      </c>
      <c r="F6" s="60">
        <v>48666182</v>
      </c>
      <c r="G6" s="60">
        <v>65478140</v>
      </c>
      <c r="H6" s="60">
        <v>-46606629</v>
      </c>
      <c r="I6" s="60">
        <v>18631</v>
      </c>
      <c r="J6" s="60">
        <v>18890142</v>
      </c>
      <c r="K6" s="60">
        <v>8167</v>
      </c>
      <c r="L6" s="60">
        <v>8167</v>
      </c>
      <c r="M6" s="60">
        <v>15910573</v>
      </c>
      <c r="N6" s="60">
        <v>15926907</v>
      </c>
      <c r="O6" s="60"/>
      <c r="P6" s="60"/>
      <c r="Q6" s="60"/>
      <c r="R6" s="60"/>
      <c r="S6" s="60"/>
      <c r="T6" s="60"/>
      <c r="U6" s="60"/>
      <c r="V6" s="60"/>
      <c r="W6" s="60">
        <v>34817049</v>
      </c>
      <c r="X6" s="60">
        <v>24333090</v>
      </c>
      <c r="Y6" s="60">
        <v>10483959</v>
      </c>
      <c r="Z6" s="140">
        <v>43.09</v>
      </c>
      <c r="AA6" s="155">
        <v>48666182</v>
      </c>
    </row>
    <row r="7" spans="1:27" ht="13.5">
      <c r="A7" s="138" t="s">
        <v>76</v>
      </c>
      <c r="B7" s="136"/>
      <c r="C7" s="157">
        <v>57486270</v>
      </c>
      <c r="D7" s="157"/>
      <c r="E7" s="158">
        <v>77059728</v>
      </c>
      <c r="F7" s="159">
        <v>77059728</v>
      </c>
      <c r="G7" s="159">
        <v>3558532</v>
      </c>
      <c r="H7" s="159">
        <v>4322307</v>
      </c>
      <c r="I7" s="159">
        <v>5716060</v>
      </c>
      <c r="J7" s="159">
        <v>13596899</v>
      </c>
      <c r="K7" s="159">
        <v>5567382</v>
      </c>
      <c r="L7" s="159">
        <v>5567382</v>
      </c>
      <c r="M7" s="159">
        <v>5677490</v>
      </c>
      <c r="N7" s="159">
        <v>16812254</v>
      </c>
      <c r="O7" s="159"/>
      <c r="P7" s="159"/>
      <c r="Q7" s="159"/>
      <c r="R7" s="159"/>
      <c r="S7" s="159"/>
      <c r="T7" s="159"/>
      <c r="U7" s="159"/>
      <c r="V7" s="159"/>
      <c r="W7" s="159">
        <v>30409153</v>
      </c>
      <c r="X7" s="159">
        <v>24333090</v>
      </c>
      <c r="Y7" s="159">
        <v>6076063</v>
      </c>
      <c r="Z7" s="141">
        <v>24.97</v>
      </c>
      <c r="AA7" s="157">
        <v>77059728</v>
      </c>
    </row>
    <row r="8" spans="1:27" ht="13.5">
      <c r="A8" s="138" t="s">
        <v>77</v>
      </c>
      <c r="B8" s="136"/>
      <c r="C8" s="155">
        <v>3721210</v>
      </c>
      <c r="D8" s="155"/>
      <c r="E8" s="156">
        <v>7404953</v>
      </c>
      <c r="F8" s="60">
        <v>7404953</v>
      </c>
      <c r="G8" s="60">
        <v>32257</v>
      </c>
      <c r="H8" s="60">
        <v>57515</v>
      </c>
      <c r="I8" s="60">
        <v>64793</v>
      </c>
      <c r="J8" s="60">
        <v>154565</v>
      </c>
      <c r="K8" s="60">
        <v>787164</v>
      </c>
      <c r="L8" s="60">
        <v>786205</v>
      </c>
      <c r="M8" s="60">
        <v>111918</v>
      </c>
      <c r="N8" s="60">
        <v>1685287</v>
      </c>
      <c r="O8" s="60"/>
      <c r="P8" s="60"/>
      <c r="Q8" s="60"/>
      <c r="R8" s="60"/>
      <c r="S8" s="60"/>
      <c r="T8" s="60"/>
      <c r="U8" s="60"/>
      <c r="V8" s="60"/>
      <c r="W8" s="60">
        <v>1839852</v>
      </c>
      <c r="X8" s="60">
        <v>725958</v>
      </c>
      <c r="Y8" s="60">
        <v>1113894</v>
      </c>
      <c r="Z8" s="140">
        <v>153.44</v>
      </c>
      <c r="AA8" s="155">
        <v>7404953</v>
      </c>
    </row>
    <row r="9" spans="1:27" ht="13.5">
      <c r="A9" s="135" t="s">
        <v>78</v>
      </c>
      <c r="B9" s="136"/>
      <c r="C9" s="153">
        <f aca="true" t="shared" si="1" ref="C9:Y9">SUM(C10:C14)</f>
        <v>8614352</v>
      </c>
      <c r="D9" s="153">
        <f>SUM(D10:D14)</f>
        <v>0</v>
      </c>
      <c r="E9" s="154">
        <f t="shared" si="1"/>
        <v>1308960</v>
      </c>
      <c r="F9" s="100">
        <f t="shared" si="1"/>
        <v>1308960</v>
      </c>
      <c r="G9" s="100">
        <f t="shared" si="1"/>
        <v>132262</v>
      </c>
      <c r="H9" s="100">
        <f t="shared" si="1"/>
        <v>73762</v>
      </c>
      <c r="I9" s="100">
        <f t="shared" si="1"/>
        <v>91924</v>
      </c>
      <c r="J9" s="100">
        <f t="shared" si="1"/>
        <v>297948</v>
      </c>
      <c r="K9" s="100">
        <f t="shared" si="1"/>
        <v>112289</v>
      </c>
      <c r="L9" s="100">
        <f t="shared" si="1"/>
        <v>112289</v>
      </c>
      <c r="M9" s="100">
        <f t="shared" si="1"/>
        <v>100039</v>
      </c>
      <c r="N9" s="100">
        <f t="shared" si="1"/>
        <v>324617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622565</v>
      </c>
      <c r="X9" s="100">
        <f t="shared" si="1"/>
        <v>674478</v>
      </c>
      <c r="Y9" s="100">
        <f t="shared" si="1"/>
        <v>-51913</v>
      </c>
      <c r="Z9" s="137">
        <f>+IF(X9&lt;&gt;0,+(Y9/X9)*100,0)</f>
        <v>-7.696766981280338</v>
      </c>
      <c r="AA9" s="153">
        <f>SUM(AA10:AA14)</f>
        <v>1308960</v>
      </c>
    </row>
    <row r="10" spans="1:27" ht="13.5">
      <c r="A10" s="138" t="s">
        <v>79</v>
      </c>
      <c r="B10" s="136"/>
      <c r="C10" s="155">
        <v>341900</v>
      </c>
      <c r="D10" s="155"/>
      <c r="E10" s="156">
        <v>413640</v>
      </c>
      <c r="F10" s="60">
        <v>413640</v>
      </c>
      <c r="G10" s="60">
        <v>35259</v>
      </c>
      <c r="H10" s="60">
        <v>29257</v>
      </c>
      <c r="I10" s="60">
        <v>20565</v>
      </c>
      <c r="J10" s="60">
        <v>85081</v>
      </c>
      <c r="K10" s="60">
        <v>9241</v>
      </c>
      <c r="L10" s="60">
        <v>9241</v>
      </c>
      <c r="M10" s="60">
        <v>22413</v>
      </c>
      <c r="N10" s="60">
        <v>40895</v>
      </c>
      <c r="O10" s="60"/>
      <c r="P10" s="60"/>
      <c r="Q10" s="60"/>
      <c r="R10" s="60"/>
      <c r="S10" s="60"/>
      <c r="T10" s="60"/>
      <c r="U10" s="60"/>
      <c r="V10" s="60"/>
      <c r="W10" s="60">
        <v>125976</v>
      </c>
      <c r="X10" s="60">
        <v>226818</v>
      </c>
      <c r="Y10" s="60">
        <v>-100842</v>
      </c>
      <c r="Z10" s="140">
        <v>-44.46</v>
      </c>
      <c r="AA10" s="155">
        <v>413640</v>
      </c>
    </row>
    <row r="11" spans="1:27" ht="13.5">
      <c r="A11" s="138" t="s">
        <v>80</v>
      </c>
      <c r="B11" s="136"/>
      <c r="C11" s="155">
        <v>192058</v>
      </c>
      <c r="D11" s="155"/>
      <c r="E11" s="156">
        <v>57240</v>
      </c>
      <c r="F11" s="60">
        <v>57240</v>
      </c>
      <c r="G11" s="60"/>
      <c r="H11" s="60">
        <v>-20744</v>
      </c>
      <c r="I11" s="60">
        <v>2852</v>
      </c>
      <c r="J11" s="60">
        <v>-17892</v>
      </c>
      <c r="K11" s="60">
        <v>9770</v>
      </c>
      <c r="L11" s="60">
        <v>9770</v>
      </c>
      <c r="M11" s="60">
        <v>1141</v>
      </c>
      <c r="N11" s="60">
        <v>20681</v>
      </c>
      <c r="O11" s="60"/>
      <c r="P11" s="60"/>
      <c r="Q11" s="60"/>
      <c r="R11" s="60"/>
      <c r="S11" s="60"/>
      <c r="T11" s="60"/>
      <c r="U11" s="60"/>
      <c r="V11" s="60"/>
      <c r="W11" s="60">
        <v>2789</v>
      </c>
      <c r="X11" s="60">
        <v>28620</v>
      </c>
      <c r="Y11" s="60">
        <v>-25831</v>
      </c>
      <c r="Z11" s="140">
        <v>-90.26</v>
      </c>
      <c r="AA11" s="155">
        <v>57240</v>
      </c>
    </row>
    <row r="12" spans="1:27" ht="13.5">
      <c r="A12" s="138" t="s">
        <v>81</v>
      </c>
      <c r="B12" s="136"/>
      <c r="C12" s="155">
        <v>2163000</v>
      </c>
      <c r="D12" s="155"/>
      <c r="E12" s="156">
        <v>291600</v>
      </c>
      <c r="F12" s="60">
        <v>291600</v>
      </c>
      <c r="G12" s="60">
        <v>21857</v>
      </c>
      <c r="H12" s="60">
        <v>11928</v>
      </c>
      <c r="I12" s="60">
        <v>18982</v>
      </c>
      <c r="J12" s="60">
        <v>52767</v>
      </c>
      <c r="K12" s="60">
        <v>39679</v>
      </c>
      <c r="L12" s="60">
        <v>39679</v>
      </c>
      <c r="M12" s="60">
        <v>19081</v>
      </c>
      <c r="N12" s="60">
        <v>98439</v>
      </c>
      <c r="O12" s="60"/>
      <c r="P12" s="60"/>
      <c r="Q12" s="60"/>
      <c r="R12" s="60"/>
      <c r="S12" s="60"/>
      <c r="T12" s="60"/>
      <c r="U12" s="60"/>
      <c r="V12" s="60"/>
      <c r="W12" s="60">
        <v>151206</v>
      </c>
      <c r="X12" s="60">
        <v>145800</v>
      </c>
      <c r="Y12" s="60">
        <v>5406</v>
      </c>
      <c r="Z12" s="140">
        <v>3.71</v>
      </c>
      <c r="AA12" s="155">
        <v>291600</v>
      </c>
    </row>
    <row r="13" spans="1:27" ht="13.5">
      <c r="A13" s="138" t="s">
        <v>82</v>
      </c>
      <c r="B13" s="136"/>
      <c r="C13" s="155">
        <v>5917394</v>
      </c>
      <c r="D13" s="155"/>
      <c r="E13" s="156">
        <v>546480</v>
      </c>
      <c r="F13" s="60">
        <v>546480</v>
      </c>
      <c r="G13" s="60">
        <v>75146</v>
      </c>
      <c r="H13" s="60">
        <v>53321</v>
      </c>
      <c r="I13" s="60">
        <v>49525</v>
      </c>
      <c r="J13" s="60">
        <v>177992</v>
      </c>
      <c r="K13" s="60">
        <v>53599</v>
      </c>
      <c r="L13" s="60">
        <v>53599</v>
      </c>
      <c r="M13" s="60">
        <v>57404</v>
      </c>
      <c r="N13" s="60">
        <v>164602</v>
      </c>
      <c r="O13" s="60"/>
      <c r="P13" s="60"/>
      <c r="Q13" s="60"/>
      <c r="R13" s="60"/>
      <c r="S13" s="60"/>
      <c r="T13" s="60"/>
      <c r="U13" s="60"/>
      <c r="V13" s="60"/>
      <c r="W13" s="60">
        <v>342594</v>
      </c>
      <c r="X13" s="60">
        <v>273240</v>
      </c>
      <c r="Y13" s="60">
        <v>69354</v>
      </c>
      <c r="Z13" s="140">
        <v>25.38</v>
      </c>
      <c r="AA13" s="155">
        <v>546480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25752850</v>
      </c>
      <c r="D15" s="153">
        <f>SUM(D16:D18)</f>
        <v>0</v>
      </c>
      <c r="E15" s="154">
        <f t="shared" si="2"/>
        <v>28596698</v>
      </c>
      <c r="F15" s="100">
        <f t="shared" si="2"/>
        <v>28596698</v>
      </c>
      <c r="G15" s="100">
        <f t="shared" si="2"/>
        <v>0</v>
      </c>
      <c r="H15" s="100">
        <f t="shared" si="2"/>
        <v>11313169</v>
      </c>
      <c r="I15" s="100">
        <f t="shared" si="2"/>
        <v>175</v>
      </c>
      <c r="J15" s="100">
        <f t="shared" si="2"/>
        <v>11313344</v>
      </c>
      <c r="K15" s="100">
        <f t="shared" si="2"/>
        <v>0</v>
      </c>
      <c r="L15" s="100">
        <f t="shared" si="2"/>
        <v>0</v>
      </c>
      <c r="M15" s="100">
        <f t="shared" si="2"/>
        <v>8658268</v>
      </c>
      <c r="N15" s="100">
        <f t="shared" si="2"/>
        <v>8658268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19971612</v>
      </c>
      <c r="X15" s="100">
        <f t="shared" si="2"/>
        <v>15769848</v>
      </c>
      <c r="Y15" s="100">
        <f t="shared" si="2"/>
        <v>4201764</v>
      </c>
      <c r="Z15" s="137">
        <f>+IF(X15&lt;&gt;0,+(Y15/X15)*100,0)</f>
        <v>26.644289786432946</v>
      </c>
      <c r="AA15" s="153">
        <f>SUM(AA16:AA18)</f>
        <v>28596698</v>
      </c>
    </row>
    <row r="16" spans="1:27" ht="13.5">
      <c r="A16" s="138" t="s">
        <v>85</v>
      </c>
      <c r="B16" s="136"/>
      <c r="C16" s="155"/>
      <c r="D16" s="155"/>
      <c r="E16" s="156">
        <v>40000</v>
      </c>
      <c r="F16" s="60">
        <v>40000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40000</v>
      </c>
    </row>
    <row r="17" spans="1:27" ht="13.5">
      <c r="A17" s="138" t="s">
        <v>86</v>
      </c>
      <c r="B17" s="136"/>
      <c r="C17" s="155">
        <v>25752850</v>
      </c>
      <c r="D17" s="155"/>
      <c r="E17" s="156">
        <v>28556698</v>
      </c>
      <c r="F17" s="60">
        <v>28556698</v>
      </c>
      <c r="G17" s="60"/>
      <c r="H17" s="60">
        <v>11313169</v>
      </c>
      <c r="I17" s="60">
        <v>175</v>
      </c>
      <c r="J17" s="60">
        <v>11313344</v>
      </c>
      <c r="K17" s="60"/>
      <c r="L17" s="60"/>
      <c r="M17" s="60">
        <v>8658268</v>
      </c>
      <c r="N17" s="60">
        <v>8658268</v>
      </c>
      <c r="O17" s="60"/>
      <c r="P17" s="60"/>
      <c r="Q17" s="60"/>
      <c r="R17" s="60"/>
      <c r="S17" s="60"/>
      <c r="T17" s="60"/>
      <c r="U17" s="60"/>
      <c r="V17" s="60"/>
      <c r="W17" s="60">
        <v>19971612</v>
      </c>
      <c r="X17" s="60">
        <v>15769848</v>
      </c>
      <c r="Y17" s="60">
        <v>4201764</v>
      </c>
      <c r="Z17" s="140">
        <v>26.64</v>
      </c>
      <c r="AA17" s="155">
        <v>28556698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291350400</v>
      </c>
      <c r="D19" s="153">
        <f>SUM(D20:D23)</f>
        <v>0</v>
      </c>
      <c r="E19" s="154">
        <f t="shared" si="3"/>
        <v>286359259</v>
      </c>
      <c r="F19" s="100">
        <f t="shared" si="3"/>
        <v>286359259</v>
      </c>
      <c r="G19" s="100">
        <f t="shared" si="3"/>
        <v>12090874</v>
      </c>
      <c r="H19" s="100">
        <f t="shared" si="3"/>
        <v>50398593</v>
      </c>
      <c r="I19" s="100">
        <f t="shared" si="3"/>
        <v>16393682</v>
      </c>
      <c r="J19" s="100">
        <f t="shared" si="3"/>
        <v>78883149</v>
      </c>
      <c r="K19" s="100">
        <f t="shared" si="3"/>
        <v>11896186</v>
      </c>
      <c r="L19" s="100">
        <f t="shared" si="3"/>
        <v>11896186</v>
      </c>
      <c r="M19" s="100">
        <f t="shared" si="3"/>
        <v>41956457</v>
      </c>
      <c r="N19" s="100">
        <f t="shared" si="3"/>
        <v>65748829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144631978</v>
      </c>
      <c r="X19" s="100">
        <f t="shared" si="3"/>
        <v>145130710</v>
      </c>
      <c r="Y19" s="100">
        <f t="shared" si="3"/>
        <v>-498732</v>
      </c>
      <c r="Z19" s="137">
        <f>+IF(X19&lt;&gt;0,+(Y19/X19)*100,0)</f>
        <v>-0.34364332676385306</v>
      </c>
      <c r="AA19" s="153">
        <f>SUM(AA20:AA23)</f>
        <v>286359259</v>
      </c>
    </row>
    <row r="20" spans="1:27" ht="13.5">
      <c r="A20" s="138" t="s">
        <v>89</v>
      </c>
      <c r="B20" s="136"/>
      <c r="C20" s="155">
        <v>94982957</v>
      </c>
      <c r="D20" s="155"/>
      <c r="E20" s="156">
        <v>108654174</v>
      </c>
      <c r="F20" s="60">
        <v>108654174</v>
      </c>
      <c r="G20" s="60">
        <v>6393931</v>
      </c>
      <c r="H20" s="60">
        <v>24864201</v>
      </c>
      <c r="I20" s="60">
        <v>6341414</v>
      </c>
      <c r="J20" s="60">
        <v>37599546</v>
      </c>
      <c r="K20" s="60">
        <v>5202103</v>
      </c>
      <c r="L20" s="60">
        <v>5202103</v>
      </c>
      <c r="M20" s="60">
        <v>19760702</v>
      </c>
      <c r="N20" s="60">
        <v>30164908</v>
      </c>
      <c r="O20" s="60"/>
      <c r="P20" s="60"/>
      <c r="Q20" s="60"/>
      <c r="R20" s="60"/>
      <c r="S20" s="60"/>
      <c r="T20" s="60"/>
      <c r="U20" s="60"/>
      <c r="V20" s="60"/>
      <c r="W20" s="60">
        <v>67764454</v>
      </c>
      <c r="X20" s="60">
        <v>54786670</v>
      </c>
      <c r="Y20" s="60">
        <v>12977784</v>
      </c>
      <c r="Z20" s="140">
        <v>23.69</v>
      </c>
      <c r="AA20" s="155">
        <v>108654174</v>
      </c>
    </row>
    <row r="21" spans="1:27" ht="13.5">
      <c r="A21" s="138" t="s">
        <v>90</v>
      </c>
      <c r="B21" s="136"/>
      <c r="C21" s="155">
        <v>135588210</v>
      </c>
      <c r="D21" s="155"/>
      <c r="E21" s="156">
        <v>111368077</v>
      </c>
      <c r="F21" s="60">
        <v>111368077</v>
      </c>
      <c r="G21" s="60">
        <v>2341206</v>
      </c>
      <c r="H21" s="60">
        <v>10460795</v>
      </c>
      <c r="I21" s="60">
        <v>6256316</v>
      </c>
      <c r="J21" s="60">
        <v>19058317</v>
      </c>
      <c r="K21" s="60">
        <v>3412352</v>
      </c>
      <c r="L21" s="60">
        <v>3412352</v>
      </c>
      <c r="M21" s="60">
        <v>8934850</v>
      </c>
      <c r="N21" s="60">
        <v>15759554</v>
      </c>
      <c r="O21" s="60"/>
      <c r="P21" s="60"/>
      <c r="Q21" s="60"/>
      <c r="R21" s="60"/>
      <c r="S21" s="60"/>
      <c r="T21" s="60"/>
      <c r="U21" s="60"/>
      <c r="V21" s="60"/>
      <c r="W21" s="60">
        <v>34817871</v>
      </c>
      <c r="X21" s="60">
        <v>57175536</v>
      </c>
      <c r="Y21" s="60">
        <v>-22357665</v>
      </c>
      <c r="Z21" s="140">
        <v>-39.1</v>
      </c>
      <c r="AA21" s="155">
        <v>111368077</v>
      </c>
    </row>
    <row r="22" spans="1:27" ht="13.5">
      <c r="A22" s="138" t="s">
        <v>91</v>
      </c>
      <c r="B22" s="136"/>
      <c r="C22" s="157">
        <v>27056926</v>
      </c>
      <c r="D22" s="157"/>
      <c r="E22" s="158">
        <v>28567977</v>
      </c>
      <c r="F22" s="159">
        <v>28567977</v>
      </c>
      <c r="G22" s="159">
        <v>1544794</v>
      </c>
      <c r="H22" s="159">
        <v>6128680</v>
      </c>
      <c r="I22" s="159">
        <v>1984394</v>
      </c>
      <c r="J22" s="159">
        <v>9657868</v>
      </c>
      <c r="K22" s="159">
        <v>1468760</v>
      </c>
      <c r="L22" s="159">
        <v>1468760</v>
      </c>
      <c r="M22" s="159">
        <v>5432877</v>
      </c>
      <c r="N22" s="159">
        <v>8370397</v>
      </c>
      <c r="O22" s="159"/>
      <c r="P22" s="159"/>
      <c r="Q22" s="159"/>
      <c r="R22" s="159"/>
      <c r="S22" s="159"/>
      <c r="T22" s="159"/>
      <c r="U22" s="159"/>
      <c r="V22" s="159"/>
      <c r="W22" s="159">
        <v>18028265</v>
      </c>
      <c r="X22" s="159">
        <v>14283990</v>
      </c>
      <c r="Y22" s="159">
        <v>3744275</v>
      </c>
      <c r="Z22" s="141">
        <v>26.21</v>
      </c>
      <c r="AA22" s="157">
        <v>28567977</v>
      </c>
    </row>
    <row r="23" spans="1:27" ht="13.5">
      <c r="A23" s="138" t="s">
        <v>92</v>
      </c>
      <c r="B23" s="136"/>
      <c r="C23" s="155">
        <v>33722307</v>
      </c>
      <c r="D23" s="155"/>
      <c r="E23" s="156">
        <v>37769031</v>
      </c>
      <c r="F23" s="60">
        <v>37769031</v>
      </c>
      <c r="G23" s="60">
        <v>1810943</v>
      </c>
      <c r="H23" s="60">
        <v>8944917</v>
      </c>
      <c r="I23" s="60">
        <v>1811558</v>
      </c>
      <c r="J23" s="60">
        <v>12567418</v>
      </c>
      <c r="K23" s="60">
        <v>1812971</v>
      </c>
      <c r="L23" s="60">
        <v>1812971</v>
      </c>
      <c r="M23" s="60">
        <v>7828028</v>
      </c>
      <c r="N23" s="60">
        <v>11453970</v>
      </c>
      <c r="O23" s="60"/>
      <c r="P23" s="60"/>
      <c r="Q23" s="60"/>
      <c r="R23" s="60"/>
      <c r="S23" s="60"/>
      <c r="T23" s="60"/>
      <c r="U23" s="60"/>
      <c r="V23" s="60"/>
      <c r="W23" s="60">
        <v>24021388</v>
      </c>
      <c r="X23" s="60">
        <v>18884514</v>
      </c>
      <c r="Y23" s="60">
        <v>5136874</v>
      </c>
      <c r="Z23" s="140">
        <v>27.2</v>
      </c>
      <c r="AA23" s="155">
        <v>37769031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457652266</v>
      </c>
      <c r="D25" s="168">
        <f>+D5+D9+D15+D19+D24</f>
        <v>0</v>
      </c>
      <c r="E25" s="169">
        <f t="shared" si="4"/>
        <v>449395780</v>
      </c>
      <c r="F25" s="73">
        <f t="shared" si="4"/>
        <v>449395780</v>
      </c>
      <c r="G25" s="73">
        <f t="shared" si="4"/>
        <v>81292065</v>
      </c>
      <c r="H25" s="73">
        <f t="shared" si="4"/>
        <v>19558717</v>
      </c>
      <c r="I25" s="73">
        <f t="shared" si="4"/>
        <v>22285265</v>
      </c>
      <c r="J25" s="73">
        <f t="shared" si="4"/>
        <v>123136047</v>
      </c>
      <c r="K25" s="73">
        <f t="shared" si="4"/>
        <v>18371188</v>
      </c>
      <c r="L25" s="73">
        <f t="shared" si="4"/>
        <v>18370229</v>
      </c>
      <c r="M25" s="73">
        <f t="shared" si="4"/>
        <v>72414745</v>
      </c>
      <c r="N25" s="73">
        <f t="shared" si="4"/>
        <v>109156162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232292209</v>
      </c>
      <c r="X25" s="73">
        <f t="shared" si="4"/>
        <v>210967174</v>
      </c>
      <c r="Y25" s="73">
        <f t="shared" si="4"/>
        <v>21325035</v>
      </c>
      <c r="Z25" s="170">
        <f>+IF(X25&lt;&gt;0,+(Y25/X25)*100,0)</f>
        <v>10.108224230182843</v>
      </c>
      <c r="AA25" s="168">
        <f>+AA5+AA9+AA15+AA19+AA24</f>
        <v>449395780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128102093</v>
      </c>
      <c r="D28" s="153">
        <f>SUM(D29:D31)</f>
        <v>0</v>
      </c>
      <c r="E28" s="154">
        <f t="shared" si="5"/>
        <v>109646764</v>
      </c>
      <c r="F28" s="100">
        <f t="shared" si="5"/>
        <v>109646764</v>
      </c>
      <c r="G28" s="100">
        <f t="shared" si="5"/>
        <v>6743803</v>
      </c>
      <c r="H28" s="100">
        <f t="shared" si="5"/>
        <v>8351075</v>
      </c>
      <c r="I28" s="100">
        <f t="shared" si="5"/>
        <v>10905310</v>
      </c>
      <c r="J28" s="100">
        <f t="shared" si="5"/>
        <v>26000188</v>
      </c>
      <c r="K28" s="100">
        <f t="shared" si="5"/>
        <v>9405143</v>
      </c>
      <c r="L28" s="100">
        <f t="shared" si="5"/>
        <v>9610071</v>
      </c>
      <c r="M28" s="100">
        <f t="shared" si="5"/>
        <v>11757818</v>
      </c>
      <c r="N28" s="100">
        <f t="shared" si="5"/>
        <v>30773032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56773220</v>
      </c>
      <c r="X28" s="100">
        <f t="shared" si="5"/>
        <v>75687734</v>
      </c>
      <c r="Y28" s="100">
        <f t="shared" si="5"/>
        <v>-18914514</v>
      </c>
      <c r="Z28" s="137">
        <f>+IF(X28&lt;&gt;0,+(Y28/X28)*100,0)</f>
        <v>-24.990197222709824</v>
      </c>
      <c r="AA28" s="153">
        <f>SUM(AA29:AA31)</f>
        <v>109646764</v>
      </c>
    </row>
    <row r="29" spans="1:27" ht="13.5">
      <c r="A29" s="138" t="s">
        <v>75</v>
      </c>
      <c r="B29" s="136"/>
      <c r="C29" s="155">
        <v>54866820</v>
      </c>
      <c r="D29" s="155"/>
      <c r="E29" s="156">
        <v>46071355</v>
      </c>
      <c r="F29" s="60">
        <v>46071355</v>
      </c>
      <c r="G29" s="60">
        <v>2365429</v>
      </c>
      <c r="H29" s="60">
        <v>4191324</v>
      </c>
      <c r="I29" s="60">
        <v>4791120</v>
      </c>
      <c r="J29" s="60">
        <v>11347873</v>
      </c>
      <c r="K29" s="60">
        <v>4983630</v>
      </c>
      <c r="L29" s="60">
        <v>5006026</v>
      </c>
      <c r="M29" s="60">
        <v>5915612</v>
      </c>
      <c r="N29" s="60">
        <v>15905268</v>
      </c>
      <c r="O29" s="60"/>
      <c r="P29" s="60"/>
      <c r="Q29" s="60"/>
      <c r="R29" s="60"/>
      <c r="S29" s="60"/>
      <c r="T29" s="60"/>
      <c r="U29" s="60"/>
      <c r="V29" s="60"/>
      <c r="W29" s="60">
        <v>27253141</v>
      </c>
      <c r="X29" s="60">
        <v>31378717</v>
      </c>
      <c r="Y29" s="60">
        <v>-4125576</v>
      </c>
      <c r="Z29" s="140">
        <v>-13.15</v>
      </c>
      <c r="AA29" s="155">
        <v>46071355</v>
      </c>
    </row>
    <row r="30" spans="1:27" ht="13.5">
      <c r="A30" s="138" t="s">
        <v>76</v>
      </c>
      <c r="B30" s="136"/>
      <c r="C30" s="157">
        <v>45248194</v>
      </c>
      <c r="D30" s="157"/>
      <c r="E30" s="158">
        <v>32520425</v>
      </c>
      <c r="F30" s="159">
        <v>32520425</v>
      </c>
      <c r="G30" s="159">
        <v>2451886</v>
      </c>
      <c r="H30" s="159">
        <v>1492575</v>
      </c>
      <c r="I30" s="159">
        <v>3259071</v>
      </c>
      <c r="J30" s="159">
        <v>7203532</v>
      </c>
      <c r="K30" s="159">
        <v>1953891</v>
      </c>
      <c r="L30" s="159">
        <v>1957041</v>
      </c>
      <c r="M30" s="159">
        <v>2729954</v>
      </c>
      <c r="N30" s="159">
        <v>6640886</v>
      </c>
      <c r="O30" s="159"/>
      <c r="P30" s="159"/>
      <c r="Q30" s="159"/>
      <c r="R30" s="159"/>
      <c r="S30" s="159"/>
      <c r="T30" s="159"/>
      <c r="U30" s="159"/>
      <c r="V30" s="159"/>
      <c r="W30" s="159">
        <v>13844418</v>
      </c>
      <c r="X30" s="159">
        <v>21014439</v>
      </c>
      <c r="Y30" s="159">
        <v>-7170021</v>
      </c>
      <c r="Z30" s="141">
        <v>-34.12</v>
      </c>
      <c r="AA30" s="157">
        <v>32520425</v>
      </c>
    </row>
    <row r="31" spans="1:27" ht="13.5">
      <c r="A31" s="138" t="s">
        <v>77</v>
      </c>
      <c r="B31" s="136"/>
      <c r="C31" s="155">
        <v>27987079</v>
      </c>
      <c r="D31" s="155"/>
      <c r="E31" s="156">
        <v>31054984</v>
      </c>
      <c r="F31" s="60">
        <v>31054984</v>
      </c>
      <c r="G31" s="60">
        <v>1926488</v>
      </c>
      <c r="H31" s="60">
        <v>2667176</v>
      </c>
      <c r="I31" s="60">
        <v>2855119</v>
      </c>
      <c r="J31" s="60">
        <v>7448783</v>
      </c>
      <c r="K31" s="60">
        <v>2467622</v>
      </c>
      <c r="L31" s="60">
        <v>2647004</v>
      </c>
      <c r="M31" s="60">
        <v>3112252</v>
      </c>
      <c r="N31" s="60">
        <v>8226878</v>
      </c>
      <c r="O31" s="60"/>
      <c r="P31" s="60"/>
      <c r="Q31" s="60"/>
      <c r="R31" s="60"/>
      <c r="S31" s="60"/>
      <c r="T31" s="60"/>
      <c r="U31" s="60"/>
      <c r="V31" s="60"/>
      <c r="W31" s="60">
        <v>15675661</v>
      </c>
      <c r="X31" s="60">
        <v>23294578</v>
      </c>
      <c r="Y31" s="60">
        <v>-7618917</v>
      </c>
      <c r="Z31" s="140">
        <v>-32.71</v>
      </c>
      <c r="AA31" s="155">
        <v>31054984</v>
      </c>
    </row>
    <row r="32" spans="1:27" ht="13.5">
      <c r="A32" s="135" t="s">
        <v>78</v>
      </c>
      <c r="B32" s="136"/>
      <c r="C32" s="153">
        <f aca="true" t="shared" si="6" ref="C32:Y32">SUM(C33:C37)</f>
        <v>48566252</v>
      </c>
      <c r="D32" s="153">
        <f>SUM(D33:D37)</f>
        <v>0</v>
      </c>
      <c r="E32" s="154">
        <f t="shared" si="6"/>
        <v>37089910</v>
      </c>
      <c r="F32" s="100">
        <f t="shared" si="6"/>
        <v>37089910</v>
      </c>
      <c r="G32" s="100">
        <f t="shared" si="6"/>
        <v>2671126</v>
      </c>
      <c r="H32" s="100">
        <f t="shared" si="6"/>
        <v>2769357</v>
      </c>
      <c r="I32" s="100">
        <f t="shared" si="6"/>
        <v>2876090</v>
      </c>
      <c r="J32" s="100">
        <f t="shared" si="6"/>
        <v>8316573</v>
      </c>
      <c r="K32" s="100">
        <f t="shared" si="6"/>
        <v>3011005</v>
      </c>
      <c r="L32" s="100">
        <f t="shared" si="6"/>
        <v>3011005</v>
      </c>
      <c r="M32" s="100">
        <f t="shared" si="6"/>
        <v>3165154</v>
      </c>
      <c r="N32" s="100">
        <f t="shared" si="6"/>
        <v>9187164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17503737</v>
      </c>
      <c r="X32" s="100">
        <f t="shared" si="6"/>
        <v>23527253</v>
      </c>
      <c r="Y32" s="100">
        <f t="shared" si="6"/>
        <v>-6023516</v>
      </c>
      <c r="Z32" s="137">
        <f>+IF(X32&lt;&gt;0,+(Y32/X32)*100,0)</f>
        <v>-25.602291946280342</v>
      </c>
      <c r="AA32" s="153">
        <f>SUM(AA33:AA37)</f>
        <v>37089910</v>
      </c>
    </row>
    <row r="33" spans="1:27" ht="13.5">
      <c r="A33" s="138" t="s">
        <v>79</v>
      </c>
      <c r="B33" s="136"/>
      <c r="C33" s="155">
        <v>10331081</v>
      </c>
      <c r="D33" s="155"/>
      <c r="E33" s="156">
        <v>5632273</v>
      </c>
      <c r="F33" s="60">
        <v>5632273</v>
      </c>
      <c r="G33" s="60">
        <v>500695</v>
      </c>
      <c r="H33" s="60">
        <v>510434</v>
      </c>
      <c r="I33" s="60">
        <v>641091</v>
      </c>
      <c r="J33" s="60">
        <v>1652220</v>
      </c>
      <c r="K33" s="60">
        <v>567024</v>
      </c>
      <c r="L33" s="60">
        <v>567024</v>
      </c>
      <c r="M33" s="60">
        <v>532528</v>
      </c>
      <c r="N33" s="60">
        <v>1666576</v>
      </c>
      <c r="O33" s="60"/>
      <c r="P33" s="60"/>
      <c r="Q33" s="60"/>
      <c r="R33" s="60"/>
      <c r="S33" s="60"/>
      <c r="T33" s="60"/>
      <c r="U33" s="60"/>
      <c r="V33" s="60"/>
      <c r="W33" s="60">
        <v>3318796</v>
      </c>
      <c r="X33" s="60">
        <v>5302735</v>
      </c>
      <c r="Y33" s="60">
        <v>-1983939</v>
      </c>
      <c r="Z33" s="140">
        <v>-37.41</v>
      </c>
      <c r="AA33" s="155">
        <v>5632273</v>
      </c>
    </row>
    <row r="34" spans="1:27" ht="13.5">
      <c r="A34" s="138" t="s">
        <v>80</v>
      </c>
      <c r="B34" s="136"/>
      <c r="C34" s="155">
        <v>19382438</v>
      </c>
      <c r="D34" s="155"/>
      <c r="E34" s="156">
        <v>9503916</v>
      </c>
      <c r="F34" s="60">
        <v>9503916</v>
      </c>
      <c r="G34" s="60">
        <v>610292</v>
      </c>
      <c r="H34" s="60">
        <v>656586</v>
      </c>
      <c r="I34" s="60">
        <v>714211</v>
      </c>
      <c r="J34" s="60">
        <v>1981089</v>
      </c>
      <c r="K34" s="60">
        <v>800278</v>
      </c>
      <c r="L34" s="60">
        <v>800278</v>
      </c>
      <c r="M34" s="60">
        <v>801840</v>
      </c>
      <c r="N34" s="60">
        <v>2402396</v>
      </c>
      <c r="O34" s="60"/>
      <c r="P34" s="60"/>
      <c r="Q34" s="60"/>
      <c r="R34" s="60"/>
      <c r="S34" s="60"/>
      <c r="T34" s="60"/>
      <c r="U34" s="60"/>
      <c r="V34" s="60"/>
      <c r="W34" s="60">
        <v>4383485</v>
      </c>
      <c r="X34" s="60">
        <v>6901783</v>
      </c>
      <c r="Y34" s="60">
        <v>-2518298</v>
      </c>
      <c r="Z34" s="140">
        <v>-36.49</v>
      </c>
      <c r="AA34" s="155">
        <v>9503916</v>
      </c>
    </row>
    <row r="35" spans="1:27" ht="13.5">
      <c r="A35" s="138" t="s">
        <v>81</v>
      </c>
      <c r="B35" s="136"/>
      <c r="C35" s="155">
        <v>11941664</v>
      </c>
      <c r="D35" s="155"/>
      <c r="E35" s="156">
        <v>14415358</v>
      </c>
      <c r="F35" s="60">
        <v>14415358</v>
      </c>
      <c r="G35" s="60">
        <v>1248288</v>
      </c>
      <c r="H35" s="60">
        <v>1210353</v>
      </c>
      <c r="I35" s="60">
        <v>1122206</v>
      </c>
      <c r="J35" s="60">
        <v>3580847</v>
      </c>
      <c r="K35" s="60">
        <v>1195536</v>
      </c>
      <c r="L35" s="60">
        <v>1195536</v>
      </c>
      <c r="M35" s="60">
        <v>1374142</v>
      </c>
      <c r="N35" s="60">
        <v>3765214</v>
      </c>
      <c r="O35" s="60"/>
      <c r="P35" s="60"/>
      <c r="Q35" s="60"/>
      <c r="R35" s="60"/>
      <c r="S35" s="60"/>
      <c r="T35" s="60"/>
      <c r="U35" s="60"/>
      <c r="V35" s="60"/>
      <c r="W35" s="60">
        <v>7346061</v>
      </c>
      <c r="X35" s="60">
        <v>6525239</v>
      </c>
      <c r="Y35" s="60">
        <v>820822</v>
      </c>
      <c r="Z35" s="140">
        <v>12.58</v>
      </c>
      <c r="AA35" s="155">
        <v>14415358</v>
      </c>
    </row>
    <row r="36" spans="1:27" ht="13.5">
      <c r="A36" s="138" t="s">
        <v>82</v>
      </c>
      <c r="B36" s="136"/>
      <c r="C36" s="155">
        <v>6911069</v>
      </c>
      <c r="D36" s="155"/>
      <c r="E36" s="156">
        <v>7538363</v>
      </c>
      <c r="F36" s="60">
        <v>7538363</v>
      </c>
      <c r="G36" s="60">
        <v>311851</v>
      </c>
      <c r="H36" s="60">
        <v>391984</v>
      </c>
      <c r="I36" s="60">
        <v>398582</v>
      </c>
      <c r="J36" s="60">
        <v>1102417</v>
      </c>
      <c r="K36" s="60">
        <v>448167</v>
      </c>
      <c r="L36" s="60">
        <v>448167</v>
      </c>
      <c r="M36" s="60">
        <v>456644</v>
      </c>
      <c r="N36" s="60">
        <v>1352978</v>
      </c>
      <c r="O36" s="60"/>
      <c r="P36" s="60"/>
      <c r="Q36" s="60"/>
      <c r="R36" s="60"/>
      <c r="S36" s="60"/>
      <c r="T36" s="60"/>
      <c r="U36" s="60"/>
      <c r="V36" s="60"/>
      <c r="W36" s="60">
        <v>2455395</v>
      </c>
      <c r="X36" s="60">
        <v>4797496</v>
      </c>
      <c r="Y36" s="60">
        <v>-2342101</v>
      </c>
      <c r="Z36" s="140">
        <v>-48.82</v>
      </c>
      <c r="AA36" s="155">
        <v>7538363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12450835</v>
      </c>
      <c r="D38" s="153">
        <f>SUM(D39:D41)</f>
        <v>0</v>
      </c>
      <c r="E38" s="154">
        <f t="shared" si="7"/>
        <v>23562183</v>
      </c>
      <c r="F38" s="100">
        <f t="shared" si="7"/>
        <v>23562183</v>
      </c>
      <c r="G38" s="100">
        <f t="shared" si="7"/>
        <v>1546637</v>
      </c>
      <c r="H38" s="100">
        <f t="shared" si="7"/>
        <v>1298319</v>
      </c>
      <c r="I38" s="100">
        <f t="shared" si="7"/>
        <v>1203546</v>
      </c>
      <c r="J38" s="100">
        <f t="shared" si="7"/>
        <v>4048502</v>
      </c>
      <c r="K38" s="100">
        <f t="shared" si="7"/>
        <v>1092777</v>
      </c>
      <c r="L38" s="100">
        <f t="shared" si="7"/>
        <v>1092777</v>
      </c>
      <c r="M38" s="100">
        <f t="shared" si="7"/>
        <v>2305060</v>
      </c>
      <c r="N38" s="100">
        <f t="shared" si="7"/>
        <v>4490614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8539116</v>
      </c>
      <c r="X38" s="100">
        <f t="shared" si="7"/>
        <v>22779853</v>
      </c>
      <c r="Y38" s="100">
        <f t="shared" si="7"/>
        <v>-14240737</v>
      </c>
      <c r="Z38" s="137">
        <f>+IF(X38&lt;&gt;0,+(Y38/X38)*100,0)</f>
        <v>-62.51461324179748</v>
      </c>
      <c r="AA38" s="153">
        <f>SUM(AA39:AA41)</f>
        <v>23562183</v>
      </c>
    </row>
    <row r="39" spans="1:27" ht="13.5">
      <c r="A39" s="138" t="s">
        <v>85</v>
      </c>
      <c r="B39" s="136"/>
      <c r="C39" s="155"/>
      <c r="D39" s="155"/>
      <c r="E39" s="156">
        <v>769432</v>
      </c>
      <c r="F39" s="60">
        <v>769432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>
        <v>769432</v>
      </c>
    </row>
    <row r="40" spans="1:27" ht="13.5">
      <c r="A40" s="138" t="s">
        <v>86</v>
      </c>
      <c r="B40" s="136"/>
      <c r="C40" s="155">
        <v>12450835</v>
      </c>
      <c r="D40" s="155"/>
      <c r="E40" s="156">
        <v>22792751</v>
      </c>
      <c r="F40" s="60">
        <v>22792751</v>
      </c>
      <c r="G40" s="60">
        <v>1546637</v>
      </c>
      <c r="H40" s="60">
        <v>1298319</v>
      </c>
      <c r="I40" s="60">
        <v>1203546</v>
      </c>
      <c r="J40" s="60">
        <v>4048502</v>
      </c>
      <c r="K40" s="60">
        <v>1092777</v>
      </c>
      <c r="L40" s="60">
        <v>1092777</v>
      </c>
      <c r="M40" s="60">
        <v>2305060</v>
      </c>
      <c r="N40" s="60">
        <v>4490614</v>
      </c>
      <c r="O40" s="60"/>
      <c r="P40" s="60"/>
      <c r="Q40" s="60"/>
      <c r="R40" s="60"/>
      <c r="S40" s="60"/>
      <c r="T40" s="60"/>
      <c r="U40" s="60"/>
      <c r="V40" s="60"/>
      <c r="W40" s="60">
        <v>8539116</v>
      </c>
      <c r="X40" s="60">
        <v>22779853</v>
      </c>
      <c r="Y40" s="60">
        <v>-14240737</v>
      </c>
      <c r="Z40" s="140">
        <v>-62.51</v>
      </c>
      <c r="AA40" s="155">
        <v>22792751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365846433</v>
      </c>
      <c r="D42" s="153">
        <f>SUM(D43:D46)</f>
        <v>0</v>
      </c>
      <c r="E42" s="154">
        <f t="shared" si="8"/>
        <v>217299785</v>
      </c>
      <c r="F42" s="100">
        <f t="shared" si="8"/>
        <v>217299785</v>
      </c>
      <c r="G42" s="100">
        <f t="shared" si="8"/>
        <v>4372384</v>
      </c>
      <c r="H42" s="100">
        <f t="shared" si="8"/>
        <v>21074245</v>
      </c>
      <c r="I42" s="100">
        <f t="shared" si="8"/>
        <v>12123869</v>
      </c>
      <c r="J42" s="100">
        <f t="shared" si="8"/>
        <v>37570498</v>
      </c>
      <c r="K42" s="100">
        <f t="shared" si="8"/>
        <v>9549513</v>
      </c>
      <c r="L42" s="100">
        <f t="shared" si="8"/>
        <v>9549513</v>
      </c>
      <c r="M42" s="100">
        <f t="shared" si="8"/>
        <v>13263534</v>
      </c>
      <c r="N42" s="100">
        <f t="shared" si="8"/>
        <v>32362560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69933058</v>
      </c>
      <c r="X42" s="100">
        <f t="shared" si="8"/>
        <v>158422616</v>
      </c>
      <c r="Y42" s="100">
        <f t="shared" si="8"/>
        <v>-88489558</v>
      </c>
      <c r="Z42" s="137">
        <f>+IF(X42&lt;&gt;0,+(Y42/X42)*100,0)</f>
        <v>-55.85664486186745</v>
      </c>
      <c r="AA42" s="153">
        <f>SUM(AA43:AA46)</f>
        <v>217299785</v>
      </c>
    </row>
    <row r="43" spans="1:27" ht="13.5">
      <c r="A43" s="138" t="s">
        <v>89</v>
      </c>
      <c r="B43" s="136"/>
      <c r="C43" s="155">
        <v>62277096</v>
      </c>
      <c r="D43" s="155"/>
      <c r="E43" s="156">
        <v>81884474</v>
      </c>
      <c r="F43" s="60">
        <v>81884474</v>
      </c>
      <c r="G43" s="60">
        <v>485738</v>
      </c>
      <c r="H43" s="60">
        <v>16432013</v>
      </c>
      <c r="I43" s="60">
        <v>6885307</v>
      </c>
      <c r="J43" s="60">
        <v>23803058</v>
      </c>
      <c r="K43" s="60">
        <v>4403605</v>
      </c>
      <c r="L43" s="60">
        <v>4403605</v>
      </c>
      <c r="M43" s="60">
        <v>5603094</v>
      </c>
      <c r="N43" s="60">
        <v>14410304</v>
      </c>
      <c r="O43" s="60"/>
      <c r="P43" s="60"/>
      <c r="Q43" s="60"/>
      <c r="R43" s="60"/>
      <c r="S43" s="60"/>
      <c r="T43" s="60"/>
      <c r="U43" s="60"/>
      <c r="V43" s="60"/>
      <c r="W43" s="60">
        <v>38213362</v>
      </c>
      <c r="X43" s="60">
        <v>42521351</v>
      </c>
      <c r="Y43" s="60">
        <v>-4307989</v>
      </c>
      <c r="Z43" s="140">
        <v>-10.13</v>
      </c>
      <c r="AA43" s="155">
        <v>81884474</v>
      </c>
    </row>
    <row r="44" spans="1:27" ht="13.5">
      <c r="A44" s="138" t="s">
        <v>90</v>
      </c>
      <c r="B44" s="136"/>
      <c r="C44" s="155">
        <v>220256722</v>
      </c>
      <c r="D44" s="155"/>
      <c r="E44" s="156">
        <v>50575388</v>
      </c>
      <c r="F44" s="60">
        <v>50575388</v>
      </c>
      <c r="G44" s="60">
        <v>1148740</v>
      </c>
      <c r="H44" s="60">
        <v>1748688</v>
      </c>
      <c r="I44" s="60">
        <v>1766909</v>
      </c>
      <c r="J44" s="60">
        <v>4664337</v>
      </c>
      <c r="K44" s="60">
        <v>2069439</v>
      </c>
      <c r="L44" s="60">
        <v>2069439</v>
      </c>
      <c r="M44" s="60">
        <v>2467005</v>
      </c>
      <c r="N44" s="60">
        <v>6605883</v>
      </c>
      <c r="O44" s="60"/>
      <c r="P44" s="60"/>
      <c r="Q44" s="60"/>
      <c r="R44" s="60"/>
      <c r="S44" s="60"/>
      <c r="T44" s="60"/>
      <c r="U44" s="60"/>
      <c r="V44" s="60"/>
      <c r="W44" s="60">
        <v>11270220</v>
      </c>
      <c r="X44" s="60">
        <v>47447066</v>
      </c>
      <c r="Y44" s="60">
        <v>-36176846</v>
      </c>
      <c r="Z44" s="140">
        <v>-76.25</v>
      </c>
      <c r="AA44" s="155">
        <v>50575388</v>
      </c>
    </row>
    <row r="45" spans="1:27" ht="13.5">
      <c r="A45" s="138" t="s">
        <v>91</v>
      </c>
      <c r="B45" s="136"/>
      <c r="C45" s="157">
        <v>44051784</v>
      </c>
      <c r="D45" s="157"/>
      <c r="E45" s="158">
        <v>41710929</v>
      </c>
      <c r="F45" s="159">
        <v>41710929</v>
      </c>
      <c r="G45" s="159">
        <v>1214722</v>
      </c>
      <c r="H45" s="159">
        <v>1221428</v>
      </c>
      <c r="I45" s="159">
        <v>1260258</v>
      </c>
      <c r="J45" s="159">
        <v>3696408</v>
      </c>
      <c r="K45" s="159">
        <v>1271013</v>
      </c>
      <c r="L45" s="159">
        <v>1271013</v>
      </c>
      <c r="M45" s="159">
        <v>3074493</v>
      </c>
      <c r="N45" s="159">
        <v>5616519</v>
      </c>
      <c r="O45" s="159"/>
      <c r="P45" s="159"/>
      <c r="Q45" s="159"/>
      <c r="R45" s="159"/>
      <c r="S45" s="159"/>
      <c r="T45" s="159"/>
      <c r="U45" s="159"/>
      <c r="V45" s="159"/>
      <c r="W45" s="159">
        <v>9312927</v>
      </c>
      <c r="X45" s="159">
        <v>39718746</v>
      </c>
      <c r="Y45" s="159">
        <v>-30405819</v>
      </c>
      <c r="Z45" s="141">
        <v>-76.55</v>
      </c>
      <c r="AA45" s="157">
        <v>41710929</v>
      </c>
    </row>
    <row r="46" spans="1:27" ht="13.5">
      <c r="A46" s="138" t="s">
        <v>92</v>
      </c>
      <c r="B46" s="136"/>
      <c r="C46" s="155">
        <v>39260831</v>
      </c>
      <c r="D46" s="155"/>
      <c r="E46" s="156">
        <v>43128994</v>
      </c>
      <c r="F46" s="60">
        <v>43128994</v>
      </c>
      <c r="G46" s="60">
        <v>1523184</v>
      </c>
      <c r="H46" s="60">
        <v>1672116</v>
      </c>
      <c r="I46" s="60">
        <v>2211395</v>
      </c>
      <c r="J46" s="60">
        <v>5406695</v>
      </c>
      <c r="K46" s="60">
        <v>1805456</v>
      </c>
      <c r="L46" s="60">
        <v>1805456</v>
      </c>
      <c r="M46" s="60">
        <v>2118942</v>
      </c>
      <c r="N46" s="60">
        <v>5729854</v>
      </c>
      <c r="O46" s="60"/>
      <c r="P46" s="60"/>
      <c r="Q46" s="60"/>
      <c r="R46" s="60"/>
      <c r="S46" s="60"/>
      <c r="T46" s="60"/>
      <c r="U46" s="60"/>
      <c r="V46" s="60"/>
      <c r="W46" s="60">
        <v>11136549</v>
      </c>
      <c r="X46" s="60">
        <v>28735453</v>
      </c>
      <c r="Y46" s="60">
        <v>-17598904</v>
      </c>
      <c r="Z46" s="140">
        <v>-61.24</v>
      </c>
      <c r="AA46" s="155">
        <v>43128994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>
        <v>71624</v>
      </c>
      <c r="H47" s="100"/>
      <c r="I47" s="100"/>
      <c r="J47" s="100">
        <v>71624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71624</v>
      </c>
      <c r="X47" s="100"/>
      <c r="Y47" s="100">
        <v>71624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554965613</v>
      </c>
      <c r="D48" s="168">
        <f>+D28+D32+D38+D42+D47</f>
        <v>0</v>
      </c>
      <c r="E48" s="169">
        <f t="shared" si="9"/>
        <v>387598642</v>
      </c>
      <c r="F48" s="73">
        <f t="shared" si="9"/>
        <v>387598642</v>
      </c>
      <c r="G48" s="73">
        <f t="shared" si="9"/>
        <v>15405574</v>
      </c>
      <c r="H48" s="73">
        <f t="shared" si="9"/>
        <v>33492996</v>
      </c>
      <c r="I48" s="73">
        <f t="shared" si="9"/>
        <v>27108815</v>
      </c>
      <c r="J48" s="73">
        <f t="shared" si="9"/>
        <v>76007385</v>
      </c>
      <c r="K48" s="73">
        <f t="shared" si="9"/>
        <v>23058438</v>
      </c>
      <c r="L48" s="73">
        <f t="shared" si="9"/>
        <v>23263366</v>
      </c>
      <c r="M48" s="73">
        <f t="shared" si="9"/>
        <v>30491566</v>
      </c>
      <c r="N48" s="73">
        <f t="shared" si="9"/>
        <v>76813370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152820755</v>
      </c>
      <c r="X48" s="73">
        <f t="shared" si="9"/>
        <v>280417456</v>
      </c>
      <c r="Y48" s="73">
        <f t="shared" si="9"/>
        <v>-127596701</v>
      </c>
      <c r="Z48" s="170">
        <f>+IF(X48&lt;&gt;0,+(Y48/X48)*100,0)</f>
        <v>-45.502410163795226</v>
      </c>
      <c r="AA48" s="168">
        <f>+AA28+AA32+AA38+AA42+AA47</f>
        <v>387598642</v>
      </c>
    </row>
    <row r="49" spans="1:27" ht="13.5">
      <c r="A49" s="148" t="s">
        <v>49</v>
      </c>
      <c r="B49" s="149"/>
      <c r="C49" s="171">
        <f aca="true" t="shared" si="10" ref="C49:Y49">+C25-C48</f>
        <v>-97313347</v>
      </c>
      <c r="D49" s="171">
        <f>+D25-D48</f>
        <v>0</v>
      </c>
      <c r="E49" s="172">
        <f t="shared" si="10"/>
        <v>61797138</v>
      </c>
      <c r="F49" s="173">
        <f t="shared" si="10"/>
        <v>61797138</v>
      </c>
      <c r="G49" s="173">
        <f t="shared" si="10"/>
        <v>65886491</v>
      </c>
      <c r="H49" s="173">
        <f t="shared" si="10"/>
        <v>-13934279</v>
      </c>
      <c r="I49" s="173">
        <f t="shared" si="10"/>
        <v>-4823550</v>
      </c>
      <c r="J49" s="173">
        <f t="shared" si="10"/>
        <v>47128662</v>
      </c>
      <c r="K49" s="173">
        <f t="shared" si="10"/>
        <v>-4687250</v>
      </c>
      <c r="L49" s="173">
        <f t="shared" si="10"/>
        <v>-4893137</v>
      </c>
      <c r="M49" s="173">
        <f t="shared" si="10"/>
        <v>41923179</v>
      </c>
      <c r="N49" s="173">
        <f t="shared" si="10"/>
        <v>32342792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79471454</v>
      </c>
      <c r="X49" s="173">
        <f>IF(F25=F48,0,X25-X48)</f>
        <v>-69450282</v>
      </c>
      <c r="Y49" s="173">
        <f t="shared" si="10"/>
        <v>148921736</v>
      </c>
      <c r="Z49" s="174">
        <f>+IF(X49&lt;&gt;0,+(Y49/X49)*100,0)</f>
        <v>-214.42927474362162</v>
      </c>
      <c r="AA49" s="171">
        <f>+AA25-AA48</f>
        <v>61797138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33441460</v>
      </c>
      <c r="D5" s="155">
        <v>0</v>
      </c>
      <c r="E5" s="156">
        <v>39956768</v>
      </c>
      <c r="F5" s="60">
        <v>39956768</v>
      </c>
      <c r="G5" s="60">
        <v>0</v>
      </c>
      <c r="H5" s="60">
        <v>3369355</v>
      </c>
      <c r="I5" s="60">
        <v>3484351</v>
      </c>
      <c r="J5" s="60">
        <v>6853706</v>
      </c>
      <c r="K5" s="60">
        <v>3612756</v>
      </c>
      <c r="L5" s="60">
        <v>3612756</v>
      </c>
      <c r="M5" s="60">
        <v>3676672</v>
      </c>
      <c r="N5" s="60">
        <v>10902184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17755890</v>
      </c>
      <c r="X5" s="60">
        <v>39956768</v>
      </c>
      <c r="Y5" s="60">
        <v>-22200878</v>
      </c>
      <c r="Z5" s="140">
        <v>-55.56</v>
      </c>
      <c r="AA5" s="155">
        <v>39956768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53965354</v>
      </c>
      <c r="D7" s="155">
        <v>0</v>
      </c>
      <c r="E7" s="156">
        <v>64045840</v>
      </c>
      <c r="F7" s="60">
        <v>64045840</v>
      </c>
      <c r="G7" s="60">
        <v>6393846</v>
      </c>
      <c r="H7" s="60">
        <v>7398606</v>
      </c>
      <c r="I7" s="60">
        <v>6340150</v>
      </c>
      <c r="J7" s="60">
        <v>20132602</v>
      </c>
      <c r="K7" s="60">
        <v>5194153</v>
      </c>
      <c r="L7" s="60">
        <v>5194153</v>
      </c>
      <c r="M7" s="60">
        <v>5016748</v>
      </c>
      <c r="N7" s="60">
        <v>15405054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35537656</v>
      </c>
      <c r="X7" s="60">
        <v>32574420</v>
      </c>
      <c r="Y7" s="60">
        <v>2963236</v>
      </c>
      <c r="Z7" s="140">
        <v>9.1</v>
      </c>
      <c r="AA7" s="155">
        <v>64045840</v>
      </c>
    </row>
    <row r="8" spans="1:27" ht="13.5">
      <c r="A8" s="183" t="s">
        <v>104</v>
      </c>
      <c r="B8" s="182"/>
      <c r="C8" s="155">
        <v>24678522</v>
      </c>
      <c r="D8" s="155">
        <v>0</v>
      </c>
      <c r="E8" s="156">
        <v>30171900</v>
      </c>
      <c r="F8" s="60">
        <v>30171900</v>
      </c>
      <c r="G8" s="60">
        <v>2341206</v>
      </c>
      <c r="H8" s="60">
        <v>2383290</v>
      </c>
      <c r="I8" s="60">
        <v>5136574</v>
      </c>
      <c r="J8" s="60">
        <v>9861070</v>
      </c>
      <c r="K8" s="60">
        <v>2701229</v>
      </c>
      <c r="L8" s="60">
        <v>2701229</v>
      </c>
      <c r="M8" s="60">
        <v>2930901</v>
      </c>
      <c r="N8" s="60">
        <v>8333359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18194429</v>
      </c>
      <c r="X8" s="60">
        <v>15085950</v>
      </c>
      <c r="Y8" s="60">
        <v>3108479</v>
      </c>
      <c r="Z8" s="140">
        <v>20.61</v>
      </c>
      <c r="AA8" s="155">
        <v>30171900</v>
      </c>
    </row>
    <row r="9" spans="1:27" ht="13.5">
      <c r="A9" s="183" t="s">
        <v>105</v>
      </c>
      <c r="B9" s="182"/>
      <c r="C9" s="155">
        <v>14496880</v>
      </c>
      <c r="D9" s="155">
        <v>0</v>
      </c>
      <c r="E9" s="156">
        <v>16769500</v>
      </c>
      <c r="F9" s="60">
        <v>16769500</v>
      </c>
      <c r="G9" s="60">
        <v>1544794</v>
      </c>
      <c r="H9" s="60">
        <v>1477220</v>
      </c>
      <c r="I9" s="60">
        <v>1483951</v>
      </c>
      <c r="J9" s="60">
        <v>4505965</v>
      </c>
      <c r="K9" s="60">
        <v>1468546</v>
      </c>
      <c r="L9" s="60">
        <v>1468546</v>
      </c>
      <c r="M9" s="60">
        <v>1508014</v>
      </c>
      <c r="N9" s="60">
        <v>4445106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8951071</v>
      </c>
      <c r="X9" s="60">
        <v>8384748</v>
      </c>
      <c r="Y9" s="60">
        <v>566323</v>
      </c>
      <c r="Z9" s="140">
        <v>6.75</v>
      </c>
      <c r="AA9" s="155">
        <v>16769500</v>
      </c>
    </row>
    <row r="10" spans="1:27" ht="13.5">
      <c r="A10" s="183" t="s">
        <v>106</v>
      </c>
      <c r="B10" s="182"/>
      <c r="C10" s="155">
        <v>17050976</v>
      </c>
      <c r="D10" s="155">
        <v>0</v>
      </c>
      <c r="E10" s="156">
        <v>19750500</v>
      </c>
      <c r="F10" s="54">
        <v>19750500</v>
      </c>
      <c r="G10" s="54">
        <v>1810943</v>
      </c>
      <c r="H10" s="54">
        <v>1818814</v>
      </c>
      <c r="I10" s="54">
        <v>1811558</v>
      </c>
      <c r="J10" s="54">
        <v>5441315</v>
      </c>
      <c r="K10" s="54">
        <v>1812971</v>
      </c>
      <c r="L10" s="54">
        <v>1812971</v>
      </c>
      <c r="M10" s="54">
        <v>1815096</v>
      </c>
      <c r="N10" s="54">
        <v>5441038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10882353</v>
      </c>
      <c r="X10" s="54">
        <v>9875250</v>
      </c>
      <c r="Y10" s="54">
        <v>1007103</v>
      </c>
      <c r="Z10" s="184">
        <v>10.2</v>
      </c>
      <c r="AA10" s="130">
        <v>19750500</v>
      </c>
    </row>
    <row r="11" spans="1:27" ht="13.5">
      <c r="A11" s="183" t="s">
        <v>107</v>
      </c>
      <c r="B11" s="185"/>
      <c r="C11" s="155">
        <v>154102</v>
      </c>
      <c r="D11" s="155">
        <v>0</v>
      </c>
      <c r="E11" s="156">
        <v>0</v>
      </c>
      <c r="F11" s="60">
        <v>0</v>
      </c>
      <c r="G11" s="60">
        <v>0</v>
      </c>
      <c r="H11" s="60">
        <v>-35417</v>
      </c>
      <c r="I11" s="60">
        <v>-36328</v>
      </c>
      <c r="J11" s="60">
        <v>-71745</v>
      </c>
      <c r="K11" s="60">
        <v>-41990</v>
      </c>
      <c r="L11" s="60">
        <v>-42949</v>
      </c>
      <c r="M11" s="60">
        <v>-11523</v>
      </c>
      <c r="N11" s="60">
        <v>-96462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-168207</v>
      </c>
      <c r="X11" s="60"/>
      <c r="Y11" s="60">
        <v>-168207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701364</v>
      </c>
      <c r="D12" s="155">
        <v>0</v>
      </c>
      <c r="E12" s="156">
        <v>822312</v>
      </c>
      <c r="F12" s="60">
        <v>822312</v>
      </c>
      <c r="G12" s="60">
        <v>108618</v>
      </c>
      <c r="H12" s="60">
        <v>50987</v>
      </c>
      <c r="I12" s="60">
        <v>150323</v>
      </c>
      <c r="J12" s="60">
        <v>309928</v>
      </c>
      <c r="K12" s="60">
        <v>130917</v>
      </c>
      <c r="L12" s="60">
        <v>130917</v>
      </c>
      <c r="M12" s="60">
        <v>173519</v>
      </c>
      <c r="N12" s="60">
        <v>435353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745281</v>
      </c>
      <c r="X12" s="60">
        <v>411156</v>
      </c>
      <c r="Y12" s="60">
        <v>334125</v>
      </c>
      <c r="Z12" s="140">
        <v>81.26</v>
      </c>
      <c r="AA12" s="155">
        <v>822312</v>
      </c>
    </row>
    <row r="13" spans="1:27" ht="13.5">
      <c r="A13" s="181" t="s">
        <v>109</v>
      </c>
      <c r="B13" s="185"/>
      <c r="C13" s="155">
        <v>2902981</v>
      </c>
      <c r="D13" s="155">
        <v>0</v>
      </c>
      <c r="E13" s="156">
        <v>1951200</v>
      </c>
      <c r="F13" s="60">
        <v>1951200</v>
      </c>
      <c r="G13" s="60">
        <v>30175</v>
      </c>
      <c r="H13" s="60">
        <v>0</v>
      </c>
      <c r="I13" s="60">
        <v>470287</v>
      </c>
      <c r="J13" s="60">
        <v>500462</v>
      </c>
      <c r="K13" s="60">
        <v>115321</v>
      </c>
      <c r="L13" s="60">
        <v>115321</v>
      </c>
      <c r="M13" s="60">
        <v>178364</v>
      </c>
      <c r="N13" s="60">
        <v>409006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909468</v>
      </c>
      <c r="X13" s="60">
        <v>975600</v>
      </c>
      <c r="Y13" s="60">
        <v>-66132</v>
      </c>
      <c r="Z13" s="140">
        <v>-6.78</v>
      </c>
      <c r="AA13" s="155">
        <v>1951200</v>
      </c>
    </row>
    <row r="14" spans="1:27" ht="13.5">
      <c r="A14" s="181" t="s">
        <v>110</v>
      </c>
      <c r="B14" s="185"/>
      <c r="C14" s="155">
        <v>19388904</v>
      </c>
      <c r="D14" s="155">
        <v>0</v>
      </c>
      <c r="E14" s="156">
        <v>32440000</v>
      </c>
      <c r="F14" s="60">
        <v>32440000</v>
      </c>
      <c r="G14" s="60">
        <v>1906184</v>
      </c>
      <c r="H14" s="60">
        <v>929449</v>
      </c>
      <c r="I14" s="60">
        <v>1731803</v>
      </c>
      <c r="J14" s="60">
        <v>4567436</v>
      </c>
      <c r="K14" s="60">
        <v>1752330</v>
      </c>
      <c r="L14" s="60">
        <v>1752330</v>
      </c>
      <c r="M14" s="60">
        <v>1851226</v>
      </c>
      <c r="N14" s="60">
        <v>5355886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9923322</v>
      </c>
      <c r="X14" s="60">
        <v>16219998</v>
      </c>
      <c r="Y14" s="60">
        <v>-6296676</v>
      </c>
      <c r="Z14" s="140">
        <v>-38.82</v>
      </c>
      <c r="AA14" s="155">
        <v>32440000</v>
      </c>
    </row>
    <row r="15" spans="1:27" ht="13.5">
      <c r="A15" s="181" t="s">
        <v>111</v>
      </c>
      <c r="B15" s="185"/>
      <c r="C15" s="155">
        <v>29974</v>
      </c>
      <c r="D15" s="155">
        <v>0</v>
      </c>
      <c r="E15" s="156">
        <v>35000</v>
      </c>
      <c r="F15" s="60">
        <v>35000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35000</v>
      </c>
      <c r="Y15" s="60">
        <v>-35000</v>
      </c>
      <c r="Z15" s="140">
        <v>-100</v>
      </c>
      <c r="AA15" s="155">
        <v>35000</v>
      </c>
    </row>
    <row r="16" spans="1:27" ht="13.5">
      <c r="A16" s="181" t="s">
        <v>112</v>
      </c>
      <c r="B16" s="185"/>
      <c r="C16" s="155">
        <v>2165550</v>
      </c>
      <c r="D16" s="155">
        <v>0</v>
      </c>
      <c r="E16" s="156">
        <v>291600</v>
      </c>
      <c r="F16" s="60">
        <v>291600</v>
      </c>
      <c r="G16" s="60">
        <v>19050</v>
      </c>
      <c r="H16" s="60">
        <v>10909</v>
      </c>
      <c r="I16" s="60">
        <v>17880</v>
      </c>
      <c r="J16" s="60">
        <v>47839</v>
      </c>
      <c r="K16" s="60">
        <v>6240</v>
      </c>
      <c r="L16" s="60">
        <v>6240</v>
      </c>
      <c r="M16" s="60">
        <v>4300</v>
      </c>
      <c r="N16" s="60">
        <v>16780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64619</v>
      </c>
      <c r="X16" s="60">
        <v>145800</v>
      </c>
      <c r="Y16" s="60">
        <v>-81181</v>
      </c>
      <c r="Z16" s="140">
        <v>-55.68</v>
      </c>
      <c r="AA16" s="155">
        <v>291600</v>
      </c>
    </row>
    <row r="17" spans="1:27" ht="13.5">
      <c r="A17" s="181" t="s">
        <v>113</v>
      </c>
      <c r="B17" s="185"/>
      <c r="C17" s="155">
        <v>21064</v>
      </c>
      <c r="D17" s="155">
        <v>0</v>
      </c>
      <c r="E17" s="156">
        <v>40000</v>
      </c>
      <c r="F17" s="60">
        <v>40000</v>
      </c>
      <c r="G17" s="60">
        <v>0</v>
      </c>
      <c r="H17" s="60">
        <v>175</v>
      </c>
      <c r="I17" s="60">
        <v>0</v>
      </c>
      <c r="J17" s="60">
        <v>175</v>
      </c>
      <c r="K17" s="60">
        <v>0</v>
      </c>
      <c r="L17" s="60">
        <v>0</v>
      </c>
      <c r="M17" s="60">
        <v>307</v>
      </c>
      <c r="N17" s="60">
        <v>307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482</v>
      </c>
      <c r="X17" s="60">
        <v>40000</v>
      </c>
      <c r="Y17" s="60">
        <v>-39518</v>
      </c>
      <c r="Z17" s="140">
        <v>-98.8</v>
      </c>
      <c r="AA17" s="155">
        <v>40000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168448192</v>
      </c>
      <c r="D19" s="155">
        <v>0</v>
      </c>
      <c r="E19" s="156">
        <v>180030000</v>
      </c>
      <c r="F19" s="60">
        <v>180030000</v>
      </c>
      <c r="G19" s="60">
        <v>67063000</v>
      </c>
      <c r="H19" s="60">
        <v>2014047</v>
      </c>
      <c r="I19" s="60">
        <v>1619742</v>
      </c>
      <c r="J19" s="60">
        <v>70696789</v>
      </c>
      <c r="K19" s="60">
        <v>710773</v>
      </c>
      <c r="L19" s="60">
        <v>710773</v>
      </c>
      <c r="M19" s="60">
        <v>55237000</v>
      </c>
      <c r="N19" s="60">
        <v>56658546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127355335</v>
      </c>
      <c r="X19" s="60">
        <v>136944400</v>
      </c>
      <c r="Y19" s="60">
        <v>-9589065</v>
      </c>
      <c r="Z19" s="140">
        <v>-7</v>
      </c>
      <c r="AA19" s="155">
        <v>180030000</v>
      </c>
    </row>
    <row r="20" spans="1:27" ht="13.5">
      <c r="A20" s="181" t="s">
        <v>35</v>
      </c>
      <c r="B20" s="185"/>
      <c r="C20" s="155">
        <v>17425135</v>
      </c>
      <c r="D20" s="155">
        <v>0</v>
      </c>
      <c r="E20" s="156">
        <v>6414160</v>
      </c>
      <c r="F20" s="54">
        <v>6414160</v>
      </c>
      <c r="G20" s="54">
        <v>74249</v>
      </c>
      <c r="H20" s="54">
        <v>141282</v>
      </c>
      <c r="I20" s="54">
        <v>74974</v>
      </c>
      <c r="J20" s="54">
        <v>290505</v>
      </c>
      <c r="K20" s="54">
        <v>907942</v>
      </c>
      <c r="L20" s="54">
        <v>907942</v>
      </c>
      <c r="M20" s="54">
        <v>34121</v>
      </c>
      <c r="N20" s="54">
        <v>1850005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2140510</v>
      </c>
      <c r="X20" s="54">
        <v>3207534</v>
      </c>
      <c r="Y20" s="54">
        <v>-1067024</v>
      </c>
      <c r="Z20" s="184">
        <v>-33.27</v>
      </c>
      <c r="AA20" s="130">
        <v>6414160</v>
      </c>
    </row>
    <row r="21" spans="1:27" ht="13.5">
      <c r="A21" s="181" t="s">
        <v>115</v>
      </c>
      <c r="B21" s="185"/>
      <c r="C21" s="155">
        <v>281573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355152031</v>
      </c>
      <c r="D22" s="188">
        <f>SUM(D5:D21)</f>
        <v>0</v>
      </c>
      <c r="E22" s="189">
        <f t="shared" si="0"/>
        <v>392718780</v>
      </c>
      <c r="F22" s="190">
        <f t="shared" si="0"/>
        <v>392718780</v>
      </c>
      <c r="G22" s="190">
        <f t="shared" si="0"/>
        <v>81292065</v>
      </c>
      <c r="H22" s="190">
        <f t="shared" si="0"/>
        <v>19558717</v>
      </c>
      <c r="I22" s="190">
        <f t="shared" si="0"/>
        <v>22285265</v>
      </c>
      <c r="J22" s="190">
        <f t="shared" si="0"/>
        <v>123136047</v>
      </c>
      <c r="K22" s="190">
        <f t="shared" si="0"/>
        <v>18371188</v>
      </c>
      <c r="L22" s="190">
        <f t="shared" si="0"/>
        <v>18370229</v>
      </c>
      <c r="M22" s="190">
        <f t="shared" si="0"/>
        <v>72414745</v>
      </c>
      <c r="N22" s="190">
        <f t="shared" si="0"/>
        <v>109156162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232292209</v>
      </c>
      <c r="X22" s="190">
        <f t="shared" si="0"/>
        <v>263856624</v>
      </c>
      <c r="Y22" s="190">
        <f t="shared" si="0"/>
        <v>-31564415</v>
      </c>
      <c r="Z22" s="191">
        <f>+IF(X22&lt;&gt;0,+(Y22/X22)*100,0)</f>
        <v>-11.962714644601835</v>
      </c>
      <c r="AA22" s="188">
        <f>SUM(AA5:AA21)</f>
        <v>392718780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133615112</v>
      </c>
      <c r="D25" s="155">
        <v>0</v>
      </c>
      <c r="E25" s="156">
        <v>146795816</v>
      </c>
      <c r="F25" s="60">
        <v>146795816</v>
      </c>
      <c r="G25" s="60">
        <v>11443916</v>
      </c>
      <c r="H25" s="60">
        <v>12740536</v>
      </c>
      <c r="I25" s="60">
        <v>11984843</v>
      </c>
      <c r="J25" s="60">
        <v>36169295</v>
      </c>
      <c r="K25" s="60">
        <v>12375781</v>
      </c>
      <c r="L25" s="60">
        <v>12438193</v>
      </c>
      <c r="M25" s="60">
        <v>13622634</v>
      </c>
      <c r="N25" s="60">
        <v>38436608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74605903</v>
      </c>
      <c r="X25" s="60">
        <v>78437906</v>
      </c>
      <c r="Y25" s="60">
        <v>-3832003</v>
      </c>
      <c r="Z25" s="140">
        <v>-4.89</v>
      </c>
      <c r="AA25" s="155">
        <v>146795816</v>
      </c>
    </row>
    <row r="26" spans="1:27" ht="13.5">
      <c r="A26" s="183" t="s">
        <v>38</v>
      </c>
      <c r="B26" s="182"/>
      <c r="C26" s="155">
        <v>9405022</v>
      </c>
      <c r="D26" s="155">
        <v>0</v>
      </c>
      <c r="E26" s="156">
        <v>9535948</v>
      </c>
      <c r="F26" s="60">
        <v>9535948</v>
      </c>
      <c r="G26" s="60">
        <v>785558</v>
      </c>
      <c r="H26" s="60">
        <v>15082</v>
      </c>
      <c r="I26" s="60">
        <v>774945</v>
      </c>
      <c r="J26" s="60">
        <v>1575585</v>
      </c>
      <c r="K26" s="60">
        <v>809424</v>
      </c>
      <c r="L26" s="60">
        <v>809424</v>
      </c>
      <c r="M26" s="60">
        <v>799576</v>
      </c>
      <c r="N26" s="60">
        <v>2418424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3994009</v>
      </c>
      <c r="X26" s="60">
        <v>4873310</v>
      </c>
      <c r="Y26" s="60">
        <v>-879301</v>
      </c>
      <c r="Z26" s="140">
        <v>-18.04</v>
      </c>
      <c r="AA26" s="155">
        <v>9535948</v>
      </c>
    </row>
    <row r="27" spans="1:27" ht="13.5">
      <c r="A27" s="183" t="s">
        <v>118</v>
      </c>
      <c r="B27" s="182"/>
      <c r="C27" s="155">
        <v>58220523</v>
      </c>
      <c r="D27" s="155">
        <v>0</v>
      </c>
      <c r="E27" s="156">
        <v>69000000</v>
      </c>
      <c r="F27" s="60">
        <v>69000000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34500000</v>
      </c>
      <c r="Y27" s="60">
        <v>-34500000</v>
      </c>
      <c r="Z27" s="140">
        <v>-100</v>
      </c>
      <c r="AA27" s="155">
        <v>69000000</v>
      </c>
    </row>
    <row r="28" spans="1:27" ht="13.5">
      <c r="A28" s="183" t="s">
        <v>39</v>
      </c>
      <c r="B28" s="182"/>
      <c r="C28" s="155">
        <v>202689495</v>
      </c>
      <c r="D28" s="155">
        <v>0</v>
      </c>
      <c r="E28" s="156">
        <v>34782014</v>
      </c>
      <c r="F28" s="60">
        <v>34782014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34782014</v>
      </c>
    </row>
    <row r="29" spans="1:27" ht="13.5">
      <c r="A29" s="183" t="s">
        <v>40</v>
      </c>
      <c r="B29" s="182"/>
      <c r="C29" s="155">
        <v>1041054</v>
      </c>
      <c r="D29" s="155">
        <v>0</v>
      </c>
      <c r="E29" s="156">
        <v>997000</v>
      </c>
      <c r="F29" s="60">
        <v>997000</v>
      </c>
      <c r="G29" s="60">
        <v>729</v>
      </c>
      <c r="H29" s="60">
        <v>2863</v>
      </c>
      <c r="I29" s="60">
        <v>62403</v>
      </c>
      <c r="J29" s="60">
        <v>65995</v>
      </c>
      <c r="K29" s="60">
        <v>-56155</v>
      </c>
      <c r="L29" s="60">
        <v>-56155</v>
      </c>
      <c r="M29" s="60">
        <v>462589</v>
      </c>
      <c r="N29" s="60">
        <v>350279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416274</v>
      </c>
      <c r="X29" s="60">
        <v>498498</v>
      </c>
      <c r="Y29" s="60">
        <v>-82224</v>
      </c>
      <c r="Z29" s="140">
        <v>-16.49</v>
      </c>
      <c r="AA29" s="155">
        <v>997000</v>
      </c>
    </row>
    <row r="30" spans="1:27" ht="13.5">
      <c r="A30" s="183" t="s">
        <v>119</v>
      </c>
      <c r="B30" s="182"/>
      <c r="C30" s="155">
        <v>52561888</v>
      </c>
      <c r="D30" s="155">
        <v>0</v>
      </c>
      <c r="E30" s="156">
        <v>58242000</v>
      </c>
      <c r="F30" s="60">
        <v>58242000</v>
      </c>
      <c r="G30" s="60">
        <v>0</v>
      </c>
      <c r="H30" s="60">
        <v>15533413</v>
      </c>
      <c r="I30" s="60">
        <v>6207379</v>
      </c>
      <c r="J30" s="60">
        <v>21740792</v>
      </c>
      <c r="K30" s="60">
        <v>3603205</v>
      </c>
      <c r="L30" s="60">
        <v>3603205</v>
      </c>
      <c r="M30" s="60">
        <v>3518325</v>
      </c>
      <c r="N30" s="60">
        <v>10724735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32465527</v>
      </c>
      <c r="X30" s="60">
        <v>29121000</v>
      </c>
      <c r="Y30" s="60">
        <v>3344527</v>
      </c>
      <c r="Z30" s="140">
        <v>11.48</v>
      </c>
      <c r="AA30" s="155">
        <v>58242000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28829407</v>
      </c>
      <c r="D32" s="155">
        <v>0</v>
      </c>
      <c r="E32" s="156">
        <v>17161525</v>
      </c>
      <c r="F32" s="60">
        <v>17161525</v>
      </c>
      <c r="G32" s="60">
        <v>1971608</v>
      </c>
      <c r="H32" s="60">
        <v>332244</v>
      </c>
      <c r="I32" s="60">
        <v>1176102</v>
      </c>
      <c r="J32" s="60">
        <v>3479954</v>
      </c>
      <c r="K32" s="60">
        <v>648756</v>
      </c>
      <c r="L32" s="60">
        <v>648756</v>
      </c>
      <c r="M32" s="60">
        <v>1565754</v>
      </c>
      <c r="N32" s="60">
        <v>2863266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6343220</v>
      </c>
      <c r="X32" s="60">
        <v>14882550</v>
      </c>
      <c r="Y32" s="60">
        <v>-8539330</v>
      </c>
      <c r="Z32" s="140">
        <v>-57.38</v>
      </c>
      <c r="AA32" s="155">
        <v>17161525</v>
      </c>
    </row>
    <row r="33" spans="1:27" ht="13.5">
      <c r="A33" s="183" t="s">
        <v>42</v>
      </c>
      <c r="B33" s="182"/>
      <c r="C33" s="155">
        <v>3876829</v>
      </c>
      <c r="D33" s="155">
        <v>0</v>
      </c>
      <c r="E33" s="156">
        <v>8728000</v>
      </c>
      <c r="F33" s="60">
        <v>8728000</v>
      </c>
      <c r="G33" s="60">
        <v>95043</v>
      </c>
      <c r="H33" s="60">
        <v>1528182</v>
      </c>
      <c r="I33" s="60">
        <v>1502406</v>
      </c>
      <c r="J33" s="60">
        <v>3125631</v>
      </c>
      <c r="K33" s="60">
        <v>1743890</v>
      </c>
      <c r="L33" s="60">
        <v>1743890</v>
      </c>
      <c r="M33" s="60">
        <v>1944201</v>
      </c>
      <c r="N33" s="60">
        <v>5431981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8557612</v>
      </c>
      <c r="X33" s="60">
        <v>4614000</v>
      </c>
      <c r="Y33" s="60">
        <v>3943612</v>
      </c>
      <c r="Z33" s="140">
        <v>85.47</v>
      </c>
      <c r="AA33" s="155">
        <v>8728000</v>
      </c>
    </row>
    <row r="34" spans="1:27" ht="13.5">
      <c r="A34" s="183" t="s">
        <v>43</v>
      </c>
      <c r="B34" s="182"/>
      <c r="C34" s="155">
        <v>59056142</v>
      </c>
      <c r="D34" s="155">
        <v>0</v>
      </c>
      <c r="E34" s="156">
        <v>42356339</v>
      </c>
      <c r="F34" s="60">
        <v>42356339</v>
      </c>
      <c r="G34" s="60">
        <v>1108720</v>
      </c>
      <c r="H34" s="60">
        <v>3340676</v>
      </c>
      <c r="I34" s="60">
        <v>5400737</v>
      </c>
      <c r="J34" s="60">
        <v>9850133</v>
      </c>
      <c r="K34" s="60">
        <v>3933537</v>
      </c>
      <c r="L34" s="60">
        <v>4076053</v>
      </c>
      <c r="M34" s="60">
        <v>8578487</v>
      </c>
      <c r="N34" s="60">
        <v>16588077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26438210</v>
      </c>
      <c r="X34" s="60">
        <v>25863102</v>
      </c>
      <c r="Y34" s="60">
        <v>575108</v>
      </c>
      <c r="Z34" s="140">
        <v>2.22</v>
      </c>
      <c r="AA34" s="155">
        <v>42356339</v>
      </c>
    </row>
    <row r="35" spans="1:27" ht="13.5">
      <c r="A35" s="181" t="s">
        <v>122</v>
      </c>
      <c r="B35" s="185"/>
      <c r="C35" s="155">
        <v>5670141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554965613</v>
      </c>
      <c r="D36" s="188">
        <f>SUM(D25:D35)</f>
        <v>0</v>
      </c>
      <c r="E36" s="189">
        <f t="shared" si="1"/>
        <v>387598642</v>
      </c>
      <c r="F36" s="190">
        <f t="shared" si="1"/>
        <v>387598642</v>
      </c>
      <c r="G36" s="190">
        <f t="shared" si="1"/>
        <v>15405574</v>
      </c>
      <c r="H36" s="190">
        <f t="shared" si="1"/>
        <v>33492996</v>
      </c>
      <c r="I36" s="190">
        <f t="shared" si="1"/>
        <v>27108815</v>
      </c>
      <c r="J36" s="190">
        <f t="shared" si="1"/>
        <v>76007385</v>
      </c>
      <c r="K36" s="190">
        <f t="shared" si="1"/>
        <v>23058438</v>
      </c>
      <c r="L36" s="190">
        <f t="shared" si="1"/>
        <v>23263366</v>
      </c>
      <c r="M36" s="190">
        <f t="shared" si="1"/>
        <v>30491566</v>
      </c>
      <c r="N36" s="190">
        <f t="shared" si="1"/>
        <v>76813370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152820755</v>
      </c>
      <c r="X36" s="190">
        <f t="shared" si="1"/>
        <v>192790366</v>
      </c>
      <c r="Y36" s="190">
        <f t="shared" si="1"/>
        <v>-39969611</v>
      </c>
      <c r="Z36" s="191">
        <f>+IF(X36&lt;&gt;0,+(Y36/X36)*100,0)</f>
        <v>-20.732162000252647</v>
      </c>
      <c r="AA36" s="188">
        <f>SUM(AA25:AA35)</f>
        <v>387598642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-199813582</v>
      </c>
      <c r="D38" s="199">
        <f>+D22-D36</f>
        <v>0</v>
      </c>
      <c r="E38" s="200">
        <f t="shared" si="2"/>
        <v>5120138</v>
      </c>
      <c r="F38" s="106">
        <f t="shared" si="2"/>
        <v>5120138</v>
      </c>
      <c r="G38" s="106">
        <f t="shared" si="2"/>
        <v>65886491</v>
      </c>
      <c r="H38" s="106">
        <f t="shared" si="2"/>
        <v>-13934279</v>
      </c>
      <c r="I38" s="106">
        <f t="shared" si="2"/>
        <v>-4823550</v>
      </c>
      <c r="J38" s="106">
        <f t="shared" si="2"/>
        <v>47128662</v>
      </c>
      <c r="K38" s="106">
        <f t="shared" si="2"/>
        <v>-4687250</v>
      </c>
      <c r="L38" s="106">
        <f t="shared" si="2"/>
        <v>-4893137</v>
      </c>
      <c r="M38" s="106">
        <f t="shared" si="2"/>
        <v>41923179</v>
      </c>
      <c r="N38" s="106">
        <f t="shared" si="2"/>
        <v>32342792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79471454</v>
      </c>
      <c r="X38" s="106">
        <f>IF(F22=F36,0,X22-X36)</f>
        <v>71066258</v>
      </c>
      <c r="Y38" s="106">
        <f t="shared" si="2"/>
        <v>8405196</v>
      </c>
      <c r="Z38" s="201">
        <f>+IF(X38&lt;&gt;0,+(Y38/X38)*100,0)</f>
        <v>11.827266886628532</v>
      </c>
      <c r="AA38" s="199">
        <f>+AA22-AA36</f>
        <v>5120138</v>
      </c>
    </row>
    <row r="39" spans="1:27" ht="13.5">
      <c r="A39" s="181" t="s">
        <v>46</v>
      </c>
      <c r="B39" s="185"/>
      <c r="C39" s="155">
        <v>102500235</v>
      </c>
      <c r="D39" s="155">
        <v>0</v>
      </c>
      <c r="E39" s="156">
        <v>56677000</v>
      </c>
      <c r="F39" s="60">
        <v>56677000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29200000</v>
      </c>
      <c r="Y39" s="60">
        <v>-29200000</v>
      </c>
      <c r="Z39" s="140">
        <v>-100</v>
      </c>
      <c r="AA39" s="155">
        <v>56677000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-97313347</v>
      </c>
      <c r="D42" s="206">
        <f>SUM(D38:D41)</f>
        <v>0</v>
      </c>
      <c r="E42" s="207">
        <f t="shared" si="3"/>
        <v>61797138</v>
      </c>
      <c r="F42" s="88">
        <f t="shared" si="3"/>
        <v>61797138</v>
      </c>
      <c r="G42" s="88">
        <f t="shared" si="3"/>
        <v>65886491</v>
      </c>
      <c r="H42" s="88">
        <f t="shared" si="3"/>
        <v>-13934279</v>
      </c>
      <c r="I42" s="88">
        <f t="shared" si="3"/>
        <v>-4823550</v>
      </c>
      <c r="J42" s="88">
        <f t="shared" si="3"/>
        <v>47128662</v>
      </c>
      <c r="K42" s="88">
        <f t="shared" si="3"/>
        <v>-4687250</v>
      </c>
      <c r="L42" s="88">
        <f t="shared" si="3"/>
        <v>-4893137</v>
      </c>
      <c r="M42" s="88">
        <f t="shared" si="3"/>
        <v>41923179</v>
      </c>
      <c r="N42" s="88">
        <f t="shared" si="3"/>
        <v>32342792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79471454</v>
      </c>
      <c r="X42" s="88">
        <f t="shared" si="3"/>
        <v>100266258</v>
      </c>
      <c r="Y42" s="88">
        <f t="shared" si="3"/>
        <v>-20794804</v>
      </c>
      <c r="Z42" s="208">
        <f>+IF(X42&lt;&gt;0,+(Y42/X42)*100,0)</f>
        <v>-20.73958320056185</v>
      </c>
      <c r="AA42" s="206">
        <f>SUM(AA38:AA41)</f>
        <v>61797138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-97313347</v>
      </c>
      <c r="D44" s="210">
        <f>+D42-D43</f>
        <v>0</v>
      </c>
      <c r="E44" s="211">
        <f t="shared" si="4"/>
        <v>61797138</v>
      </c>
      <c r="F44" s="77">
        <f t="shared" si="4"/>
        <v>61797138</v>
      </c>
      <c r="G44" s="77">
        <f t="shared" si="4"/>
        <v>65886491</v>
      </c>
      <c r="H44" s="77">
        <f t="shared" si="4"/>
        <v>-13934279</v>
      </c>
      <c r="I44" s="77">
        <f t="shared" si="4"/>
        <v>-4823550</v>
      </c>
      <c r="J44" s="77">
        <f t="shared" si="4"/>
        <v>47128662</v>
      </c>
      <c r="K44" s="77">
        <f t="shared" si="4"/>
        <v>-4687250</v>
      </c>
      <c r="L44" s="77">
        <f t="shared" si="4"/>
        <v>-4893137</v>
      </c>
      <c r="M44" s="77">
        <f t="shared" si="4"/>
        <v>41923179</v>
      </c>
      <c r="N44" s="77">
        <f t="shared" si="4"/>
        <v>32342792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79471454</v>
      </c>
      <c r="X44" s="77">
        <f t="shared" si="4"/>
        <v>100266258</v>
      </c>
      <c r="Y44" s="77">
        <f t="shared" si="4"/>
        <v>-20794804</v>
      </c>
      <c r="Z44" s="212">
        <f>+IF(X44&lt;&gt;0,+(Y44/X44)*100,0)</f>
        <v>-20.73958320056185</v>
      </c>
      <c r="AA44" s="210">
        <f>+AA42-AA43</f>
        <v>61797138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-97313347</v>
      </c>
      <c r="D46" s="206">
        <f>SUM(D44:D45)</f>
        <v>0</v>
      </c>
      <c r="E46" s="207">
        <f t="shared" si="5"/>
        <v>61797138</v>
      </c>
      <c r="F46" s="88">
        <f t="shared" si="5"/>
        <v>61797138</v>
      </c>
      <c r="G46" s="88">
        <f t="shared" si="5"/>
        <v>65886491</v>
      </c>
      <c r="H46" s="88">
        <f t="shared" si="5"/>
        <v>-13934279</v>
      </c>
      <c r="I46" s="88">
        <f t="shared" si="5"/>
        <v>-4823550</v>
      </c>
      <c r="J46" s="88">
        <f t="shared" si="5"/>
        <v>47128662</v>
      </c>
      <c r="K46" s="88">
        <f t="shared" si="5"/>
        <v>-4687250</v>
      </c>
      <c r="L46" s="88">
        <f t="shared" si="5"/>
        <v>-4893137</v>
      </c>
      <c r="M46" s="88">
        <f t="shared" si="5"/>
        <v>41923179</v>
      </c>
      <c r="N46" s="88">
        <f t="shared" si="5"/>
        <v>32342792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79471454</v>
      </c>
      <c r="X46" s="88">
        <f t="shared" si="5"/>
        <v>100266258</v>
      </c>
      <c r="Y46" s="88">
        <f t="shared" si="5"/>
        <v>-20794804</v>
      </c>
      <c r="Z46" s="208">
        <f>+IF(X46&lt;&gt;0,+(Y46/X46)*100,0)</f>
        <v>-20.73958320056185</v>
      </c>
      <c r="AA46" s="206">
        <f>SUM(AA44:AA45)</f>
        <v>61797138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-97313347</v>
      </c>
      <c r="D48" s="217">
        <f>SUM(D46:D47)</f>
        <v>0</v>
      </c>
      <c r="E48" s="218">
        <f t="shared" si="6"/>
        <v>61797138</v>
      </c>
      <c r="F48" s="219">
        <f t="shared" si="6"/>
        <v>61797138</v>
      </c>
      <c r="G48" s="219">
        <f t="shared" si="6"/>
        <v>65886491</v>
      </c>
      <c r="H48" s="220">
        <f t="shared" si="6"/>
        <v>-13934279</v>
      </c>
      <c r="I48" s="220">
        <f t="shared" si="6"/>
        <v>-4823550</v>
      </c>
      <c r="J48" s="220">
        <f t="shared" si="6"/>
        <v>47128662</v>
      </c>
      <c r="K48" s="220">
        <f t="shared" si="6"/>
        <v>-4687250</v>
      </c>
      <c r="L48" s="220">
        <f t="shared" si="6"/>
        <v>-4893137</v>
      </c>
      <c r="M48" s="219">
        <f t="shared" si="6"/>
        <v>41923179</v>
      </c>
      <c r="N48" s="219">
        <f t="shared" si="6"/>
        <v>32342792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79471454</v>
      </c>
      <c r="X48" s="220">
        <f t="shared" si="6"/>
        <v>100266258</v>
      </c>
      <c r="Y48" s="220">
        <f t="shared" si="6"/>
        <v>-20794804</v>
      </c>
      <c r="Z48" s="221">
        <f>+IF(X48&lt;&gt;0,+(Y48/X48)*100,0)</f>
        <v>-20.73958320056185</v>
      </c>
      <c r="AA48" s="222">
        <f>SUM(AA46:AA47)</f>
        <v>61797138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11775416</v>
      </c>
      <c r="D5" s="153">
        <f>SUM(D6:D8)</f>
        <v>0</v>
      </c>
      <c r="E5" s="154">
        <f t="shared" si="0"/>
        <v>5644150</v>
      </c>
      <c r="F5" s="100">
        <f t="shared" si="0"/>
        <v>5644150</v>
      </c>
      <c r="G5" s="100">
        <f t="shared" si="0"/>
        <v>482695</v>
      </c>
      <c r="H5" s="100">
        <f t="shared" si="0"/>
        <v>747266</v>
      </c>
      <c r="I5" s="100">
        <f t="shared" si="0"/>
        <v>9184</v>
      </c>
      <c r="J5" s="100">
        <f t="shared" si="0"/>
        <v>1239145</v>
      </c>
      <c r="K5" s="100">
        <f t="shared" si="0"/>
        <v>20929</v>
      </c>
      <c r="L5" s="100">
        <f t="shared" si="0"/>
        <v>20929</v>
      </c>
      <c r="M5" s="100">
        <f t="shared" si="0"/>
        <v>11218</v>
      </c>
      <c r="N5" s="100">
        <f t="shared" si="0"/>
        <v>53076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1292221</v>
      </c>
      <c r="X5" s="100">
        <f t="shared" si="0"/>
        <v>1517004</v>
      </c>
      <c r="Y5" s="100">
        <f t="shared" si="0"/>
        <v>-224783</v>
      </c>
      <c r="Z5" s="137">
        <f>+IF(X5&lt;&gt;0,+(Y5/X5)*100,0)</f>
        <v>-14.817561456660627</v>
      </c>
      <c r="AA5" s="153">
        <f>SUM(AA6:AA8)</f>
        <v>5644150</v>
      </c>
    </row>
    <row r="6" spans="1:27" ht="13.5">
      <c r="A6" s="138" t="s">
        <v>75</v>
      </c>
      <c r="B6" s="136"/>
      <c r="C6" s="155">
        <v>86917</v>
      </c>
      <c r="D6" s="155"/>
      <c r="E6" s="156">
        <v>113304</v>
      </c>
      <c r="F6" s="60">
        <v>113304</v>
      </c>
      <c r="G6" s="60"/>
      <c r="H6" s="60"/>
      <c r="I6" s="60"/>
      <c r="J6" s="60"/>
      <c r="K6" s="60"/>
      <c r="L6" s="60"/>
      <c r="M6" s="60">
        <v>9999</v>
      </c>
      <c r="N6" s="60">
        <v>9999</v>
      </c>
      <c r="O6" s="60"/>
      <c r="P6" s="60"/>
      <c r="Q6" s="60"/>
      <c r="R6" s="60"/>
      <c r="S6" s="60"/>
      <c r="T6" s="60"/>
      <c r="U6" s="60"/>
      <c r="V6" s="60"/>
      <c r="W6" s="60">
        <v>9999</v>
      </c>
      <c r="X6" s="60">
        <v>56502</v>
      </c>
      <c r="Y6" s="60">
        <v>-46503</v>
      </c>
      <c r="Z6" s="140">
        <v>-82.3</v>
      </c>
      <c r="AA6" s="62">
        <v>113304</v>
      </c>
    </row>
    <row r="7" spans="1:27" ht="13.5">
      <c r="A7" s="138" t="s">
        <v>76</v>
      </c>
      <c r="B7" s="136"/>
      <c r="C7" s="157">
        <v>2047225</v>
      </c>
      <c r="D7" s="157"/>
      <c r="E7" s="158">
        <v>2328247</v>
      </c>
      <c r="F7" s="159">
        <v>2328247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1164000</v>
      </c>
      <c r="Y7" s="159">
        <v>-1164000</v>
      </c>
      <c r="Z7" s="141">
        <v>-100</v>
      </c>
      <c r="AA7" s="225">
        <v>2328247</v>
      </c>
    </row>
    <row r="8" spans="1:27" ht="13.5">
      <c r="A8" s="138" t="s">
        <v>77</v>
      </c>
      <c r="B8" s="136"/>
      <c r="C8" s="155">
        <v>9641274</v>
      </c>
      <c r="D8" s="155"/>
      <c r="E8" s="156">
        <v>3202599</v>
      </c>
      <c r="F8" s="60">
        <v>3202599</v>
      </c>
      <c r="G8" s="60">
        <v>482695</v>
      </c>
      <c r="H8" s="60">
        <v>747266</v>
      </c>
      <c r="I8" s="60">
        <v>9184</v>
      </c>
      <c r="J8" s="60">
        <v>1239145</v>
      </c>
      <c r="K8" s="60">
        <v>20929</v>
      </c>
      <c r="L8" s="60">
        <v>20929</v>
      </c>
      <c r="M8" s="60">
        <v>1219</v>
      </c>
      <c r="N8" s="60">
        <v>43077</v>
      </c>
      <c r="O8" s="60"/>
      <c r="P8" s="60"/>
      <c r="Q8" s="60"/>
      <c r="R8" s="60"/>
      <c r="S8" s="60"/>
      <c r="T8" s="60"/>
      <c r="U8" s="60"/>
      <c r="V8" s="60"/>
      <c r="W8" s="60">
        <v>1282222</v>
      </c>
      <c r="X8" s="60">
        <v>296502</v>
      </c>
      <c r="Y8" s="60">
        <v>985720</v>
      </c>
      <c r="Z8" s="140">
        <v>332.45</v>
      </c>
      <c r="AA8" s="62">
        <v>3202599</v>
      </c>
    </row>
    <row r="9" spans="1:27" ht="13.5">
      <c r="A9" s="135" t="s">
        <v>78</v>
      </c>
      <c r="B9" s="136"/>
      <c r="C9" s="153">
        <f aca="true" t="shared" si="1" ref="C9:Y9">SUM(C10:C14)</f>
        <v>15527745</v>
      </c>
      <c r="D9" s="153">
        <f>SUM(D10:D14)</f>
        <v>0</v>
      </c>
      <c r="E9" s="154">
        <f t="shared" si="1"/>
        <v>21186201</v>
      </c>
      <c r="F9" s="100">
        <f t="shared" si="1"/>
        <v>21186201</v>
      </c>
      <c r="G9" s="100">
        <f t="shared" si="1"/>
        <v>399070</v>
      </c>
      <c r="H9" s="100">
        <f t="shared" si="1"/>
        <v>562303</v>
      </c>
      <c r="I9" s="100">
        <f t="shared" si="1"/>
        <v>13818</v>
      </c>
      <c r="J9" s="100">
        <f t="shared" si="1"/>
        <v>975191</v>
      </c>
      <c r="K9" s="100">
        <f t="shared" si="1"/>
        <v>18</v>
      </c>
      <c r="L9" s="100">
        <f t="shared" si="1"/>
        <v>18</v>
      </c>
      <c r="M9" s="100">
        <f t="shared" si="1"/>
        <v>0</v>
      </c>
      <c r="N9" s="100">
        <f t="shared" si="1"/>
        <v>36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975227</v>
      </c>
      <c r="X9" s="100">
        <f t="shared" si="1"/>
        <v>10574496</v>
      </c>
      <c r="Y9" s="100">
        <f t="shared" si="1"/>
        <v>-9599269</v>
      </c>
      <c r="Z9" s="137">
        <f>+IF(X9&lt;&gt;0,+(Y9/X9)*100,0)</f>
        <v>-90.77755573409834</v>
      </c>
      <c r="AA9" s="102">
        <f>SUM(AA10:AA14)</f>
        <v>21186201</v>
      </c>
    </row>
    <row r="10" spans="1:27" ht="13.5">
      <c r="A10" s="138" t="s">
        <v>79</v>
      </c>
      <c r="B10" s="136"/>
      <c r="C10" s="155">
        <v>30801</v>
      </c>
      <c r="D10" s="155"/>
      <c r="E10" s="156">
        <v>125544</v>
      </c>
      <c r="F10" s="60">
        <v>125544</v>
      </c>
      <c r="G10" s="60"/>
      <c r="H10" s="60"/>
      <c r="I10" s="60">
        <v>13818</v>
      </c>
      <c r="J10" s="60">
        <v>13818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13818</v>
      </c>
      <c r="X10" s="60">
        <v>81498</v>
      </c>
      <c r="Y10" s="60">
        <v>-67680</v>
      </c>
      <c r="Z10" s="140">
        <v>-83.04</v>
      </c>
      <c r="AA10" s="62">
        <v>125544</v>
      </c>
    </row>
    <row r="11" spans="1:27" ht="13.5">
      <c r="A11" s="138" t="s">
        <v>80</v>
      </c>
      <c r="B11" s="136"/>
      <c r="C11" s="155">
        <v>15256902</v>
      </c>
      <c r="D11" s="155"/>
      <c r="E11" s="156">
        <v>20922559</v>
      </c>
      <c r="F11" s="60">
        <v>20922559</v>
      </c>
      <c r="G11" s="60">
        <v>399070</v>
      </c>
      <c r="H11" s="60">
        <v>562303</v>
      </c>
      <c r="I11" s="60"/>
      <c r="J11" s="60">
        <v>961373</v>
      </c>
      <c r="K11" s="60">
        <v>18</v>
      </c>
      <c r="L11" s="60">
        <v>18</v>
      </c>
      <c r="M11" s="60"/>
      <c r="N11" s="60">
        <v>36</v>
      </c>
      <c r="O11" s="60"/>
      <c r="P11" s="60"/>
      <c r="Q11" s="60"/>
      <c r="R11" s="60"/>
      <c r="S11" s="60"/>
      <c r="T11" s="60"/>
      <c r="U11" s="60"/>
      <c r="V11" s="60"/>
      <c r="W11" s="60">
        <v>961409</v>
      </c>
      <c r="X11" s="60">
        <v>10461498</v>
      </c>
      <c r="Y11" s="60">
        <v>-9500089</v>
      </c>
      <c r="Z11" s="140">
        <v>-90.81</v>
      </c>
      <c r="AA11" s="62">
        <v>20922559</v>
      </c>
    </row>
    <row r="12" spans="1:27" ht="13.5">
      <c r="A12" s="138" t="s">
        <v>81</v>
      </c>
      <c r="B12" s="136"/>
      <c r="C12" s="155">
        <v>8624</v>
      </c>
      <c r="D12" s="155"/>
      <c r="E12" s="156">
        <v>138098</v>
      </c>
      <c r="F12" s="60">
        <v>138098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31500</v>
      </c>
      <c r="Y12" s="60">
        <v>-31500</v>
      </c>
      <c r="Z12" s="140">
        <v>-100</v>
      </c>
      <c r="AA12" s="62">
        <v>138098</v>
      </c>
    </row>
    <row r="13" spans="1:27" ht="13.5">
      <c r="A13" s="138" t="s">
        <v>82</v>
      </c>
      <c r="B13" s="136"/>
      <c r="C13" s="155">
        <v>231418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1104802</v>
      </c>
      <c r="D15" s="153">
        <f>SUM(D16:D18)</f>
        <v>0</v>
      </c>
      <c r="E15" s="154">
        <f t="shared" si="2"/>
        <v>30966207</v>
      </c>
      <c r="F15" s="100">
        <f t="shared" si="2"/>
        <v>30966207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38582</v>
      </c>
      <c r="N15" s="100">
        <f t="shared" si="2"/>
        <v>38582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38582</v>
      </c>
      <c r="X15" s="100">
        <f t="shared" si="2"/>
        <v>15483000</v>
      </c>
      <c r="Y15" s="100">
        <f t="shared" si="2"/>
        <v>-15444418</v>
      </c>
      <c r="Z15" s="137">
        <f>+IF(X15&lt;&gt;0,+(Y15/X15)*100,0)</f>
        <v>-99.75081056642769</v>
      </c>
      <c r="AA15" s="102">
        <f>SUM(AA16:AA18)</f>
        <v>30966207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1104802</v>
      </c>
      <c r="D17" s="155"/>
      <c r="E17" s="156">
        <v>30966207</v>
      </c>
      <c r="F17" s="60">
        <v>30966207</v>
      </c>
      <c r="G17" s="60"/>
      <c r="H17" s="60"/>
      <c r="I17" s="60"/>
      <c r="J17" s="60"/>
      <c r="K17" s="60"/>
      <c r="L17" s="60"/>
      <c r="M17" s="60">
        <v>38582</v>
      </c>
      <c r="N17" s="60">
        <v>38582</v>
      </c>
      <c r="O17" s="60"/>
      <c r="P17" s="60"/>
      <c r="Q17" s="60"/>
      <c r="R17" s="60"/>
      <c r="S17" s="60"/>
      <c r="T17" s="60"/>
      <c r="U17" s="60"/>
      <c r="V17" s="60"/>
      <c r="W17" s="60">
        <v>38582</v>
      </c>
      <c r="X17" s="60">
        <v>15483000</v>
      </c>
      <c r="Y17" s="60">
        <v>-15444418</v>
      </c>
      <c r="Z17" s="140">
        <v>-99.75</v>
      </c>
      <c r="AA17" s="62">
        <v>30966207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59661863</v>
      </c>
      <c r="D19" s="153">
        <f>SUM(D20:D23)</f>
        <v>0</v>
      </c>
      <c r="E19" s="154">
        <f t="shared" si="3"/>
        <v>3580442</v>
      </c>
      <c r="F19" s="100">
        <f t="shared" si="3"/>
        <v>3580442</v>
      </c>
      <c r="G19" s="100">
        <f t="shared" si="3"/>
        <v>1203657</v>
      </c>
      <c r="H19" s="100">
        <f t="shared" si="3"/>
        <v>1517598</v>
      </c>
      <c r="I19" s="100">
        <f t="shared" si="3"/>
        <v>9417</v>
      </c>
      <c r="J19" s="100">
        <f t="shared" si="3"/>
        <v>2730672</v>
      </c>
      <c r="K19" s="100">
        <f t="shared" si="3"/>
        <v>91</v>
      </c>
      <c r="L19" s="100">
        <f t="shared" si="3"/>
        <v>91</v>
      </c>
      <c r="M19" s="100">
        <f t="shared" si="3"/>
        <v>105</v>
      </c>
      <c r="N19" s="100">
        <f t="shared" si="3"/>
        <v>287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2730959</v>
      </c>
      <c r="X19" s="100">
        <f t="shared" si="3"/>
        <v>1790004</v>
      </c>
      <c r="Y19" s="100">
        <f t="shared" si="3"/>
        <v>940955</v>
      </c>
      <c r="Z19" s="137">
        <f>+IF(X19&lt;&gt;0,+(Y19/X19)*100,0)</f>
        <v>52.56720096714867</v>
      </c>
      <c r="AA19" s="102">
        <f>SUM(AA20:AA23)</f>
        <v>3580442</v>
      </c>
    </row>
    <row r="20" spans="1:27" ht="13.5">
      <c r="A20" s="138" t="s">
        <v>89</v>
      </c>
      <c r="B20" s="136"/>
      <c r="C20" s="155">
        <v>1588030</v>
      </c>
      <c r="D20" s="155"/>
      <c r="E20" s="156">
        <v>356960</v>
      </c>
      <c r="F20" s="60">
        <v>356960</v>
      </c>
      <c r="G20" s="60">
        <v>762897</v>
      </c>
      <c r="H20" s="60">
        <v>43479</v>
      </c>
      <c r="I20" s="60"/>
      <c r="J20" s="60">
        <v>806376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806376</v>
      </c>
      <c r="X20" s="60">
        <v>178500</v>
      </c>
      <c r="Y20" s="60">
        <v>627876</v>
      </c>
      <c r="Z20" s="140">
        <v>351.75</v>
      </c>
      <c r="AA20" s="62">
        <v>356960</v>
      </c>
    </row>
    <row r="21" spans="1:27" ht="13.5">
      <c r="A21" s="138" t="s">
        <v>90</v>
      </c>
      <c r="B21" s="136"/>
      <c r="C21" s="155">
        <v>25511668</v>
      </c>
      <c r="D21" s="155"/>
      <c r="E21" s="156">
        <v>944315</v>
      </c>
      <c r="F21" s="60">
        <v>944315</v>
      </c>
      <c r="G21" s="60">
        <v>440760</v>
      </c>
      <c r="H21" s="60">
        <v>293663</v>
      </c>
      <c r="I21" s="60">
        <v>9001</v>
      </c>
      <c r="J21" s="60">
        <v>743424</v>
      </c>
      <c r="K21" s="60">
        <v>91</v>
      </c>
      <c r="L21" s="60">
        <v>91</v>
      </c>
      <c r="M21" s="60"/>
      <c r="N21" s="60">
        <v>182</v>
      </c>
      <c r="O21" s="60"/>
      <c r="P21" s="60"/>
      <c r="Q21" s="60"/>
      <c r="R21" s="60"/>
      <c r="S21" s="60"/>
      <c r="T21" s="60"/>
      <c r="U21" s="60"/>
      <c r="V21" s="60"/>
      <c r="W21" s="60">
        <v>743606</v>
      </c>
      <c r="X21" s="60">
        <v>472002</v>
      </c>
      <c r="Y21" s="60">
        <v>271604</v>
      </c>
      <c r="Z21" s="140">
        <v>57.54</v>
      </c>
      <c r="AA21" s="62">
        <v>944315</v>
      </c>
    </row>
    <row r="22" spans="1:27" ht="13.5">
      <c r="A22" s="138" t="s">
        <v>91</v>
      </c>
      <c r="B22" s="136"/>
      <c r="C22" s="157">
        <v>16113005</v>
      </c>
      <c r="D22" s="157"/>
      <c r="E22" s="158">
        <v>17302</v>
      </c>
      <c r="F22" s="159">
        <v>17302</v>
      </c>
      <c r="G22" s="159"/>
      <c r="H22" s="159">
        <v>10000</v>
      </c>
      <c r="I22" s="159">
        <v>416</v>
      </c>
      <c r="J22" s="159">
        <v>10416</v>
      </c>
      <c r="K22" s="159"/>
      <c r="L22" s="159"/>
      <c r="M22" s="159">
        <v>105</v>
      </c>
      <c r="N22" s="159">
        <v>105</v>
      </c>
      <c r="O22" s="159"/>
      <c r="P22" s="159"/>
      <c r="Q22" s="159"/>
      <c r="R22" s="159"/>
      <c r="S22" s="159"/>
      <c r="T22" s="159"/>
      <c r="U22" s="159"/>
      <c r="V22" s="159"/>
      <c r="W22" s="159">
        <v>10521</v>
      </c>
      <c r="X22" s="159">
        <v>8502</v>
      </c>
      <c r="Y22" s="159">
        <v>2019</v>
      </c>
      <c r="Z22" s="141">
        <v>23.75</v>
      </c>
      <c r="AA22" s="225">
        <v>17302</v>
      </c>
    </row>
    <row r="23" spans="1:27" ht="13.5">
      <c r="A23" s="138" t="s">
        <v>92</v>
      </c>
      <c r="B23" s="136"/>
      <c r="C23" s="155">
        <v>16449160</v>
      </c>
      <c r="D23" s="155"/>
      <c r="E23" s="156">
        <v>2261865</v>
      </c>
      <c r="F23" s="60">
        <v>2261865</v>
      </c>
      <c r="G23" s="60"/>
      <c r="H23" s="60">
        <v>1170456</v>
      </c>
      <c r="I23" s="60"/>
      <c r="J23" s="60">
        <v>1170456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1170456</v>
      </c>
      <c r="X23" s="60">
        <v>1131000</v>
      </c>
      <c r="Y23" s="60">
        <v>39456</v>
      </c>
      <c r="Z23" s="140">
        <v>3.49</v>
      </c>
      <c r="AA23" s="62">
        <v>2261865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1323498</v>
      </c>
      <c r="Y24" s="100">
        <v>-1323498</v>
      </c>
      <c r="Z24" s="137">
        <v>-100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88069826</v>
      </c>
      <c r="D25" s="217">
        <f>+D5+D9+D15+D19+D24</f>
        <v>0</v>
      </c>
      <c r="E25" s="230">
        <f t="shared" si="4"/>
        <v>61377000</v>
      </c>
      <c r="F25" s="219">
        <f t="shared" si="4"/>
        <v>61377000</v>
      </c>
      <c r="G25" s="219">
        <f t="shared" si="4"/>
        <v>2085422</v>
      </c>
      <c r="H25" s="219">
        <f t="shared" si="4"/>
        <v>2827167</v>
      </c>
      <c r="I25" s="219">
        <f t="shared" si="4"/>
        <v>32419</v>
      </c>
      <c r="J25" s="219">
        <f t="shared" si="4"/>
        <v>4945008</v>
      </c>
      <c r="K25" s="219">
        <f t="shared" si="4"/>
        <v>21038</v>
      </c>
      <c r="L25" s="219">
        <f t="shared" si="4"/>
        <v>21038</v>
      </c>
      <c r="M25" s="219">
        <f t="shared" si="4"/>
        <v>49905</v>
      </c>
      <c r="N25" s="219">
        <f t="shared" si="4"/>
        <v>91981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5036989</v>
      </c>
      <c r="X25" s="219">
        <f t="shared" si="4"/>
        <v>30688002</v>
      </c>
      <c r="Y25" s="219">
        <f t="shared" si="4"/>
        <v>-25651013</v>
      </c>
      <c r="Z25" s="231">
        <f>+IF(X25&lt;&gt;0,+(Y25/X25)*100,0)</f>
        <v>-83.58645505823415</v>
      </c>
      <c r="AA25" s="232">
        <f>+AA5+AA9+AA15+AA19+AA24</f>
        <v>61377000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78331919</v>
      </c>
      <c r="D28" s="155"/>
      <c r="E28" s="156">
        <v>56677000</v>
      </c>
      <c r="F28" s="60">
        <v>56677000</v>
      </c>
      <c r="G28" s="60">
        <v>2085422</v>
      </c>
      <c r="H28" s="60">
        <v>2154053</v>
      </c>
      <c r="I28" s="60"/>
      <c r="J28" s="60">
        <v>4239475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4239475</v>
      </c>
      <c r="X28" s="60"/>
      <c r="Y28" s="60">
        <v>4239475</v>
      </c>
      <c r="Z28" s="140"/>
      <c r="AA28" s="155">
        <v>56677000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78331919</v>
      </c>
      <c r="D32" s="210">
        <f>SUM(D28:D31)</f>
        <v>0</v>
      </c>
      <c r="E32" s="211">
        <f t="shared" si="5"/>
        <v>56677000</v>
      </c>
      <c r="F32" s="77">
        <f t="shared" si="5"/>
        <v>56677000</v>
      </c>
      <c r="G32" s="77">
        <f t="shared" si="5"/>
        <v>2085422</v>
      </c>
      <c r="H32" s="77">
        <f t="shared" si="5"/>
        <v>2154053</v>
      </c>
      <c r="I32" s="77">
        <f t="shared" si="5"/>
        <v>0</v>
      </c>
      <c r="J32" s="77">
        <f t="shared" si="5"/>
        <v>4239475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4239475</v>
      </c>
      <c r="X32" s="77">
        <f t="shared" si="5"/>
        <v>0</v>
      </c>
      <c r="Y32" s="77">
        <f t="shared" si="5"/>
        <v>4239475</v>
      </c>
      <c r="Z32" s="212">
        <f>+IF(X32&lt;&gt;0,+(Y32/X32)*100,0)</f>
        <v>0</v>
      </c>
      <c r="AA32" s="79">
        <f>SUM(AA28:AA31)</f>
        <v>56677000</v>
      </c>
    </row>
    <row r="33" spans="1:27" ht="13.5">
      <c r="A33" s="237" t="s">
        <v>51</v>
      </c>
      <c r="B33" s="136" t="s">
        <v>137</v>
      </c>
      <c r="C33" s="155">
        <v>9737907</v>
      </c>
      <c r="D33" s="155"/>
      <c r="E33" s="156">
        <v>4700000</v>
      </c>
      <c r="F33" s="60">
        <v>4700000</v>
      </c>
      <c r="G33" s="60"/>
      <c r="H33" s="60">
        <v>673114</v>
      </c>
      <c r="I33" s="60">
        <v>32419</v>
      </c>
      <c r="J33" s="60">
        <v>705533</v>
      </c>
      <c r="K33" s="60">
        <v>21038</v>
      </c>
      <c r="L33" s="60">
        <v>21038</v>
      </c>
      <c r="M33" s="60">
        <v>49905</v>
      </c>
      <c r="N33" s="60">
        <v>91981</v>
      </c>
      <c r="O33" s="60"/>
      <c r="P33" s="60"/>
      <c r="Q33" s="60"/>
      <c r="R33" s="60"/>
      <c r="S33" s="60"/>
      <c r="T33" s="60"/>
      <c r="U33" s="60"/>
      <c r="V33" s="60"/>
      <c r="W33" s="60">
        <v>797514</v>
      </c>
      <c r="X33" s="60"/>
      <c r="Y33" s="60">
        <v>797514</v>
      </c>
      <c r="Z33" s="140"/>
      <c r="AA33" s="62">
        <v>4700000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88069826</v>
      </c>
      <c r="D36" s="222">
        <f>SUM(D32:D35)</f>
        <v>0</v>
      </c>
      <c r="E36" s="218">
        <f t="shared" si="6"/>
        <v>61377000</v>
      </c>
      <c r="F36" s="220">
        <f t="shared" si="6"/>
        <v>61377000</v>
      </c>
      <c r="G36" s="220">
        <f t="shared" si="6"/>
        <v>2085422</v>
      </c>
      <c r="H36" s="220">
        <f t="shared" si="6"/>
        <v>2827167</v>
      </c>
      <c r="I36" s="220">
        <f t="shared" si="6"/>
        <v>32419</v>
      </c>
      <c r="J36" s="220">
        <f t="shared" si="6"/>
        <v>4945008</v>
      </c>
      <c r="K36" s="220">
        <f t="shared" si="6"/>
        <v>21038</v>
      </c>
      <c r="L36" s="220">
        <f t="shared" si="6"/>
        <v>21038</v>
      </c>
      <c r="M36" s="220">
        <f t="shared" si="6"/>
        <v>49905</v>
      </c>
      <c r="N36" s="220">
        <f t="shared" si="6"/>
        <v>91981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5036989</v>
      </c>
      <c r="X36" s="220">
        <f t="shared" si="6"/>
        <v>0</v>
      </c>
      <c r="Y36" s="220">
        <f t="shared" si="6"/>
        <v>5036989</v>
      </c>
      <c r="Z36" s="221">
        <f>+IF(X36&lt;&gt;0,+(Y36/X36)*100,0)</f>
        <v>0</v>
      </c>
      <c r="AA36" s="239">
        <f>SUM(AA32:AA35)</f>
        <v>61377000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12597635</v>
      </c>
      <c r="D6" s="155"/>
      <c r="E6" s="59">
        <v>20000000</v>
      </c>
      <c r="F6" s="60">
        <v>20000000</v>
      </c>
      <c r="G6" s="60">
        <v>75621268</v>
      </c>
      <c r="H6" s="60">
        <v>66060551</v>
      </c>
      <c r="I6" s="60">
        <v>30076804</v>
      </c>
      <c r="J6" s="60">
        <v>30076804</v>
      </c>
      <c r="K6" s="60">
        <v>8504349</v>
      </c>
      <c r="L6" s="60">
        <v>73938575</v>
      </c>
      <c r="M6" s="60">
        <v>48580745</v>
      </c>
      <c r="N6" s="60">
        <v>48580745</v>
      </c>
      <c r="O6" s="60"/>
      <c r="P6" s="60"/>
      <c r="Q6" s="60"/>
      <c r="R6" s="60"/>
      <c r="S6" s="60"/>
      <c r="T6" s="60"/>
      <c r="U6" s="60"/>
      <c r="V6" s="60"/>
      <c r="W6" s="60">
        <v>48580745</v>
      </c>
      <c r="X6" s="60">
        <v>10000000</v>
      </c>
      <c r="Y6" s="60">
        <v>38580745</v>
      </c>
      <c r="Z6" s="140">
        <v>385.81</v>
      </c>
      <c r="AA6" s="62">
        <v>20000000</v>
      </c>
    </row>
    <row r="7" spans="1:27" ht="13.5">
      <c r="A7" s="249" t="s">
        <v>144</v>
      </c>
      <c r="B7" s="182"/>
      <c r="C7" s="155"/>
      <c r="D7" s="155"/>
      <c r="E7" s="59">
        <v>20000000</v>
      </c>
      <c r="F7" s="60">
        <v>20000000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10000000</v>
      </c>
      <c r="Y7" s="60">
        <v>-10000000</v>
      </c>
      <c r="Z7" s="140">
        <v>-100</v>
      </c>
      <c r="AA7" s="62">
        <v>20000000</v>
      </c>
    </row>
    <row r="8" spans="1:27" ht="13.5">
      <c r="A8" s="249" t="s">
        <v>145</v>
      </c>
      <c r="B8" s="182"/>
      <c r="C8" s="155">
        <v>59871293</v>
      </c>
      <c r="D8" s="155"/>
      <c r="E8" s="59">
        <v>66278000</v>
      </c>
      <c r="F8" s="60">
        <v>66278000</v>
      </c>
      <c r="G8" s="60">
        <v>50927102</v>
      </c>
      <c r="H8" s="60">
        <v>84904845</v>
      </c>
      <c r="I8" s="60">
        <v>98472965</v>
      </c>
      <c r="J8" s="60">
        <v>98472965</v>
      </c>
      <c r="K8" s="60">
        <v>105692699</v>
      </c>
      <c r="L8" s="60">
        <v>106209688</v>
      </c>
      <c r="M8" s="60">
        <v>125216792</v>
      </c>
      <c r="N8" s="60">
        <v>125216792</v>
      </c>
      <c r="O8" s="60"/>
      <c r="P8" s="60"/>
      <c r="Q8" s="60"/>
      <c r="R8" s="60"/>
      <c r="S8" s="60"/>
      <c r="T8" s="60"/>
      <c r="U8" s="60"/>
      <c r="V8" s="60"/>
      <c r="W8" s="60">
        <v>125216792</v>
      </c>
      <c r="X8" s="60">
        <v>33139000</v>
      </c>
      <c r="Y8" s="60">
        <v>92077792</v>
      </c>
      <c r="Z8" s="140">
        <v>277.85</v>
      </c>
      <c r="AA8" s="62">
        <v>66278000</v>
      </c>
    </row>
    <row r="9" spans="1:27" ht="13.5">
      <c r="A9" s="249" t="s">
        <v>146</v>
      </c>
      <c r="B9" s="182"/>
      <c r="C9" s="155">
        <v>75913668</v>
      </c>
      <c r="D9" s="155"/>
      <c r="E9" s="59"/>
      <c r="F9" s="60"/>
      <c r="G9" s="60">
        <v>63098211</v>
      </c>
      <c r="H9" s="60">
        <v>13430109</v>
      </c>
      <c r="I9" s="60">
        <v>10928131</v>
      </c>
      <c r="J9" s="60">
        <v>10928131</v>
      </c>
      <c r="K9" s="60">
        <v>10923885</v>
      </c>
      <c r="L9" s="60">
        <v>10923885</v>
      </c>
      <c r="M9" s="60">
        <v>10199984</v>
      </c>
      <c r="N9" s="60">
        <v>10199984</v>
      </c>
      <c r="O9" s="60"/>
      <c r="P9" s="60"/>
      <c r="Q9" s="60"/>
      <c r="R9" s="60"/>
      <c r="S9" s="60"/>
      <c r="T9" s="60"/>
      <c r="U9" s="60"/>
      <c r="V9" s="60"/>
      <c r="W9" s="60">
        <v>10199984</v>
      </c>
      <c r="X9" s="60"/>
      <c r="Y9" s="60">
        <v>10199984</v>
      </c>
      <c r="Z9" s="140"/>
      <c r="AA9" s="62"/>
    </row>
    <row r="10" spans="1:27" ht="13.5">
      <c r="A10" s="249" t="s">
        <v>147</v>
      </c>
      <c r="B10" s="182"/>
      <c r="C10" s="155">
        <v>1294</v>
      </c>
      <c r="D10" s="155"/>
      <c r="E10" s="59">
        <v>5000</v>
      </c>
      <c r="F10" s="60">
        <v>5000</v>
      </c>
      <c r="G10" s="159">
        <v>1294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2500</v>
      </c>
      <c r="Y10" s="159">
        <v>-2500</v>
      </c>
      <c r="Z10" s="141">
        <v>-100</v>
      </c>
      <c r="AA10" s="225">
        <v>5000</v>
      </c>
    </row>
    <row r="11" spans="1:27" ht="13.5">
      <c r="A11" s="249" t="s">
        <v>148</v>
      </c>
      <c r="B11" s="182"/>
      <c r="C11" s="155">
        <v>3992369</v>
      </c>
      <c r="D11" s="155"/>
      <c r="E11" s="59">
        <v>1616000</v>
      </c>
      <c r="F11" s="60">
        <v>1616000</v>
      </c>
      <c r="G11" s="60">
        <v>4125496</v>
      </c>
      <c r="H11" s="60">
        <v>4019346</v>
      </c>
      <c r="I11" s="60">
        <v>4019344</v>
      </c>
      <c r="J11" s="60">
        <v>4019344</v>
      </c>
      <c r="K11" s="60">
        <v>4427607</v>
      </c>
      <c r="L11" s="60">
        <v>4427607</v>
      </c>
      <c r="M11" s="60">
        <v>3995824</v>
      </c>
      <c r="N11" s="60">
        <v>3995824</v>
      </c>
      <c r="O11" s="60"/>
      <c r="P11" s="60"/>
      <c r="Q11" s="60"/>
      <c r="R11" s="60"/>
      <c r="S11" s="60"/>
      <c r="T11" s="60"/>
      <c r="U11" s="60"/>
      <c r="V11" s="60"/>
      <c r="W11" s="60">
        <v>3995824</v>
      </c>
      <c r="X11" s="60">
        <v>808000</v>
      </c>
      <c r="Y11" s="60">
        <v>3187824</v>
      </c>
      <c r="Z11" s="140">
        <v>394.53</v>
      </c>
      <c r="AA11" s="62">
        <v>1616000</v>
      </c>
    </row>
    <row r="12" spans="1:27" ht="13.5">
      <c r="A12" s="250" t="s">
        <v>56</v>
      </c>
      <c r="B12" s="251"/>
      <c r="C12" s="168">
        <f aca="true" t="shared" si="0" ref="C12:Y12">SUM(C6:C11)</f>
        <v>152376259</v>
      </c>
      <c r="D12" s="168">
        <f>SUM(D6:D11)</f>
        <v>0</v>
      </c>
      <c r="E12" s="72">
        <f t="shared" si="0"/>
        <v>107899000</v>
      </c>
      <c r="F12" s="73">
        <f t="shared" si="0"/>
        <v>107899000</v>
      </c>
      <c r="G12" s="73">
        <f t="shared" si="0"/>
        <v>193773371</v>
      </c>
      <c r="H12" s="73">
        <f t="shared" si="0"/>
        <v>168414851</v>
      </c>
      <c r="I12" s="73">
        <f t="shared" si="0"/>
        <v>143497244</v>
      </c>
      <c r="J12" s="73">
        <f t="shared" si="0"/>
        <v>143497244</v>
      </c>
      <c r="K12" s="73">
        <f t="shared" si="0"/>
        <v>129548540</v>
      </c>
      <c r="L12" s="73">
        <f t="shared" si="0"/>
        <v>195499755</v>
      </c>
      <c r="M12" s="73">
        <f t="shared" si="0"/>
        <v>187993345</v>
      </c>
      <c r="N12" s="73">
        <f t="shared" si="0"/>
        <v>187993345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187993345</v>
      </c>
      <c r="X12" s="73">
        <f t="shared" si="0"/>
        <v>53949500</v>
      </c>
      <c r="Y12" s="73">
        <f t="shared" si="0"/>
        <v>134043845</v>
      </c>
      <c r="Z12" s="170">
        <f>+IF(X12&lt;&gt;0,+(Y12/X12)*100,0)</f>
        <v>248.46170029379326</v>
      </c>
      <c r="AA12" s="74">
        <f>SUM(AA6:AA11)</f>
        <v>107899000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1000</v>
      </c>
      <c r="F15" s="60">
        <v>1000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500</v>
      </c>
      <c r="Y15" s="60">
        <v>-500</v>
      </c>
      <c r="Z15" s="140">
        <v>-100</v>
      </c>
      <c r="AA15" s="62">
        <v>1000</v>
      </c>
    </row>
    <row r="16" spans="1:27" ht="13.5">
      <c r="A16" s="249" t="s">
        <v>151</v>
      </c>
      <c r="B16" s="182"/>
      <c r="C16" s="155">
        <v>2599033</v>
      </c>
      <c r="D16" s="155"/>
      <c r="E16" s="59"/>
      <c r="F16" s="60"/>
      <c r="G16" s="159">
        <v>2599033</v>
      </c>
      <c r="H16" s="159">
        <v>2599033</v>
      </c>
      <c r="I16" s="159">
        <v>2599033</v>
      </c>
      <c r="J16" s="60">
        <v>2599033</v>
      </c>
      <c r="K16" s="159">
        <v>2599033</v>
      </c>
      <c r="L16" s="159">
        <v>2599033</v>
      </c>
      <c r="M16" s="60">
        <v>2599033</v>
      </c>
      <c r="N16" s="159">
        <v>2599033</v>
      </c>
      <c r="O16" s="159"/>
      <c r="P16" s="159"/>
      <c r="Q16" s="60"/>
      <c r="R16" s="159"/>
      <c r="S16" s="159"/>
      <c r="T16" s="60"/>
      <c r="U16" s="159"/>
      <c r="V16" s="159"/>
      <c r="W16" s="159">
        <v>2599033</v>
      </c>
      <c r="X16" s="60"/>
      <c r="Y16" s="159">
        <v>2599033</v>
      </c>
      <c r="Z16" s="141"/>
      <c r="AA16" s="225"/>
    </row>
    <row r="17" spans="1:27" ht="13.5">
      <c r="A17" s="249" t="s">
        <v>152</v>
      </c>
      <c r="B17" s="182"/>
      <c r="C17" s="155">
        <v>83280939</v>
      </c>
      <c r="D17" s="155"/>
      <c r="E17" s="59">
        <v>81672000</v>
      </c>
      <c r="F17" s="60">
        <v>81672000</v>
      </c>
      <c r="G17" s="60">
        <v>80476976</v>
      </c>
      <c r="H17" s="60">
        <v>83280939</v>
      </c>
      <c r="I17" s="60">
        <v>83280939</v>
      </c>
      <c r="J17" s="60">
        <v>83280939</v>
      </c>
      <c r="K17" s="60">
        <v>83280939</v>
      </c>
      <c r="L17" s="60">
        <v>83280939</v>
      </c>
      <c r="M17" s="60">
        <v>76210633</v>
      </c>
      <c r="N17" s="60">
        <v>76210633</v>
      </c>
      <c r="O17" s="60"/>
      <c r="P17" s="60"/>
      <c r="Q17" s="60"/>
      <c r="R17" s="60"/>
      <c r="S17" s="60"/>
      <c r="T17" s="60"/>
      <c r="U17" s="60"/>
      <c r="V17" s="60"/>
      <c r="W17" s="60">
        <v>76210633</v>
      </c>
      <c r="X17" s="60">
        <v>40836000</v>
      </c>
      <c r="Y17" s="60">
        <v>35374633</v>
      </c>
      <c r="Z17" s="140">
        <v>86.63</v>
      </c>
      <c r="AA17" s="62">
        <v>81672000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3451588617</v>
      </c>
      <c r="D19" s="155"/>
      <c r="E19" s="59">
        <v>3361771680</v>
      </c>
      <c r="F19" s="60">
        <v>3361771680</v>
      </c>
      <c r="G19" s="60">
        <v>3579132669</v>
      </c>
      <c r="H19" s="60">
        <v>3451120307</v>
      </c>
      <c r="I19" s="60">
        <v>3451468666</v>
      </c>
      <c r="J19" s="60">
        <v>3451468666</v>
      </c>
      <c r="K19" s="60">
        <v>3451489704</v>
      </c>
      <c r="L19" s="60">
        <v>3345374911</v>
      </c>
      <c r="M19" s="60">
        <v>3401944117</v>
      </c>
      <c r="N19" s="60">
        <v>3401944117</v>
      </c>
      <c r="O19" s="60"/>
      <c r="P19" s="60"/>
      <c r="Q19" s="60"/>
      <c r="R19" s="60"/>
      <c r="S19" s="60"/>
      <c r="T19" s="60"/>
      <c r="U19" s="60"/>
      <c r="V19" s="60"/>
      <c r="W19" s="60">
        <v>3401944117</v>
      </c>
      <c r="X19" s="60">
        <v>1680885840</v>
      </c>
      <c r="Y19" s="60">
        <v>1721058277</v>
      </c>
      <c r="Z19" s="140">
        <v>102.39</v>
      </c>
      <c r="AA19" s="62">
        <v>3361771680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2693453</v>
      </c>
      <c r="D22" s="155"/>
      <c r="E22" s="59">
        <v>890000</v>
      </c>
      <c r="F22" s="60">
        <v>890000</v>
      </c>
      <c r="G22" s="60">
        <v>2821375</v>
      </c>
      <c r="H22" s="60">
        <v>646228</v>
      </c>
      <c r="I22" s="60">
        <v>646228</v>
      </c>
      <c r="J22" s="60">
        <v>646228</v>
      </c>
      <c r="K22" s="60">
        <v>646228</v>
      </c>
      <c r="L22" s="60">
        <v>646228</v>
      </c>
      <c r="M22" s="60">
        <v>2693454</v>
      </c>
      <c r="N22" s="60">
        <v>2693454</v>
      </c>
      <c r="O22" s="60"/>
      <c r="P22" s="60"/>
      <c r="Q22" s="60"/>
      <c r="R22" s="60"/>
      <c r="S22" s="60"/>
      <c r="T22" s="60"/>
      <c r="U22" s="60"/>
      <c r="V22" s="60"/>
      <c r="W22" s="60">
        <v>2693454</v>
      </c>
      <c r="X22" s="60">
        <v>445000</v>
      </c>
      <c r="Y22" s="60">
        <v>2248454</v>
      </c>
      <c r="Z22" s="140">
        <v>505.27</v>
      </c>
      <c r="AA22" s="62">
        <v>890000</v>
      </c>
    </row>
    <row r="23" spans="1:27" ht="13.5">
      <c r="A23" s="249" t="s">
        <v>158</v>
      </c>
      <c r="B23" s="182"/>
      <c r="C23" s="155">
        <v>14506753</v>
      </c>
      <c r="D23" s="155"/>
      <c r="E23" s="59"/>
      <c r="F23" s="60"/>
      <c r="G23" s="159">
        <v>12022599</v>
      </c>
      <c r="H23" s="159">
        <v>3907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3554668795</v>
      </c>
      <c r="D24" s="168">
        <f>SUM(D15:D23)</f>
        <v>0</v>
      </c>
      <c r="E24" s="76">
        <f t="shared" si="1"/>
        <v>3444334680</v>
      </c>
      <c r="F24" s="77">
        <f t="shared" si="1"/>
        <v>3444334680</v>
      </c>
      <c r="G24" s="77">
        <f t="shared" si="1"/>
        <v>3677052652</v>
      </c>
      <c r="H24" s="77">
        <f t="shared" si="1"/>
        <v>3537650414</v>
      </c>
      <c r="I24" s="77">
        <f t="shared" si="1"/>
        <v>3537994866</v>
      </c>
      <c r="J24" s="77">
        <f t="shared" si="1"/>
        <v>3537994866</v>
      </c>
      <c r="K24" s="77">
        <f t="shared" si="1"/>
        <v>3538015904</v>
      </c>
      <c r="L24" s="77">
        <f t="shared" si="1"/>
        <v>3431901111</v>
      </c>
      <c r="M24" s="77">
        <f t="shared" si="1"/>
        <v>3483447237</v>
      </c>
      <c r="N24" s="77">
        <f t="shared" si="1"/>
        <v>3483447237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3483447237</v>
      </c>
      <c r="X24" s="77">
        <f t="shared" si="1"/>
        <v>1722167340</v>
      </c>
      <c r="Y24" s="77">
        <f t="shared" si="1"/>
        <v>1761279897</v>
      </c>
      <c r="Z24" s="212">
        <f>+IF(X24&lt;&gt;0,+(Y24/X24)*100,0)</f>
        <v>102.27112407090475</v>
      </c>
      <c r="AA24" s="79">
        <f>SUM(AA15:AA23)</f>
        <v>3444334680</v>
      </c>
    </row>
    <row r="25" spans="1:27" ht="13.5">
      <c r="A25" s="250" t="s">
        <v>159</v>
      </c>
      <c r="B25" s="251"/>
      <c r="C25" s="168">
        <f aca="true" t="shared" si="2" ref="C25:Y25">+C12+C24</f>
        <v>3707045054</v>
      </c>
      <c r="D25" s="168">
        <f>+D12+D24</f>
        <v>0</v>
      </c>
      <c r="E25" s="72">
        <f t="shared" si="2"/>
        <v>3552233680</v>
      </c>
      <c r="F25" s="73">
        <f t="shared" si="2"/>
        <v>3552233680</v>
      </c>
      <c r="G25" s="73">
        <f t="shared" si="2"/>
        <v>3870826023</v>
      </c>
      <c r="H25" s="73">
        <f t="shared" si="2"/>
        <v>3706065265</v>
      </c>
      <c r="I25" s="73">
        <f t="shared" si="2"/>
        <v>3681492110</v>
      </c>
      <c r="J25" s="73">
        <f t="shared" si="2"/>
        <v>3681492110</v>
      </c>
      <c r="K25" s="73">
        <f t="shared" si="2"/>
        <v>3667564444</v>
      </c>
      <c r="L25" s="73">
        <f t="shared" si="2"/>
        <v>3627400866</v>
      </c>
      <c r="M25" s="73">
        <f t="shared" si="2"/>
        <v>3671440582</v>
      </c>
      <c r="N25" s="73">
        <f t="shared" si="2"/>
        <v>3671440582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3671440582</v>
      </c>
      <c r="X25" s="73">
        <f t="shared" si="2"/>
        <v>1776116840</v>
      </c>
      <c r="Y25" s="73">
        <f t="shared" si="2"/>
        <v>1895323742</v>
      </c>
      <c r="Z25" s="170">
        <f>+IF(X25&lt;&gt;0,+(Y25/X25)*100,0)</f>
        <v>106.71165878929452</v>
      </c>
      <c r="AA25" s="74">
        <f>+AA12+AA24</f>
        <v>3552233680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23268800</v>
      </c>
      <c r="I29" s="60">
        <v>10909862</v>
      </c>
      <c r="J29" s="60">
        <v>10909862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477638</v>
      </c>
      <c r="D30" s="155"/>
      <c r="E30" s="59">
        <v>420000</v>
      </c>
      <c r="F30" s="60">
        <v>420000</v>
      </c>
      <c r="G30" s="60">
        <v>1379360</v>
      </c>
      <c r="H30" s="60">
        <v>477638</v>
      </c>
      <c r="I30" s="60">
        <v>477638</v>
      </c>
      <c r="J30" s="60">
        <v>477638</v>
      </c>
      <c r="K30" s="60">
        <v>477638</v>
      </c>
      <c r="L30" s="60">
        <v>477638</v>
      </c>
      <c r="M30" s="60">
        <v>477638</v>
      </c>
      <c r="N30" s="60">
        <v>477638</v>
      </c>
      <c r="O30" s="60"/>
      <c r="P30" s="60"/>
      <c r="Q30" s="60"/>
      <c r="R30" s="60"/>
      <c r="S30" s="60"/>
      <c r="T30" s="60"/>
      <c r="U30" s="60"/>
      <c r="V30" s="60"/>
      <c r="W30" s="60">
        <v>477638</v>
      </c>
      <c r="X30" s="60">
        <v>210000</v>
      </c>
      <c r="Y30" s="60">
        <v>267638</v>
      </c>
      <c r="Z30" s="140">
        <v>127.45</v>
      </c>
      <c r="AA30" s="62">
        <v>420000</v>
      </c>
    </row>
    <row r="31" spans="1:27" ht="13.5">
      <c r="A31" s="249" t="s">
        <v>163</v>
      </c>
      <c r="B31" s="182"/>
      <c r="C31" s="155">
        <v>2282424</v>
      </c>
      <c r="D31" s="155"/>
      <c r="E31" s="59">
        <v>2400000</v>
      </c>
      <c r="F31" s="60">
        <v>2400000</v>
      </c>
      <c r="G31" s="60">
        <v>2313110</v>
      </c>
      <c r="H31" s="60">
        <v>2346968</v>
      </c>
      <c r="I31" s="60">
        <v>2350740</v>
      </c>
      <c r="J31" s="60">
        <v>2350740</v>
      </c>
      <c r="K31" s="60">
        <v>2352202</v>
      </c>
      <c r="L31" s="60">
        <v>2352202</v>
      </c>
      <c r="M31" s="60">
        <v>2397427</v>
      </c>
      <c r="N31" s="60">
        <v>2397427</v>
      </c>
      <c r="O31" s="60"/>
      <c r="P31" s="60"/>
      <c r="Q31" s="60"/>
      <c r="R31" s="60"/>
      <c r="S31" s="60"/>
      <c r="T31" s="60"/>
      <c r="U31" s="60"/>
      <c r="V31" s="60"/>
      <c r="W31" s="60">
        <v>2397427</v>
      </c>
      <c r="X31" s="60">
        <v>1200000</v>
      </c>
      <c r="Y31" s="60">
        <v>1197427</v>
      </c>
      <c r="Z31" s="140">
        <v>99.79</v>
      </c>
      <c r="AA31" s="62">
        <v>2400000</v>
      </c>
    </row>
    <row r="32" spans="1:27" ht="13.5">
      <c r="A32" s="249" t="s">
        <v>164</v>
      </c>
      <c r="B32" s="182"/>
      <c r="C32" s="155">
        <v>72611580</v>
      </c>
      <c r="D32" s="155"/>
      <c r="E32" s="59">
        <v>65246000</v>
      </c>
      <c r="F32" s="60">
        <v>65246000</v>
      </c>
      <c r="G32" s="60">
        <v>11540655</v>
      </c>
      <c r="H32" s="60">
        <v>14067366</v>
      </c>
      <c r="I32" s="60">
        <v>7307817</v>
      </c>
      <c r="J32" s="60">
        <v>7307817</v>
      </c>
      <c r="K32" s="60">
        <v>5197663</v>
      </c>
      <c r="L32" s="60">
        <v>13930589</v>
      </c>
      <c r="M32" s="60">
        <v>23635041</v>
      </c>
      <c r="N32" s="60">
        <v>23635041</v>
      </c>
      <c r="O32" s="60"/>
      <c r="P32" s="60"/>
      <c r="Q32" s="60"/>
      <c r="R32" s="60"/>
      <c r="S32" s="60"/>
      <c r="T32" s="60"/>
      <c r="U32" s="60"/>
      <c r="V32" s="60"/>
      <c r="W32" s="60">
        <v>23635041</v>
      </c>
      <c r="X32" s="60">
        <v>32623000</v>
      </c>
      <c r="Y32" s="60">
        <v>-8987959</v>
      </c>
      <c r="Z32" s="140">
        <v>-27.55</v>
      </c>
      <c r="AA32" s="62">
        <v>65246000</v>
      </c>
    </row>
    <row r="33" spans="1:27" ht="13.5">
      <c r="A33" s="249" t="s">
        <v>165</v>
      </c>
      <c r="B33" s="182"/>
      <c r="C33" s="155">
        <v>1168000</v>
      </c>
      <c r="D33" s="155"/>
      <c r="E33" s="59">
        <v>4400000</v>
      </c>
      <c r="F33" s="60">
        <v>4400000</v>
      </c>
      <c r="G33" s="60">
        <v>1168000</v>
      </c>
      <c r="H33" s="60">
        <v>1168000</v>
      </c>
      <c r="I33" s="60">
        <v>1168000</v>
      </c>
      <c r="J33" s="60">
        <v>1168000</v>
      </c>
      <c r="K33" s="60">
        <v>1168000</v>
      </c>
      <c r="L33" s="60">
        <v>1168000</v>
      </c>
      <c r="M33" s="60">
        <v>1168000</v>
      </c>
      <c r="N33" s="60">
        <v>1168000</v>
      </c>
      <c r="O33" s="60"/>
      <c r="P33" s="60"/>
      <c r="Q33" s="60"/>
      <c r="R33" s="60"/>
      <c r="S33" s="60"/>
      <c r="T33" s="60"/>
      <c r="U33" s="60"/>
      <c r="V33" s="60"/>
      <c r="W33" s="60">
        <v>1168000</v>
      </c>
      <c r="X33" s="60">
        <v>2200000</v>
      </c>
      <c r="Y33" s="60">
        <v>-1032000</v>
      </c>
      <c r="Z33" s="140">
        <v>-46.91</v>
      </c>
      <c r="AA33" s="62">
        <v>4400000</v>
      </c>
    </row>
    <row r="34" spans="1:27" ht="13.5">
      <c r="A34" s="250" t="s">
        <v>58</v>
      </c>
      <c r="B34" s="251"/>
      <c r="C34" s="168">
        <f aca="true" t="shared" si="3" ref="C34:Y34">SUM(C29:C33)</f>
        <v>76539642</v>
      </c>
      <c r="D34" s="168">
        <f>SUM(D29:D33)</f>
        <v>0</v>
      </c>
      <c r="E34" s="72">
        <f t="shared" si="3"/>
        <v>72466000</v>
      </c>
      <c r="F34" s="73">
        <f t="shared" si="3"/>
        <v>72466000</v>
      </c>
      <c r="G34" s="73">
        <f t="shared" si="3"/>
        <v>16401125</v>
      </c>
      <c r="H34" s="73">
        <f t="shared" si="3"/>
        <v>41328772</v>
      </c>
      <c r="I34" s="73">
        <f t="shared" si="3"/>
        <v>22214057</v>
      </c>
      <c r="J34" s="73">
        <f t="shared" si="3"/>
        <v>22214057</v>
      </c>
      <c r="K34" s="73">
        <f t="shared" si="3"/>
        <v>9195503</v>
      </c>
      <c r="L34" s="73">
        <f t="shared" si="3"/>
        <v>17928429</v>
      </c>
      <c r="M34" s="73">
        <f t="shared" si="3"/>
        <v>27678106</v>
      </c>
      <c r="N34" s="73">
        <f t="shared" si="3"/>
        <v>27678106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27678106</v>
      </c>
      <c r="X34" s="73">
        <f t="shared" si="3"/>
        <v>36233000</v>
      </c>
      <c r="Y34" s="73">
        <f t="shared" si="3"/>
        <v>-8554894</v>
      </c>
      <c r="Z34" s="170">
        <f>+IF(X34&lt;&gt;0,+(Y34/X34)*100,0)</f>
        <v>-23.610780227968977</v>
      </c>
      <c r="AA34" s="74">
        <f>SUM(AA29:AA33)</f>
        <v>72466000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6825513</v>
      </c>
      <c r="D37" s="155"/>
      <c r="E37" s="59">
        <v>6805000</v>
      </c>
      <c r="F37" s="60">
        <v>6805000</v>
      </c>
      <c r="G37" s="60">
        <v>5923791</v>
      </c>
      <c r="H37" s="60">
        <v>6825513</v>
      </c>
      <c r="I37" s="60">
        <v>6825513</v>
      </c>
      <c r="J37" s="60">
        <v>6825513</v>
      </c>
      <c r="K37" s="60">
        <v>6825513</v>
      </c>
      <c r="L37" s="60">
        <v>6825513</v>
      </c>
      <c r="M37" s="60">
        <v>6597971</v>
      </c>
      <c r="N37" s="60">
        <v>6597971</v>
      </c>
      <c r="O37" s="60"/>
      <c r="P37" s="60"/>
      <c r="Q37" s="60"/>
      <c r="R37" s="60"/>
      <c r="S37" s="60"/>
      <c r="T37" s="60"/>
      <c r="U37" s="60"/>
      <c r="V37" s="60"/>
      <c r="W37" s="60">
        <v>6597971</v>
      </c>
      <c r="X37" s="60">
        <v>3402500</v>
      </c>
      <c r="Y37" s="60">
        <v>3195471</v>
      </c>
      <c r="Z37" s="140">
        <v>93.92</v>
      </c>
      <c r="AA37" s="62">
        <v>6805000</v>
      </c>
    </row>
    <row r="38" spans="1:27" ht="13.5">
      <c r="A38" s="249" t="s">
        <v>165</v>
      </c>
      <c r="B38" s="182"/>
      <c r="C38" s="155">
        <v>57678641</v>
      </c>
      <c r="D38" s="155"/>
      <c r="E38" s="59">
        <v>6500000</v>
      </c>
      <c r="F38" s="60">
        <v>6500000</v>
      </c>
      <c r="G38" s="60">
        <v>16493836</v>
      </c>
      <c r="H38" s="60">
        <v>57678641</v>
      </c>
      <c r="I38" s="60">
        <v>57678641</v>
      </c>
      <c r="J38" s="60">
        <v>57678641</v>
      </c>
      <c r="K38" s="60">
        <v>57678641</v>
      </c>
      <c r="L38" s="60">
        <v>57678641</v>
      </c>
      <c r="M38" s="60">
        <v>57678641</v>
      </c>
      <c r="N38" s="60">
        <v>57678641</v>
      </c>
      <c r="O38" s="60"/>
      <c r="P38" s="60"/>
      <c r="Q38" s="60"/>
      <c r="R38" s="60"/>
      <c r="S38" s="60"/>
      <c r="T38" s="60"/>
      <c r="U38" s="60"/>
      <c r="V38" s="60"/>
      <c r="W38" s="60">
        <v>57678641</v>
      </c>
      <c r="X38" s="60">
        <v>3250000</v>
      </c>
      <c r="Y38" s="60">
        <v>54428641</v>
      </c>
      <c r="Z38" s="140">
        <v>1674.73</v>
      </c>
      <c r="AA38" s="62">
        <v>6500000</v>
      </c>
    </row>
    <row r="39" spans="1:27" ht="13.5">
      <c r="A39" s="250" t="s">
        <v>59</v>
      </c>
      <c r="B39" s="253"/>
      <c r="C39" s="168">
        <f aca="true" t="shared" si="4" ref="C39:Y39">SUM(C37:C38)</f>
        <v>64504154</v>
      </c>
      <c r="D39" s="168">
        <f>SUM(D37:D38)</f>
        <v>0</v>
      </c>
      <c r="E39" s="76">
        <f t="shared" si="4"/>
        <v>13305000</v>
      </c>
      <c r="F39" s="77">
        <f t="shared" si="4"/>
        <v>13305000</v>
      </c>
      <c r="G39" s="77">
        <f t="shared" si="4"/>
        <v>22417627</v>
      </c>
      <c r="H39" s="77">
        <f t="shared" si="4"/>
        <v>64504154</v>
      </c>
      <c r="I39" s="77">
        <f t="shared" si="4"/>
        <v>64504154</v>
      </c>
      <c r="J39" s="77">
        <f t="shared" si="4"/>
        <v>64504154</v>
      </c>
      <c r="K39" s="77">
        <f t="shared" si="4"/>
        <v>64504154</v>
      </c>
      <c r="L39" s="77">
        <f t="shared" si="4"/>
        <v>64504154</v>
      </c>
      <c r="M39" s="77">
        <f t="shared" si="4"/>
        <v>64276612</v>
      </c>
      <c r="N39" s="77">
        <f t="shared" si="4"/>
        <v>64276612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64276612</v>
      </c>
      <c r="X39" s="77">
        <f t="shared" si="4"/>
        <v>6652500</v>
      </c>
      <c r="Y39" s="77">
        <f t="shared" si="4"/>
        <v>57624112</v>
      </c>
      <c r="Z39" s="212">
        <f>+IF(X39&lt;&gt;0,+(Y39/X39)*100,0)</f>
        <v>866.202360015032</v>
      </c>
      <c r="AA39" s="79">
        <f>SUM(AA37:AA38)</f>
        <v>13305000</v>
      </c>
    </row>
    <row r="40" spans="1:27" ht="13.5">
      <c r="A40" s="250" t="s">
        <v>167</v>
      </c>
      <c r="B40" s="251"/>
      <c r="C40" s="168">
        <f aca="true" t="shared" si="5" ref="C40:Y40">+C34+C39</f>
        <v>141043796</v>
      </c>
      <c r="D40" s="168">
        <f>+D34+D39</f>
        <v>0</v>
      </c>
      <c r="E40" s="72">
        <f t="shared" si="5"/>
        <v>85771000</v>
      </c>
      <c r="F40" s="73">
        <f t="shared" si="5"/>
        <v>85771000</v>
      </c>
      <c r="G40" s="73">
        <f t="shared" si="5"/>
        <v>38818752</v>
      </c>
      <c r="H40" s="73">
        <f t="shared" si="5"/>
        <v>105832926</v>
      </c>
      <c r="I40" s="73">
        <f t="shared" si="5"/>
        <v>86718211</v>
      </c>
      <c r="J40" s="73">
        <f t="shared" si="5"/>
        <v>86718211</v>
      </c>
      <c r="K40" s="73">
        <f t="shared" si="5"/>
        <v>73699657</v>
      </c>
      <c r="L40" s="73">
        <f t="shared" si="5"/>
        <v>82432583</v>
      </c>
      <c r="M40" s="73">
        <f t="shared" si="5"/>
        <v>91954718</v>
      </c>
      <c r="N40" s="73">
        <f t="shared" si="5"/>
        <v>91954718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91954718</v>
      </c>
      <c r="X40" s="73">
        <f t="shared" si="5"/>
        <v>42885500</v>
      </c>
      <c r="Y40" s="73">
        <f t="shared" si="5"/>
        <v>49069218</v>
      </c>
      <c r="Z40" s="170">
        <f>+IF(X40&lt;&gt;0,+(Y40/X40)*100,0)</f>
        <v>114.41913467255833</v>
      </c>
      <c r="AA40" s="74">
        <f>+AA34+AA39</f>
        <v>85771000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3566001258</v>
      </c>
      <c r="D42" s="257">
        <f>+D25-D40</f>
        <v>0</v>
      </c>
      <c r="E42" s="258">
        <f t="shared" si="6"/>
        <v>3466462680</v>
      </c>
      <c r="F42" s="259">
        <f t="shared" si="6"/>
        <v>3466462680</v>
      </c>
      <c r="G42" s="259">
        <f t="shared" si="6"/>
        <v>3832007271</v>
      </c>
      <c r="H42" s="259">
        <f t="shared" si="6"/>
        <v>3600232339</v>
      </c>
      <c r="I42" s="259">
        <f t="shared" si="6"/>
        <v>3594773899</v>
      </c>
      <c r="J42" s="259">
        <f t="shared" si="6"/>
        <v>3594773899</v>
      </c>
      <c r="K42" s="259">
        <f t="shared" si="6"/>
        <v>3593864787</v>
      </c>
      <c r="L42" s="259">
        <f t="shared" si="6"/>
        <v>3544968283</v>
      </c>
      <c r="M42" s="259">
        <f t="shared" si="6"/>
        <v>3579485864</v>
      </c>
      <c r="N42" s="259">
        <f t="shared" si="6"/>
        <v>3579485864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3579485864</v>
      </c>
      <c r="X42" s="259">
        <f t="shared" si="6"/>
        <v>1733231340</v>
      </c>
      <c r="Y42" s="259">
        <f t="shared" si="6"/>
        <v>1846254524</v>
      </c>
      <c r="Z42" s="260">
        <f>+IF(X42&lt;&gt;0,+(Y42/X42)*100,0)</f>
        <v>106.52095201555724</v>
      </c>
      <c r="AA42" s="261">
        <f>+AA25-AA40</f>
        <v>3466462680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3566001258</v>
      </c>
      <c r="D45" s="155"/>
      <c r="E45" s="59">
        <v>3466462680</v>
      </c>
      <c r="F45" s="60">
        <v>3466462680</v>
      </c>
      <c r="G45" s="60">
        <v>3832007271</v>
      </c>
      <c r="H45" s="60">
        <v>3600232339</v>
      </c>
      <c r="I45" s="60">
        <v>3594773899</v>
      </c>
      <c r="J45" s="60">
        <v>3594773899</v>
      </c>
      <c r="K45" s="60">
        <v>3593864787</v>
      </c>
      <c r="L45" s="60">
        <v>3544968283</v>
      </c>
      <c r="M45" s="60">
        <v>3579485864</v>
      </c>
      <c r="N45" s="60">
        <v>3579485864</v>
      </c>
      <c r="O45" s="60"/>
      <c r="P45" s="60"/>
      <c r="Q45" s="60"/>
      <c r="R45" s="60"/>
      <c r="S45" s="60"/>
      <c r="T45" s="60"/>
      <c r="U45" s="60"/>
      <c r="V45" s="60"/>
      <c r="W45" s="60">
        <v>3579485864</v>
      </c>
      <c r="X45" s="60">
        <v>1733231340</v>
      </c>
      <c r="Y45" s="60">
        <v>1846254524</v>
      </c>
      <c r="Z45" s="139">
        <v>106.52</v>
      </c>
      <c r="AA45" s="62">
        <v>3466462680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3566001258</v>
      </c>
      <c r="D48" s="217">
        <f>SUM(D45:D47)</f>
        <v>0</v>
      </c>
      <c r="E48" s="264">
        <f t="shared" si="7"/>
        <v>3466462680</v>
      </c>
      <c r="F48" s="219">
        <f t="shared" si="7"/>
        <v>3466462680</v>
      </c>
      <c r="G48" s="219">
        <f t="shared" si="7"/>
        <v>3832007271</v>
      </c>
      <c r="H48" s="219">
        <f t="shared" si="7"/>
        <v>3600232339</v>
      </c>
      <c r="I48" s="219">
        <f t="shared" si="7"/>
        <v>3594773899</v>
      </c>
      <c r="J48" s="219">
        <f t="shared" si="7"/>
        <v>3594773899</v>
      </c>
      <c r="K48" s="219">
        <f t="shared" si="7"/>
        <v>3593864787</v>
      </c>
      <c r="L48" s="219">
        <f t="shared" si="7"/>
        <v>3544968283</v>
      </c>
      <c r="M48" s="219">
        <f t="shared" si="7"/>
        <v>3579485864</v>
      </c>
      <c r="N48" s="219">
        <f t="shared" si="7"/>
        <v>3579485864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3579485864</v>
      </c>
      <c r="X48" s="219">
        <f t="shared" si="7"/>
        <v>1733231340</v>
      </c>
      <c r="Y48" s="219">
        <f t="shared" si="7"/>
        <v>1846254524</v>
      </c>
      <c r="Z48" s="265">
        <f>+IF(X48&lt;&gt;0,+(Y48/X48)*100,0)</f>
        <v>106.52095201555724</v>
      </c>
      <c r="AA48" s="232">
        <f>SUM(AA45:AA47)</f>
        <v>3466462680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135389085</v>
      </c>
      <c r="D6" s="155"/>
      <c r="E6" s="59">
        <v>109949777</v>
      </c>
      <c r="F6" s="60">
        <v>109949777</v>
      </c>
      <c r="G6" s="60">
        <v>7631857</v>
      </c>
      <c r="H6" s="60">
        <v>16636876</v>
      </c>
      <c r="I6" s="60">
        <v>18468696</v>
      </c>
      <c r="J6" s="60">
        <v>42737429</v>
      </c>
      <c r="K6" s="60">
        <v>16999804</v>
      </c>
      <c r="L6" s="60">
        <v>15032288</v>
      </c>
      <c r="M6" s="60">
        <v>15156955</v>
      </c>
      <c r="N6" s="60">
        <v>47189047</v>
      </c>
      <c r="O6" s="60"/>
      <c r="P6" s="60"/>
      <c r="Q6" s="60"/>
      <c r="R6" s="60"/>
      <c r="S6" s="60"/>
      <c r="T6" s="60"/>
      <c r="U6" s="60"/>
      <c r="V6" s="60"/>
      <c r="W6" s="60">
        <v>89926476</v>
      </c>
      <c r="X6" s="60">
        <v>55015323</v>
      </c>
      <c r="Y6" s="60">
        <v>34911153</v>
      </c>
      <c r="Z6" s="140">
        <v>63.46</v>
      </c>
      <c r="AA6" s="62">
        <v>109949777</v>
      </c>
    </row>
    <row r="7" spans="1:27" ht="13.5">
      <c r="A7" s="249" t="s">
        <v>178</v>
      </c>
      <c r="B7" s="182"/>
      <c r="C7" s="155">
        <v>192347767</v>
      </c>
      <c r="D7" s="155"/>
      <c r="E7" s="59">
        <v>180030000</v>
      </c>
      <c r="F7" s="60">
        <v>180030000</v>
      </c>
      <c r="G7" s="60">
        <v>67063000</v>
      </c>
      <c r="H7" s="60">
        <v>2014047</v>
      </c>
      <c r="I7" s="60">
        <v>1619742</v>
      </c>
      <c r="J7" s="60">
        <v>70696789</v>
      </c>
      <c r="K7" s="60">
        <v>710773</v>
      </c>
      <c r="L7" s="60">
        <v>56027000</v>
      </c>
      <c r="M7" s="60"/>
      <c r="N7" s="60">
        <v>56737773</v>
      </c>
      <c r="O7" s="60"/>
      <c r="P7" s="60"/>
      <c r="Q7" s="60"/>
      <c r="R7" s="60"/>
      <c r="S7" s="60"/>
      <c r="T7" s="60"/>
      <c r="U7" s="60"/>
      <c r="V7" s="60"/>
      <c r="W7" s="60">
        <v>127434562</v>
      </c>
      <c r="X7" s="60">
        <v>136944400</v>
      </c>
      <c r="Y7" s="60">
        <v>-9509838</v>
      </c>
      <c r="Z7" s="140">
        <v>-6.94</v>
      </c>
      <c r="AA7" s="62">
        <v>180030000</v>
      </c>
    </row>
    <row r="8" spans="1:27" ht="13.5">
      <c r="A8" s="249" t="s">
        <v>179</v>
      </c>
      <c r="B8" s="182"/>
      <c r="C8" s="155">
        <v>78600659</v>
      </c>
      <c r="D8" s="155"/>
      <c r="E8" s="59">
        <v>56677000</v>
      </c>
      <c r="F8" s="60">
        <v>56677000</v>
      </c>
      <c r="G8" s="60">
        <v>12034000</v>
      </c>
      <c r="H8" s="60"/>
      <c r="I8" s="60"/>
      <c r="J8" s="60">
        <v>12034000</v>
      </c>
      <c r="K8" s="60"/>
      <c r="L8" s="60">
        <v>25575000</v>
      </c>
      <c r="M8" s="60"/>
      <c r="N8" s="60">
        <v>25575000</v>
      </c>
      <c r="O8" s="60"/>
      <c r="P8" s="60"/>
      <c r="Q8" s="60"/>
      <c r="R8" s="60"/>
      <c r="S8" s="60"/>
      <c r="T8" s="60"/>
      <c r="U8" s="60"/>
      <c r="V8" s="60"/>
      <c r="W8" s="60">
        <v>37609000</v>
      </c>
      <c r="X8" s="60">
        <v>47728000</v>
      </c>
      <c r="Y8" s="60">
        <v>-10119000</v>
      </c>
      <c r="Z8" s="140">
        <v>-21.2</v>
      </c>
      <c r="AA8" s="62">
        <v>56677000</v>
      </c>
    </row>
    <row r="9" spans="1:27" ht="13.5">
      <c r="A9" s="249" t="s">
        <v>180</v>
      </c>
      <c r="B9" s="182"/>
      <c r="C9" s="155">
        <v>2856483</v>
      </c>
      <c r="D9" s="155"/>
      <c r="E9" s="59">
        <v>21415200</v>
      </c>
      <c r="F9" s="60">
        <v>21415200</v>
      </c>
      <c r="G9" s="60">
        <v>113484</v>
      </c>
      <c r="H9" s="60">
        <v>929449</v>
      </c>
      <c r="I9" s="60">
        <v>2202090</v>
      </c>
      <c r="J9" s="60">
        <v>3245023</v>
      </c>
      <c r="K9" s="60">
        <v>867651</v>
      </c>
      <c r="L9" s="60">
        <v>1847321</v>
      </c>
      <c r="M9" s="60">
        <v>2029590</v>
      </c>
      <c r="N9" s="60">
        <v>4744562</v>
      </c>
      <c r="O9" s="60"/>
      <c r="P9" s="60"/>
      <c r="Q9" s="60"/>
      <c r="R9" s="60"/>
      <c r="S9" s="60"/>
      <c r="T9" s="60"/>
      <c r="U9" s="60"/>
      <c r="V9" s="60"/>
      <c r="W9" s="60">
        <v>7989585</v>
      </c>
      <c r="X9" s="60">
        <v>10707600</v>
      </c>
      <c r="Y9" s="60">
        <v>-2718015</v>
      </c>
      <c r="Z9" s="140">
        <v>-25.38</v>
      </c>
      <c r="AA9" s="62">
        <v>21415200</v>
      </c>
    </row>
    <row r="10" spans="1:27" ht="13.5">
      <c r="A10" s="249" t="s">
        <v>181</v>
      </c>
      <c r="B10" s="182"/>
      <c r="C10" s="155"/>
      <c r="D10" s="155"/>
      <c r="E10" s="59">
        <v>70000</v>
      </c>
      <c r="F10" s="60">
        <v>70000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35000</v>
      </c>
      <c r="Y10" s="60">
        <v>-35000</v>
      </c>
      <c r="Z10" s="140">
        <v>-100</v>
      </c>
      <c r="AA10" s="62">
        <v>70000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-314046902</v>
      </c>
      <c r="D12" s="155"/>
      <c r="E12" s="59">
        <v>-274091618</v>
      </c>
      <c r="F12" s="60">
        <v>-274091618</v>
      </c>
      <c r="G12" s="60">
        <v>-21362558</v>
      </c>
      <c r="H12" s="60">
        <v>-32075922</v>
      </c>
      <c r="I12" s="60">
        <v>-25956826</v>
      </c>
      <c r="J12" s="60">
        <v>-79395306</v>
      </c>
      <c r="K12" s="60">
        <v>-51253987</v>
      </c>
      <c r="L12" s="60">
        <v>-25963735</v>
      </c>
      <c r="M12" s="60">
        <v>-38477295</v>
      </c>
      <c r="N12" s="60">
        <v>-115695017</v>
      </c>
      <c r="O12" s="60"/>
      <c r="P12" s="60"/>
      <c r="Q12" s="60"/>
      <c r="R12" s="60"/>
      <c r="S12" s="60"/>
      <c r="T12" s="60"/>
      <c r="U12" s="60"/>
      <c r="V12" s="60"/>
      <c r="W12" s="60">
        <v>-195090323</v>
      </c>
      <c r="X12" s="60">
        <v>-140577868</v>
      </c>
      <c r="Y12" s="60">
        <v>-54512455</v>
      </c>
      <c r="Z12" s="140">
        <v>38.78</v>
      </c>
      <c r="AA12" s="62">
        <v>-274091618</v>
      </c>
    </row>
    <row r="13" spans="1:27" ht="13.5">
      <c r="A13" s="249" t="s">
        <v>40</v>
      </c>
      <c r="B13" s="182"/>
      <c r="C13" s="155">
        <v>-1041054</v>
      </c>
      <c r="D13" s="155"/>
      <c r="E13" s="59">
        <v>-996996</v>
      </c>
      <c r="F13" s="60">
        <v>-996996</v>
      </c>
      <c r="G13" s="60">
        <v>-729</v>
      </c>
      <c r="H13" s="60">
        <v>-2863</v>
      </c>
      <c r="I13" s="60">
        <v>-62403</v>
      </c>
      <c r="J13" s="60">
        <v>-65995</v>
      </c>
      <c r="K13" s="60">
        <v>-500</v>
      </c>
      <c r="L13" s="60">
        <v>-829</v>
      </c>
      <c r="M13" s="60">
        <v>-462589</v>
      </c>
      <c r="N13" s="60">
        <v>-463918</v>
      </c>
      <c r="O13" s="60"/>
      <c r="P13" s="60"/>
      <c r="Q13" s="60"/>
      <c r="R13" s="60"/>
      <c r="S13" s="60"/>
      <c r="T13" s="60"/>
      <c r="U13" s="60"/>
      <c r="V13" s="60"/>
      <c r="W13" s="60">
        <v>-529913</v>
      </c>
      <c r="X13" s="60">
        <v>-498498</v>
      </c>
      <c r="Y13" s="60">
        <v>-31415</v>
      </c>
      <c r="Z13" s="140">
        <v>6.3</v>
      </c>
      <c r="AA13" s="62">
        <v>-996996</v>
      </c>
    </row>
    <row r="14" spans="1:27" ht="13.5">
      <c r="A14" s="249" t="s">
        <v>42</v>
      </c>
      <c r="B14" s="182"/>
      <c r="C14" s="155">
        <v>-3876829</v>
      </c>
      <c r="D14" s="155"/>
      <c r="E14" s="59">
        <v>-8728000</v>
      </c>
      <c r="F14" s="60">
        <v>-8728000</v>
      </c>
      <c r="G14" s="60">
        <v>-95043</v>
      </c>
      <c r="H14" s="60">
        <v>-1528182</v>
      </c>
      <c r="I14" s="60">
        <v>-1502406</v>
      </c>
      <c r="J14" s="60">
        <v>-3125631</v>
      </c>
      <c r="K14" s="60">
        <v>-1743890</v>
      </c>
      <c r="L14" s="60">
        <v>-1783108</v>
      </c>
      <c r="M14" s="60">
        <v>-1944201</v>
      </c>
      <c r="N14" s="60">
        <v>-5471199</v>
      </c>
      <c r="O14" s="60"/>
      <c r="P14" s="60"/>
      <c r="Q14" s="60"/>
      <c r="R14" s="60"/>
      <c r="S14" s="60"/>
      <c r="T14" s="60"/>
      <c r="U14" s="60"/>
      <c r="V14" s="60"/>
      <c r="W14" s="60">
        <v>-8596830</v>
      </c>
      <c r="X14" s="60">
        <v>-4614000</v>
      </c>
      <c r="Y14" s="60">
        <v>-3982830</v>
      </c>
      <c r="Z14" s="140">
        <v>86.32</v>
      </c>
      <c r="AA14" s="62">
        <v>-8728000</v>
      </c>
    </row>
    <row r="15" spans="1:27" ht="13.5">
      <c r="A15" s="250" t="s">
        <v>184</v>
      </c>
      <c r="B15" s="251"/>
      <c r="C15" s="168">
        <f aca="true" t="shared" si="0" ref="C15:Y15">SUM(C6:C14)</f>
        <v>90229209</v>
      </c>
      <c r="D15" s="168">
        <f>SUM(D6:D14)</f>
        <v>0</v>
      </c>
      <c r="E15" s="72">
        <f t="shared" si="0"/>
        <v>84325363</v>
      </c>
      <c r="F15" s="73">
        <f t="shared" si="0"/>
        <v>84325363</v>
      </c>
      <c r="G15" s="73">
        <f t="shared" si="0"/>
        <v>65384011</v>
      </c>
      <c r="H15" s="73">
        <f t="shared" si="0"/>
        <v>-14026595</v>
      </c>
      <c r="I15" s="73">
        <f t="shared" si="0"/>
        <v>-5231107</v>
      </c>
      <c r="J15" s="73">
        <f t="shared" si="0"/>
        <v>46126309</v>
      </c>
      <c r="K15" s="73">
        <f t="shared" si="0"/>
        <v>-34420149</v>
      </c>
      <c r="L15" s="73">
        <f t="shared" si="0"/>
        <v>70733937</v>
      </c>
      <c r="M15" s="73">
        <f t="shared" si="0"/>
        <v>-23697540</v>
      </c>
      <c r="N15" s="73">
        <f t="shared" si="0"/>
        <v>12616248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58742557</v>
      </c>
      <c r="X15" s="73">
        <f t="shared" si="0"/>
        <v>104739957</v>
      </c>
      <c r="Y15" s="73">
        <f t="shared" si="0"/>
        <v>-45997400</v>
      </c>
      <c r="Z15" s="170">
        <f>+IF(X15&lt;&gt;0,+(Y15/X15)*100,0)</f>
        <v>-43.915809512887236</v>
      </c>
      <c r="AA15" s="74">
        <f>SUM(AA6:AA14)</f>
        <v>84325363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344052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>
        <v>-3797</v>
      </c>
      <c r="I21" s="159"/>
      <c r="J21" s="60">
        <v>-3797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-3797</v>
      </c>
      <c r="X21" s="60"/>
      <c r="Y21" s="159">
        <v>-3797</v>
      </c>
      <c r="Z21" s="141"/>
      <c r="AA21" s="225"/>
    </row>
    <row r="22" spans="1:27" ht="13.5">
      <c r="A22" s="249" t="s">
        <v>189</v>
      </c>
      <c r="B22" s="182"/>
      <c r="C22" s="155">
        <v>-5670141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-88069828</v>
      </c>
      <c r="D24" s="155"/>
      <c r="E24" s="59">
        <v>-61377000</v>
      </c>
      <c r="F24" s="60">
        <v>-61377000</v>
      </c>
      <c r="G24" s="60">
        <v>-2377381</v>
      </c>
      <c r="H24" s="60">
        <v>-673114</v>
      </c>
      <c r="I24" s="60">
        <v>-32419</v>
      </c>
      <c r="J24" s="60">
        <v>-3082914</v>
      </c>
      <c r="K24" s="60">
        <v>-12759775</v>
      </c>
      <c r="L24" s="60">
        <v>-5338875</v>
      </c>
      <c r="M24" s="60">
        <v>-1438809</v>
      </c>
      <c r="N24" s="60">
        <v>-19537459</v>
      </c>
      <c r="O24" s="60"/>
      <c r="P24" s="60"/>
      <c r="Q24" s="60"/>
      <c r="R24" s="60"/>
      <c r="S24" s="60"/>
      <c r="T24" s="60"/>
      <c r="U24" s="60"/>
      <c r="V24" s="60"/>
      <c r="W24" s="60">
        <v>-22620373</v>
      </c>
      <c r="X24" s="60">
        <v>-30688500</v>
      </c>
      <c r="Y24" s="60">
        <v>8068127</v>
      </c>
      <c r="Z24" s="140">
        <v>-26.29</v>
      </c>
      <c r="AA24" s="62">
        <v>-61377000</v>
      </c>
    </row>
    <row r="25" spans="1:27" ht="13.5">
      <c r="A25" s="250" t="s">
        <v>191</v>
      </c>
      <c r="B25" s="251"/>
      <c r="C25" s="168">
        <f aca="true" t="shared" si="1" ref="C25:Y25">SUM(C19:C24)</f>
        <v>-93395917</v>
      </c>
      <c r="D25" s="168">
        <f>SUM(D19:D24)</f>
        <v>0</v>
      </c>
      <c r="E25" s="72">
        <f t="shared" si="1"/>
        <v>-61377000</v>
      </c>
      <c r="F25" s="73">
        <f t="shared" si="1"/>
        <v>-61377000</v>
      </c>
      <c r="G25" s="73">
        <f t="shared" si="1"/>
        <v>-2377381</v>
      </c>
      <c r="H25" s="73">
        <f t="shared" si="1"/>
        <v>-676911</v>
      </c>
      <c r="I25" s="73">
        <f t="shared" si="1"/>
        <v>-32419</v>
      </c>
      <c r="J25" s="73">
        <f t="shared" si="1"/>
        <v>-3086711</v>
      </c>
      <c r="K25" s="73">
        <f t="shared" si="1"/>
        <v>-12759775</v>
      </c>
      <c r="L25" s="73">
        <f t="shared" si="1"/>
        <v>-5338875</v>
      </c>
      <c r="M25" s="73">
        <f t="shared" si="1"/>
        <v>-1438809</v>
      </c>
      <c r="N25" s="73">
        <f t="shared" si="1"/>
        <v>-19537459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-22624170</v>
      </c>
      <c r="X25" s="73">
        <f t="shared" si="1"/>
        <v>-30688500</v>
      </c>
      <c r="Y25" s="73">
        <f t="shared" si="1"/>
        <v>8064330</v>
      </c>
      <c r="Z25" s="170">
        <f>+IF(X25&lt;&gt;0,+(Y25/X25)*100,0)</f>
        <v>-26.27801945354123</v>
      </c>
      <c r="AA25" s="74">
        <f>SUM(AA19:AA24)</f>
        <v>-61377000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1000</v>
      </c>
      <c r="F31" s="60">
        <v>1000</v>
      </c>
      <c r="G31" s="60">
        <v>37294</v>
      </c>
      <c r="H31" s="159">
        <v>22850</v>
      </c>
      <c r="I31" s="159">
        <v>5725</v>
      </c>
      <c r="J31" s="159">
        <v>65869</v>
      </c>
      <c r="K31" s="60">
        <v>1462</v>
      </c>
      <c r="L31" s="60">
        <v>39164</v>
      </c>
      <c r="M31" s="60">
        <v>6061</v>
      </c>
      <c r="N31" s="60">
        <v>46687</v>
      </c>
      <c r="O31" s="159"/>
      <c r="P31" s="159"/>
      <c r="Q31" s="159"/>
      <c r="R31" s="60"/>
      <c r="S31" s="60"/>
      <c r="T31" s="60"/>
      <c r="U31" s="60"/>
      <c r="V31" s="159"/>
      <c r="W31" s="159">
        <v>112556</v>
      </c>
      <c r="X31" s="159"/>
      <c r="Y31" s="60">
        <v>112556</v>
      </c>
      <c r="Z31" s="140"/>
      <c r="AA31" s="62">
        <v>1000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-1123012</v>
      </c>
      <c r="D33" s="155"/>
      <c r="E33" s="59">
        <v>-1200000</v>
      </c>
      <c r="F33" s="60">
        <v>-1200000</v>
      </c>
      <c r="G33" s="60"/>
      <c r="H33" s="60"/>
      <c r="I33" s="60"/>
      <c r="J33" s="60"/>
      <c r="K33" s="60"/>
      <c r="L33" s="60"/>
      <c r="M33" s="60">
        <v>-227542</v>
      </c>
      <c r="N33" s="60">
        <v>-227542</v>
      </c>
      <c r="O33" s="60"/>
      <c r="P33" s="60"/>
      <c r="Q33" s="60"/>
      <c r="R33" s="60"/>
      <c r="S33" s="60"/>
      <c r="T33" s="60"/>
      <c r="U33" s="60"/>
      <c r="V33" s="60"/>
      <c r="W33" s="60">
        <v>-227542</v>
      </c>
      <c r="X33" s="60"/>
      <c r="Y33" s="60">
        <v>-227542</v>
      </c>
      <c r="Z33" s="140"/>
      <c r="AA33" s="62">
        <v>-1200000</v>
      </c>
    </row>
    <row r="34" spans="1:27" ht="13.5">
      <c r="A34" s="250" t="s">
        <v>197</v>
      </c>
      <c r="B34" s="251"/>
      <c r="C34" s="168">
        <f aca="true" t="shared" si="2" ref="C34:Y34">SUM(C29:C33)</f>
        <v>-1123012</v>
      </c>
      <c r="D34" s="168">
        <f>SUM(D29:D33)</f>
        <v>0</v>
      </c>
      <c r="E34" s="72">
        <f t="shared" si="2"/>
        <v>-1199000</v>
      </c>
      <c r="F34" s="73">
        <f t="shared" si="2"/>
        <v>-1199000</v>
      </c>
      <c r="G34" s="73">
        <f t="shared" si="2"/>
        <v>37294</v>
      </c>
      <c r="H34" s="73">
        <f t="shared" si="2"/>
        <v>22850</v>
      </c>
      <c r="I34" s="73">
        <f t="shared" si="2"/>
        <v>5725</v>
      </c>
      <c r="J34" s="73">
        <f t="shared" si="2"/>
        <v>65869</v>
      </c>
      <c r="K34" s="73">
        <f t="shared" si="2"/>
        <v>1462</v>
      </c>
      <c r="L34" s="73">
        <f t="shared" si="2"/>
        <v>39164</v>
      </c>
      <c r="M34" s="73">
        <f t="shared" si="2"/>
        <v>-221481</v>
      </c>
      <c r="N34" s="73">
        <f t="shared" si="2"/>
        <v>-180855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-114986</v>
      </c>
      <c r="X34" s="73">
        <f t="shared" si="2"/>
        <v>0</v>
      </c>
      <c r="Y34" s="73">
        <f t="shared" si="2"/>
        <v>-114986</v>
      </c>
      <c r="Z34" s="170">
        <f>+IF(X34&lt;&gt;0,+(Y34/X34)*100,0)</f>
        <v>0</v>
      </c>
      <c r="AA34" s="74">
        <f>SUM(AA29:AA33)</f>
        <v>-1199000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-4289720</v>
      </c>
      <c r="D36" s="153">
        <f>+D15+D25+D34</f>
        <v>0</v>
      </c>
      <c r="E36" s="99">
        <f t="shared" si="3"/>
        <v>21749363</v>
      </c>
      <c r="F36" s="100">
        <f t="shared" si="3"/>
        <v>21749363</v>
      </c>
      <c r="G36" s="100">
        <f t="shared" si="3"/>
        <v>63043924</v>
      </c>
      <c r="H36" s="100">
        <f t="shared" si="3"/>
        <v>-14680656</v>
      </c>
      <c r="I36" s="100">
        <f t="shared" si="3"/>
        <v>-5257801</v>
      </c>
      <c r="J36" s="100">
        <f t="shared" si="3"/>
        <v>43105467</v>
      </c>
      <c r="K36" s="100">
        <f t="shared" si="3"/>
        <v>-47178462</v>
      </c>
      <c r="L36" s="100">
        <f t="shared" si="3"/>
        <v>65434226</v>
      </c>
      <c r="M36" s="100">
        <f t="shared" si="3"/>
        <v>-25357830</v>
      </c>
      <c r="N36" s="100">
        <f t="shared" si="3"/>
        <v>-7102066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36003401</v>
      </c>
      <c r="X36" s="100">
        <f t="shared" si="3"/>
        <v>74051457</v>
      </c>
      <c r="Y36" s="100">
        <f t="shared" si="3"/>
        <v>-38048056</v>
      </c>
      <c r="Z36" s="137">
        <f>+IF(X36&lt;&gt;0,+(Y36/X36)*100,0)</f>
        <v>-51.380563653190514</v>
      </c>
      <c r="AA36" s="102">
        <f>+AA15+AA25+AA34</f>
        <v>21749363</v>
      </c>
    </row>
    <row r="37" spans="1:27" ht="13.5">
      <c r="A37" s="249" t="s">
        <v>199</v>
      </c>
      <c r="B37" s="182"/>
      <c r="C37" s="153">
        <v>16887355</v>
      </c>
      <c r="D37" s="153"/>
      <c r="E37" s="99">
        <v>49488519</v>
      </c>
      <c r="F37" s="100">
        <v>49488519</v>
      </c>
      <c r="G37" s="100">
        <v>12577344</v>
      </c>
      <c r="H37" s="100">
        <v>75621268</v>
      </c>
      <c r="I37" s="100">
        <v>60940612</v>
      </c>
      <c r="J37" s="100">
        <v>12577344</v>
      </c>
      <c r="K37" s="100">
        <v>55682811</v>
      </c>
      <c r="L37" s="100">
        <v>8504349</v>
      </c>
      <c r="M37" s="100">
        <v>73938575</v>
      </c>
      <c r="N37" s="100">
        <v>55682811</v>
      </c>
      <c r="O37" s="100"/>
      <c r="P37" s="100"/>
      <c r="Q37" s="100"/>
      <c r="R37" s="100"/>
      <c r="S37" s="100"/>
      <c r="T37" s="100"/>
      <c r="U37" s="100"/>
      <c r="V37" s="100"/>
      <c r="W37" s="100">
        <v>12577344</v>
      </c>
      <c r="X37" s="100">
        <v>49488519</v>
      </c>
      <c r="Y37" s="100">
        <v>-36911175</v>
      </c>
      <c r="Z37" s="137">
        <v>-74.59</v>
      </c>
      <c r="AA37" s="102">
        <v>49488519</v>
      </c>
    </row>
    <row r="38" spans="1:27" ht="13.5">
      <c r="A38" s="269" t="s">
        <v>200</v>
      </c>
      <c r="B38" s="256"/>
      <c r="C38" s="257">
        <v>12597635</v>
      </c>
      <c r="D38" s="257"/>
      <c r="E38" s="258">
        <v>71237881</v>
      </c>
      <c r="F38" s="259">
        <v>71237881</v>
      </c>
      <c r="G38" s="259">
        <v>75621268</v>
      </c>
      <c r="H38" s="259">
        <v>60940612</v>
      </c>
      <c r="I38" s="259">
        <v>55682811</v>
      </c>
      <c r="J38" s="259">
        <v>55682811</v>
      </c>
      <c r="K38" s="259">
        <v>8504349</v>
      </c>
      <c r="L38" s="259">
        <v>73938575</v>
      </c>
      <c r="M38" s="259">
        <v>48580745</v>
      </c>
      <c r="N38" s="259">
        <v>48580745</v>
      </c>
      <c r="O38" s="259"/>
      <c r="P38" s="259"/>
      <c r="Q38" s="259"/>
      <c r="R38" s="259"/>
      <c r="S38" s="259"/>
      <c r="T38" s="259"/>
      <c r="U38" s="259"/>
      <c r="V38" s="259"/>
      <c r="W38" s="259">
        <v>48580745</v>
      </c>
      <c r="X38" s="259">
        <v>123539975</v>
      </c>
      <c r="Y38" s="259">
        <v>-74959230</v>
      </c>
      <c r="Z38" s="260">
        <v>-60.68</v>
      </c>
      <c r="AA38" s="261">
        <v>71237881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88069826</v>
      </c>
      <c r="D5" s="200">
        <f t="shared" si="0"/>
        <v>0</v>
      </c>
      <c r="E5" s="106">
        <f t="shared" si="0"/>
        <v>61377000</v>
      </c>
      <c r="F5" s="106">
        <f t="shared" si="0"/>
        <v>61377000</v>
      </c>
      <c r="G5" s="106">
        <f t="shared" si="0"/>
        <v>2085422</v>
      </c>
      <c r="H5" s="106">
        <f t="shared" si="0"/>
        <v>2827167</v>
      </c>
      <c r="I5" s="106">
        <f t="shared" si="0"/>
        <v>32419</v>
      </c>
      <c r="J5" s="106">
        <f t="shared" si="0"/>
        <v>4945008</v>
      </c>
      <c r="K5" s="106">
        <f t="shared" si="0"/>
        <v>21038</v>
      </c>
      <c r="L5" s="106">
        <f t="shared" si="0"/>
        <v>21038</v>
      </c>
      <c r="M5" s="106">
        <f t="shared" si="0"/>
        <v>49905</v>
      </c>
      <c r="N5" s="106">
        <f t="shared" si="0"/>
        <v>91981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5036989</v>
      </c>
      <c r="X5" s="106">
        <f t="shared" si="0"/>
        <v>30688501</v>
      </c>
      <c r="Y5" s="106">
        <f t="shared" si="0"/>
        <v>-25651512</v>
      </c>
      <c r="Z5" s="201">
        <f>+IF(X5&lt;&gt;0,+(Y5/X5)*100,0)</f>
        <v>-83.5867219451351</v>
      </c>
      <c r="AA5" s="199">
        <f>SUM(AA11:AA18)</f>
        <v>61377000</v>
      </c>
    </row>
    <row r="6" spans="1:27" ht="13.5">
      <c r="A6" s="291" t="s">
        <v>204</v>
      </c>
      <c r="B6" s="142"/>
      <c r="C6" s="62">
        <v>379422</v>
      </c>
      <c r="D6" s="156"/>
      <c r="E6" s="60">
        <v>30566207</v>
      </c>
      <c r="F6" s="60">
        <v>30566207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15283104</v>
      </c>
      <c r="Y6" s="60">
        <v>-15283104</v>
      </c>
      <c r="Z6" s="140">
        <v>-100</v>
      </c>
      <c r="AA6" s="155">
        <v>30566207</v>
      </c>
    </row>
    <row r="7" spans="1:27" ht="13.5">
      <c r="A7" s="291" t="s">
        <v>205</v>
      </c>
      <c r="B7" s="142"/>
      <c r="C7" s="62">
        <v>1469770</v>
      </c>
      <c r="D7" s="156"/>
      <c r="E7" s="60">
        <v>356960</v>
      </c>
      <c r="F7" s="60">
        <v>356960</v>
      </c>
      <c r="G7" s="60">
        <v>762897</v>
      </c>
      <c r="H7" s="60">
        <v>43479</v>
      </c>
      <c r="I7" s="60"/>
      <c r="J7" s="60">
        <v>806376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806376</v>
      </c>
      <c r="X7" s="60">
        <v>178480</v>
      </c>
      <c r="Y7" s="60">
        <v>627896</v>
      </c>
      <c r="Z7" s="140">
        <v>351.8</v>
      </c>
      <c r="AA7" s="155">
        <v>356960</v>
      </c>
    </row>
    <row r="8" spans="1:27" ht="13.5">
      <c r="A8" s="291" t="s">
        <v>206</v>
      </c>
      <c r="B8" s="142"/>
      <c r="C8" s="62">
        <v>25041371</v>
      </c>
      <c r="D8" s="156"/>
      <c r="E8" s="60">
        <v>930191</v>
      </c>
      <c r="F8" s="60">
        <v>930191</v>
      </c>
      <c r="G8" s="60">
        <v>440760</v>
      </c>
      <c r="H8" s="60">
        <v>293663</v>
      </c>
      <c r="I8" s="60"/>
      <c r="J8" s="60">
        <v>734423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734423</v>
      </c>
      <c r="X8" s="60">
        <v>465096</v>
      </c>
      <c r="Y8" s="60">
        <v>269327</v>
      </c>
      <c r="Z8" s="140">
        <v>57.91</v>
      </c>
      <c r="AA8" s="155">
        <v>930191</v>
      </c>
    </row>
    <row r="9" spans="1:27" ht="13.5">
      <c r="A9" s="291" t="s">
        <v>207</v>
      </c>
      <c r="B9" s="142"/>
      <c r="C9" s="62">
        <v>11403408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29040845</v>
      </c>
      <c r="D10" s="156"/>
      <c r="E10" s="60">
        <v>3908930</v>
      </c>
      <c r="F10" s="60">
        <v>3908930</v>
      </c>
      <c r="G10" s="60">
        <v>482695</v>
      </c>
      <c r="H10" s="60">
        <v>1826911</v>
      </c>
      <c r="I10" s="60"/>
      <c r="J10" s="60">
        <v>2309606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2309606</v>
      </c>
      <c r="X10" s="60">
        <v>1954465</v>
      </c>
      <c r="Y10" s="60">
        <v>355141</v>
      </c>
      <c r="Z10" s="140">
        <v>18.17</v>
      </c>
      <c r="AA10" s="155">
        <v>3908930</v>
      </c>
    </row>
    <row r="11" spans="1:27" ht="13.5">
      <c r="A11" s="292" t="s">
        <v>209</v>
      </c>
      <c r="B11" s="142"/>
      <c r="C11" s="293">
        <f aca="true" t="shared" si="1" ref="C11:Y11">SUM(C6:C10)</f>
        <v>67334816</v>
      </c>
      <c r="D11" s="294">
        <f t="shared" si="1"/>
        <v>0</v>
      </c>
      <c r="E11" s="295">
        <f t="shared" si="1"/>
        <v>35762288</v>
      </c>
      <c r="F11" s="295">
        <f t="shared" si="1"/>
        <v>35762288</v>
      </c>
      <c r="G11" s="295">
        <f t="shared" si="1"/>
        <v>1686352</v>
      </c>
      <c r="H11" s="295">
        <f t="shared" si="1"/>
        <v>2164053</v>
      </c>
      <c r="I11" s="295">
        <f t="shared" si="1"/>
        <v>0</v>
      </c>
      <c r="J11" s="295">
        <f t="shared" si="1"/>
        <v>3850405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3850405</v>
      </c>
      <c r="X11" s="295">
        <f t="shared" si="1"/>
        <v>17881145</v>
      </c>
      <c r="Y11" s="295">
        <f t="shared" si="1"/>
        <v>-14030740</v>
      </c>
      <c r="Z11" s="296">
        <f>+IF(X11&lt;&gt;0,+(Y11/X11)*100,0)</f>
        <v>-78.4666753722986</v>
      </c>
      <c r="AA11" s="297">
        <f>SUM(AA6:AA10)</f>
        <v>35762288</v>
      </c>
    </row>
    <row r="12" spans="1:27" ht="13.5">
      <c r="A12" s="298" t="s">
        <v>210</v>
      </c>
      <c r="B12" s="136"/>
      <c r="C12" s="62">
        <v>15079453</v>
      </c>
      <c r="D12" s="156"/>
      <c r="E12" s="60">
        <v>20914712</v>
      </c>
      <c r="F12" s="60">
        <v>20914712</v>
      </c>
      <c r="G12" s="60">
        <v>399070</v>
      </c>
      <c r="H12" s="60"/>
      <c r="I12" s="60"/>
      <c r="J12" s="60">
        <v>399070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399070</v>
      </c>
      <c r="X12" s="60">
        <v>10457356</v>
      </c>
      <c r="Y12" s="60">
        <v>-10058286</v>
      </c>
      <c r="Z12" s="140">
        <v>-96.18</v>
      </c>
      <c r="AA12" s="155">
        <v>20914712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3608332</v>
      </c>
      <c r="D15" s="156"/>
      <c r="E15" s="60">
        <v>2400000</v>
      </c>
      <c r="F15" s="60">
        <v>2400000</v>
      </c>
      <c r="G15" s="60"/>
      <c r="H15" s="60">
        <v>663114</v>
      </c>
      <c r="I15" s="60">
        <v>32419</v>
      </c>
      <c r="J15" s="60">
        <v>695533</v>
      </c>
      <c r="K15" s="60">
        <v>21038</v>
      </c>
      <c r="L15" s="60">
        <v>21038</v>
      </c>
      <c r="M15" s="60">
        <v>49905</v>
      </c>
      <c r="N15" s="60">
        <v>91981</v>
      </c>
      <c r="O15" s="60"/>
      <c r="P15" s="60"/>
      <c r="Q15" s="60"/>
      <c r="R15" s="60"/>
      <c r="S15" s="60"/>
      <c r="T15" s="60"/>
      <c r="U15" s="60"/>
      <c r="V15" s="60"/>
      <c r="W15" s="60">
        <v>787514</v>
      </c>
      <c r="X15" s="60">
        <v>1200000</v>
      </c>
      <c r="Y15" s="60">
        <v>-412486</v>
      </c>
      <c r="Z15" s="140">
        <v>-34.37</v>
      </c>
      <c r="AA15" s="155">
        <v>2400000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2047225</v>
      </c>
      <c r="D18" s="276"/>
      <c r="E18" s="82">
        <v>2300000</v>
      </c>
      <c r="F18" s="82">
        <v>2300000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1150000</v>
      </c>
      <c r="Y18" s="82">
        <v>-1150000</v>
      </c>
      <c r="Z18" s="270">
        <v>-100</v>
      </c>
      <c r="AA18" s="278">
        <v>2300000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379422</v>
      </c>
      <c r="D36" s="156">
        <f t="shared" si="4"/>
        <v>0</v>
      </c>
      <c r="E36" s="60">
        <f t="shared" si="4"/>
        <v>30566207</v>
      </c>
      <c r="F36" s="60">
        <f t="shared" si="4"/>
        <v>30566207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15283104</v>
      </c>
      <c r="Y36" s="60">
        <f t="shared" si="4"/>
        <v>-15283104</v>
      </c>
      <c r="Z36" s="140">
        <f aca="true" t="shared" si="5" ref="Z36:Z49">+IF(X36&lt;&gt;0,+(Y36/X36)*100,0)</f>
        <v>-100</v>
      </c>
      <c r="AA36" s="155">
        <f>AA6+AA21</f>
        <v>30566207</v>
      </c>
    </row>
    <row r="37" spans="1:27" ht="13.5">
      <c r="A37" s="291" t="s">
        <v>205</v>
      </c>
      <c r="B37" s="142"/>
      <c r="C37" s="62">
        <f t="shared" si="4"/>
        <v>1469770</v>
      </c>
      <c r="D37" s="156">
        <f t="shared" si="4"/>
        <v>0</v>
      </c>
      <c r="E37" s="60">
        <f t="shared" si="4"/>
        <v>356960</v>
      </c>
      <c r="F37" s="60">
        <f t="shared" si="4"/>
        <v>356960</v>
      </c>
      <c r="G37" s="60">
        <f t="shared" si="4"/>
        <v>762897</v>
      </c>
      <c r="H37" s="60">
        <f t="shared" si="4"/>
        <v>43479</v>
      </c>
      <c r="I37" s="60">
        <f t="shared" si="4"/>
        <v>0</v>
      </c>
      <c r="J37" s="60">
        <f t="shared" si="4"/>
        <v>806376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806376</v>
      </c>
      <c r="X37" s="60">
        <f t="shared" si="4"/>
        <v>178480</v>
      </c>
      <c r="Y37" s="60">
        <f t="shared" si="4"/>
        <v>627896</v>
      </c>
      <c r="Z37" s="140">
        <f t="shared" si="5"/>
        <v>351.8018825638727</v>
      </c>
      <c r="AA37" s="155">
        <f>AA7+AA22</f>
        <v>356960</v>
      </c>
    </row>
    <row r="38" spans="1:27" ht="13.5">
      <c r="A38" s="291" t="s">
        <v>206</v>
      </c>
      <c r="B38" s="142"/>
      <c r="C38" s="62">
        <f t="shared" si="4"/>
        <v>25041371</v>
      </c>
      <c r="D38" s="156">
        <f t="shared" si="4"/>
        <v>0</v>
      </c>
      <c r="E38" s="60">
        <f t="shared" si="4"/>
        <v>930191</v>
      </c>
      <c r="F38" s="60">
        <f t="shared" si="4"/>
        <v>930191</v>
      </c>
      <c r="G38" s="60">
        <f t="shared" si="4"/>
        <v>440760</v>
      </c>
      <c r="H38" s="60">
        <f t="shared" si="4"/>
        <v>293663</v>
      </c>
      <c r="I38" s="60">
        <f t="shared" si="4"/>
        <v>0</v>
      </c>
      <c r="J38" s="60">
        <f t="shared" si="4"/>
        <v>734423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734423</v>
      </c>
      <c r="X38" s="60">
        <f t="shared" si="4"/>
        <v>465096</v>
      </c>
      <c r="Y38" s="60">
        <f t="shared" si="4"/>
        <v>269327</v>
      </c>
      <c r="Z38" s="140">
        <f t="shared" si="5"/>
        <v>57.907829781378474</v>
      </c>
      <c r="AA38" s="155">
        <f>AA8+AA23</f>
        <v>930191</v>
      </c>
    </row>
    <row r="39" spans="1:27" ht="13.5">
      <c r="A39" s="291" t="s">
        <v>207</v>
      </c>
      <c r="B39" s="142"/>
      <c r="C39" s="62">
        <f t="shared" si="4"/>
        <v>11403408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29040845</v>
      </c>
      <c r="D40" s="156">
        <f t="shared" si="4"/>
        <v>0</v>
      </c>
      <c r="E40" s="60">
        <f t="shared" si="4"/>
        <v>3908930</v>
      </c>
      <c r="F40" s="60">
        <f t="shared" si="4"/>
        <v>3908930</v>
      </c>
      <c r="G40" s="60">
        <f t="shared" si="4"/>
        <v>482695</v>
      </c>
      <c r="H40" s="60">
        <f t="shared" si="4"/>
        <v>1826911</v>
      </c>
      <c r="I40" s="60">
        <f t="shared" si="4"/>
        <v>0</v>
      </c>
      <c r="J40" s="60">
        <f t="shared" si="4"/>
        <v>2309606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2309606</v>
      </c>
      <c r="X40" s="60">
        <f t="shared" si="4"/>
        <v>1954465</v>
      </c>
      <c r="Y40" s="60">
        <f t="shared" si="4"/>
        <v>355141</v>
      </c>
      <c r="Z40" s="140">
        <f t="shared" si="5"/>
        <v>18.1707526100493</v>
      </c>
      <c r="AA40" s="155">
        <f>AA10+AA25</f>
        <v>3908930</v>
      </c>
    </row>
    <row r="41" spans="1:27" ht="13.5">
      <c r="A41" s="292" t="s">
        <v>209</v>
      </c>
      <c r="B41" s="142"/>
      <c r="C41" s="293">
        <f aca="true" t="shared" si="6" ref="C41:Y41">SUM(C36:C40)</f>
        <v>67334816</v>
      </c>
      <c r="D41" s="294">
        <f t="shared" si="6"/>
        <v>0</v>
      </c>
      <c r="E41" s="295">
        <f t="shared" si="6"/>
        <v>35762288</v>
      </c>
      <c r="F41" s="295">
        <f t="shared" si="6"/>
        <v>35762288</v>
      </c>
      <c r="G41" s="295">
        <f t="shared" si="6"/>
        <v>1686352</v>
      </c>
      <c r="H41" s="295">
        <f t="shared" si="6"/>
        <v>2164053</v>
      </c>
      <c r="I41" s="295">
        <f t="shared" si="6"/>
        <v>0</v>
      </c>
      <c r="J41" s="295">
        <f t="shared" si="6"/>
        <v>3850405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3850405</v>
      </c>
      <c r="X41" s="295">
        <f t="shared" si="6"/>
        <v>17881145</v>
      </c>
      <c r="Y41" s="295">
        <f t="shared" si="6"/>
        <v>-14030740</v>
      </c>
      <c r="Z41" s="296">
        <f t="shared" si="5"/>
        <v>-78.4666753722986</v>
      </c>
      <c r="AA41" s="297">
        <f>SUM(AA36:AA40)</f>
        <v>35762288</v>
      </c>
    </row>
    <row r="42" spans="1:27" ht="13.5">
      <c r="A42" s="298" t="s">
        <v>210</v>
      </c>
      <c r="B42" s="136"/>
      <c r="C42" s="95">
        <f aca="true" t="shared" si="7" ref="C42:Y48">C12+C27</f>
        <v>15079453</v>
      </c>
      <c r="D42" s="129">
        <f t="shared" si="7"/>
        <v>0</v>
      </c>
      <c r="E42" s="54">
        <f t="shared" si="7"/>
        <v>20914712</v>
      </c>
      <c r="F42" s="54">
        <f t="shared" si="7"/>
        <v>20914712</v>
      </c>
      <c r="G42" s="54">
        <f t="shared" si="7"/>
        <v>399070</v>
      </c>
      <c r="H42" s="54">
        <f t="shared" si="7"/>
        <v>0</v>
      </c>
      <c r="I42" s="54">
        <f t="shared" si="7"/>
        <v>0</v>
      </c>
      <c r="J42" s="54">
        <f t="shared" si="7"/>
        <v>399070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399070</v>
      </c>
      <c r="X42" s="54">
        <f t="shared" si="7"/>
        <v>10457356</v>
      </c>
      <c r="Y42" s="54">
        <f t="shared" si="7"/>
        <v>-10058286</v>
      </c>
      <c r="Z42" s="184">
        <f t="shared" si="5"/>
        <v>-96.18383461364421</v>
      </c>
      <c r="AA42" s="130">
        <f aca="true" t="shared" si="8" ref="AA42:AA48">AA12+AA27</f>
        <v>20914712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3608332</v>
      </c>
      <c r="D45" s="129">
        <f t="shared" si="7"/>
        <v>0</v>
      </c>
      <c r="E45" s="54">
        <f t="shared" si="7"/>
        <v>2400000</v>
      </c>
      <c r="F45" s="54">
        <f t="shared" si="7"/>
        <v>2400000</v>
      </c>
      <c r="G45" s="54">
        <f t="shared" si="7"/>
        <v>0</v>
      </c>
      <c r="H45" s="54">
        <f t="shared" si="7"/>
        <v>663114</v>
      </c>
      <c r="I45" s="54">
        <f t="shared" si="7"/>
        <v>32419</v>
      </c>
      <c r="J45" s="54">
        <f t="shared" si="7"/>
        <v>695533</v>
      </c>
      <c r="K45" s="54">
        <f t="shared" si="7"/>
        <v>21038</v>
      </c>
      <c r="L45" s="54">
        <f t="shared" si="7"/>
        <v>21038</v>
      </c>
      <c r="M45" s="54">
        <f t="shared" si="7"/>
        <v>49905</v>
      </c>
      <c r="N45" s="54">
        <f t="shared" si="7"/>
        <v>91981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787514</v>
      </c>
      <c r="X45" s="54">
        <f t="shared" si="7"/>
        <v>1200000</v>
      </c>
      <c r="Y45" s="54">
        <f t="shared" si="7"/>
        <v>-412486</v>
      </c>
      <c r="Z45" s="184">
        <f t="shared" si="5"/>
        <v>-34.37383333333333</v>
      </c>
      <c r="AA45" s="130">
        <f t="shared" si="8"/>
        <v>2400000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2047225</v>
      </c>
      <c r="D48" s="129">
        <f t="shared" si="7"/>
        <v>0</v>
      </c>
      <c r="E48" s="54">
        <f t="shared" si="7"/>
        <v>2300000</v>
      </c>
      <c r="F48" s="54">
        <f t="shared" si="7"/>
        <v>2300000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1150000</v>
      </c>
      <c r="Y48" s="54">
        <f t="shared" si="7"/>
        <v>-1150000</v>
      </c>
      <c r="Z48" s="184">
        <f t="shared" si="5"/>
        <v>-100</v>
      </c>
      <c r="AA48" s="130">
        <f t="shared" si="8"/>
        <v>2300000</v>
      </c>
    </row>
    <row r="49" spans="1:27" ht="13.5">
      <c r="A49" s="308" t="s">
        <v>219</v>
      </c>
      <c r="B49" s="149"/>
      <c r="C49" s="239">
        <f aca="true" t="shared" si="9" ref="C49:Y49">SUM(C41:C48)</f>
        <v>88069826</v>
      </c>
      <c r="D49" s="218">
        <f t="shared" si="9"/>
        <v>0</v>
      </c>
      <c r="E49" s="220">
        <f t="shared" si="9"/>
        <v>61377000</v>
      </c>
      <c r="F49" s="220">
        <f t="shared" si="9"/>
        <v>61377000</v>
      </c>
      <c r="G49" s="220">
        <f t="shared" si="9"/>
        <v>2085422</v>
      </c>
      <c r="H49" s="220">
        <f t="shared" si="9"/>
        <v>2827167</v>
      </c>
      <c r="I49" s="220">
        <f t="shared" si="9"/>
        <v>32419</v>
      </c>
      <c r="J49" s="220">
        <f t="shared" si="9"/>
        <v>4945008</v>
      </c>
      <c r="K49" s="220">
        <f t="shared" si="9"/>
        <v>21038</v>
      </c>
      <c r="L49" s="220">
        <f t="shared" si="9"/>
        <v>21038</v>
      </c>
      <c r="M49" s="220">
        <f t="shared" si="9"/>
        <v>49905</v>
      </c>
      <c r="N49" s="220">
        <f t="shared" si="9"/>
        <v>91981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5036989</v>
      </c>
      <c r="X49" s="220">
        <f t="shared" si="9"/>
        <v>30688501</v>
      </c>
      <c r="Y49" s="220">
        <f t="shared" si="9"/>
        <v>-25651512</v>
      </c>
      <c r="Z49" s="221">
        <f t="shared" si="5"/>
        <v>-83.5867219451351</v>
      </c>
      <c r="AA49" s="222">
        <f>SUM(AA41:AA48)</f>
        <v>61377000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4144039</v>
      </c>
      <c r="H65" s="60"/>
      <c r="I65" s="60"/>
      <c r="J65" s="60">
        <v>4144039</v>
      </c>
      <c r="K65" s="60">
        <v>4541711</v>
      </c>
      <c r="L65" s="60">
        <v>4304350</v>
      </c>
      <c r="M65" s="60">
        <v>4976253</v>
      </c>
      <c r="N65" s="60">
        <v>13822314</v>
      </c>
      <c r="O65" s="60"/>
      <c r="P65" s="60"/>
      <c r="Q65" s="60"/>
      <c r="R65" s="60"/>
      <c r="S65" s="60"/>
      <c r="T65" s="60"/>
      <c r="U65" s="60"/>
      <c r="V65" s="60"/>
      <c r="W65" s="60">
        <v>17966353</v>
      </c>
      <c r="X65" s="60"/>
      <c r="Y65" s="60">
        <v>17966353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130207</v>
      </c>
      <c r="H66" s="275"/>
      <c r="I66" s="275"/>
      <c r="J66" s="275">
        <v>130207</v>
      </c>
      <c r="K66" s="275">
        <v>225922</v>
      </c>
      <c r="L66" s="275">
        <v>246552</v>
      </c>
      <c r="M66" s="275">
        <v>203963</v>
      </c>
      <c r="N66" s="275">
        <v>676437</v>
      </c>
      <c r="O66" s="275"/>
      <c r="P66" s="275"/>
      <c r="Q66" s="275"/>
      <c r="R66" s="275"/>
      <c r="S66" s="275"/>
      <c r="T66" s="275"/>
      <c r="U66" s="275"/>
      <c r="V66" s="275"/>
      <c r="W66" s="275">
        <v>806644</v>
      </c>
      <c r="X66" s="275"/>
      <c r="Y66" s="275">
        <v>806644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16901505</v>
      </c>
      <c r="F68" s="60"/>
      <c r="G68" s="60">
        <v>416861</v>
      </c>
      <c r="H68" s="60"/>
      <c r="I68" s="60"/>
      <c r="J68" s="60">
        <v>416861</v>
      </c>
      <c r="K68" s="60">
        <v>513485</v>
      </c>
      <c r="L68" s="60">
        <v>1503627</v>
      </c>
      <c r="M68" s="60">
        <v>4087155</v>
      </c>
      <c r="N68" s="60">
        <v>6104267</v>
      </c>
      <c r="O68" s="60"/>
      <c r="P68" s="60"/>
      <c r="Q68" s="60"/>
      <c r="R68" s="60"/>
      <c r="S68" s="60"/>
      <c r="T68" s="60"/>
      <c r="U68" s="60"/>
      <c r="V68" s="60"/>
      <c r="W68" s="60">
        <v>6521128</v>
      </c>
      <c r="X68" s="60"/>
      <c r="Y68" s="60">
        <v>6521128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16901505</v>
      </c>
      <c r="F69" s="220">
        <f t="shared" si="12"/>
        <v>0</v>
      </c>
      <c r="G69" s="220">
        <f t="shared" si="12"/>
        <v>4691107</v>
      </c>
      <c r="H69" s="220">
        <f t="shared" si="12"/>
        <v>0</v>
      </c>
      <c r="I69" s="220">
        <f t="shared" si="12"/>
        <v>0</v>
      </c>
      <c r="J69" s="220">
        <f t="shared" si="12"/>
        <v>4691107</v>
      </c>
      <c r="K69" s="220">
        <f t="shared" si="12"/>
        <v>5281118</v>
      </c>
      <c r="L69" s="220">
        <f t="shared" si="12"/>
        <v>6054529</v>
      </c>
      <c r="M69" s="220">
        <f t="shared" si="12"/>
        <v>9267371</v>
      </c>
      <c r="N69" s="220">
        <f t="shared" si="12"/>
        <v>20603018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25294125</v>
      </c>
      <c r="X69" s="220">
        <f t="shared" si="12"/>
        <v>0</v>
      </c>
      <c r="Y69" s="220">
        <f t="shared" si="12"/>
        <v>25294125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67334816</v>
      </c>
      <c r="D5" s="344">
        <f t="shared" si="0"/>
        <v>0</v>
      </c>
      <c r="E5" s="343">
        <f t="shared" si="0"/>
        <v>35762288</v>
      </c>
      <c r="F5" s="345">
        <f t="shared" si="0"/>
        <v>35762288</v>
      </c>
      <c r="G5" s="345">
        <f t="shared" si="0"/>
        <v>1686352</v>
      </c>
      <c r="H5" s="343">
        <f t="shared" si="0"/>
        <v>2164053</v>
      </c>
      <c r="I5" s="343">
        <f t="shared" si="0"/>
        <v>0</v>
      </c>
      <c r="J5" s="345">
        <f t="shared" si="0"/>
        <v>3850405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3850405</v>
      </c>
      <c r="X5" s="343">
        <f t="shared" si="0"/>
        <v>17881146</v>
      </c>
      <c r="Y5" s="345">
        <f t="shared" si="0"/>
        <v>-14030741</v>
      </c>
      <c r="Z5" s="346">
        <f>+IF(X5&lt;&gt;0,+(Y5/X5)*100,0)</f>
        <v>-78.46667657654605</v>
      </c>
      <c r="AA5" s="347">
        <f>+AA6+AA8+AA11+AA13+AA15</f>
        <v>35762288</v>
      </c>
    </row>
    <row r="6" spans="1:27" ht="13.5">
      <c r="A6" s="348" t="s">
        <v>204</v>
      </c>
      <c r="B6" s="142"/>
      <c r="C6" s="60">
        <f>+C7</f>
        <v>379422</v>
      </c>
      <c r="D6" s="327">
        <f aca="true" t="shared" si="1" ref="D6:AA6">+D7</f>
        <v>0</v>
      </c>
      <c r="E6" s="60">
        <f t="shared" si="1"/>
        <v>30566207</v>
      </c>
      <c r="F6" s="59">
        <f t="shared" si="1"/>
        <v>30566207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15283104</v>
      </c>
      <c r="Y6" s="59">
        <f t="shared" si="1"/>
        <v>-15283104</v>
      </c>
      <c r="Z6" s="61">
        <f>+IF(X6&lt;&gt;0,+(Y6/X6)*100,0)</f>
        <v>-100</v>
      </c>
      <c r="AA6" s="62">
        <f t="shared" si="1"/>
        <v>30566207</v>
      </c>
    </row>
    <row r="7" spans="1:27" ht="13.5">
      <c r="A7" s="291" t="s">
        <v>228</v>
      </c>
      <c r="B7" s="142"/>
      <c r="C7" s="60">
        <v>379422</v>
      </c>
      <c r="D7" s="327"/>
      <c r="E7" s="60">
        <v>30566207</v>
      </c>
      <c r="F7" s="59">
        <v>30566207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15283104</v>
      </c>
      <c r="Y7" s="59">
        <v>-15283104</v>
      </c>
      <c r="Z7" s="61">
        <v>-100</v>
      </c>
      <c r="AA7" s="62">
        <v>30566207</v>
      </c>
    </row>
    <row r="8" spans="1:27" ht="13.5">
      <c r="A8" s="348" t="s">
        <v>205</v>
      </c>
      <c r="B8" s="142"/>
      <c r="C8" s="60">
        <f aca="true" t="shared" si="2" ref="C8:Y8">SUM(C9:C10)</f>
        <v>1469770</v>
      </c>
      <c r="D8" s="327">
        <f t="shared" si="2"/>
        <v>0</v>
      </c>
      <c r="E8" s="60">
        <f t="shared" si="2"/>
        <v>356960</v>
      </c>
      <c r="F8" s="59">
        <f t="shared" si="2"/>
        <v>356960</v>
      </c>
      <c r="G8" s="59">
        <f t="shared" si="2"/>
        <v>762897</v>
      </c>
      <c r="H8" s="60">
        <f t="shared" si="2"/>
        <v>43479</v>
      </c>
      <c r="I8" s="60">
        <f t="shared" si="2"/>
        <v>0</v>
      </c>
      <c r="J8" s="59">
        <f t="shared" si="2"/>
        <v>806376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806376</v>
      </c>
      <c r="X8" s="60">
        <f t="shared" si="2"/>
        <v>178480</v>
      </c>
      <c r="Y8" s="59">
        <f t="shared" si="2"/>
        <v>627896</v>
      </c>
      <c r="Z8" s="61">
        <f>+IF(X8&lt;&gt;0,+(Y8/X8)*100,0)</f>
        <v>351.8018825638727</v>
      </c>
      <c r="AA8" s="62">
        <f>SUM(AA9:AA10)</f>
        <v>356960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1469770</v>
      </c>
      <c r="D10" s="327"/>
      <c r="E10" s="60">
        <v>356960</v>
      </c>
      <c r="F10" s="59">
        <v>356960</v>
      </c>
      <c r="G10" s="59">
        <v>762897</v>
      </c>
      <c r="H10" s="60">
        <v>43479</v>
      </c>
      <c r="I10" s="60"/>
      <c r="J10" s="59">
        <v>806376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806376</v>
      </c>
      <c r="X10" s="60">
        <v>178480</v>
      </c>
      <c r="Y10" s="59">
        <v>627896</v>
      </c>
      <c r="Z10" s="61">
        <v>351.8</v>
      </c>
      <c r="AA10" s="62">
        <v>356960</v>
      </c>
    </row>
    <row r="11" spans="1:27" ht="13.5">
      <c r="A11" s="348" t="s">
        <v>206</v>
      </c>
      <c r="B11" s="142"/>
      <c r="C11" s="349">
        <f>+C12</f>
        <v>25041371</v>
      </c>
      <c r="D11" s="350">
        <f aca="true" t="shared" si="3" ref="D11:AA11">+D12</f>
        <v>0</v>
      </c>
      <c r="E11" s="349">
        <f t="shared" si="3"/>
        <v>930191</v>
      </c>
      <c r="F11" s="351">
        <f t="shared" si="3"/>
        <v>930191</v>
      </c>
      <c r="G11" s="351">
        <f t="shared" si="3"/>
        <v>440760</v>
      </c>
      <c r="H11" s="349">
        <f t="shared" si="3"/>
        <v>293663</v>
      </c>
      <c r="I11" s="349">
        <f t="shared" si="3"/>
        <v>0</v>
      </c>
      <c r="J11" s="351">
        <f t="shared" si="3"/>
        <v>734423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734423</v>
      </c>
      <c r="X11" s="349">
        <f t="shared" si="3"/>
        <v>465096</v>
      </c>
      <c r="Y11" s="351">
        <f t="shared" si="3"/>
        <v>269327</v>
      </c>
      <c r="Z11" s="352">
        <f>+IF(X11&lt;&gt;0,+(Y11/X11)*100,0)</f>
        <v>57.907829781378474</v>
      </c>
      <c r="AA11" s="353">
        <f t="shared" si="3"/>
        <v>930191</v>
      </c>
    </row>
    <row r="12" spans="1:27" ht="13.5">
      <c r="A12" s="291" t="s">
        <v>231</v>
      </c>
      <c r="B12" s="136"/>
      <c r="C12" s="60">
        <v>25041371</v>
      </c>
      <c r="D12" s="327"/>
      <c r="E12" s="60">
        <v>930191</v>
      </c>
      <c r="F12" s="59">
        <v>930191</v>
      </c>
      <c r="G12" s="59">
        <v>440760</v>
      </c>
      <c r="H12" s="60">
        <v>293663</v>
      </c>
      <c r="I12" s="60"/>
      <c r="J12" s="59">
        <v>734423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734423</v>
      </c>
      <c r="X12" s="60">
        <v>465096</v>
      </c>
      <c r="Y12" s="59">
        <v>269327</v>
      </c>
      <c r="Z12" s="61">
        <v>57.91</v>
      </c>
      <c r="AA12" s="62">
        <v>930191</v>
      </c>
    </row>
    <row r="13" spans="1:27" ht="13.5">
      <c r="A13" s="348" t="s">
        <v>207</v>
      </c>
      <c r="B13" s="136"/>
      <c r="C13" s="275">
        <f>+C14</f>
        <v>11403408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11403408</v>
      </c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29040845</v>
      </c>
      <c r="D15" s="327">
        <f t="shared" si="5"/>
        <v>0</v>
      </c>
      <c r="E15" s="60">
        <f t="shared" si="5"/>
        <v>3908930</v>
      </c>
      <c r="F15" s="59">
        <f t="shared" si="5"/>
        <v>3908930</v>
      </c>
      <c r="G15" s="59">
        <f t="shared" si="5"/>
        <v>482695</v>
      </c>
      <c r="H15" s="60">
        <f t="shared" si="5"/>
        <v>1826911</v>
      </c>
      <c r="I15" s="60">
        <f t="shared" si="5"/>
        <v>0</v>
      </c>
      <c r="J15" s="59">
        <f t="shared" si="5"/>
        <v>2309606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2309606</v>
      </c>
      <c r="X15" s="60">
        <f t="shared" si="5"/>
        <v>1954466</v>
      </c>
      <c r="Y15" s="59">
        <f t="shared" si="5"/>
        <v>355140</v>
      </c>
      <c r="Z15" s="61">
        <f>+IF(X15&lt;&gt;0,+(Y15/X15)*100,0)</f>
        <v>18.170692148136627</v>
      </c>
      <c r="AA15" s="62">
        <f>SUM(AA16:AA20)</f>
        <v>3908930</v>
      </c>
    </row>
    <row r="16" spans="1:27" ht="13.5">
      <c r="A16" s="291" t="s">
        <v>233</v>
      </c>
      <c r="B16" s="300"/>
      <c r="C16" s="60">
        <v>15998759</v>
      </c>
      <c r="D16" s="327"/>
      <c r="E16" s="60">
        <v>1261865</v>
      </c>
      <c r="F16" s="59">
        <v>1261865</v>
      </c>
      <c r="G16" s="59"/>
      <c r="H16" s="60">
        <v>1081669</v>
      </c>
      <c r="I16" s="60"/>
      <c r="J16" s="59">
        <v>1081669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1081669</v>
      </c>
      <c r="X16" s="60">
        <v>630933</v>
      </c>
      <c r="Y16" s="59">
        <v>450736</v>
      </c>
      <c r="Z16" s="61">
        <v>71.44</v>
      </c>
      <c r="AA16" s="62">
        <v>1261865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13042086</v>
      </c>
      <c r="D20" s="327"/>
      <c r="E20" s="60">
        <v>2647065</v>
      </c>
      <c r="F20" s="59">
        <v>2647065</v>
      </c>
      <c r="G20" s="59">
        <v>482695</v>
      </c>
      <c r="H20" s="60">
        <v>745242</v>
      </c>
      <c r="I20" s="60"/>
      <c r="J20" s="59">
        <v>1227937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1227937</v>
      </c>
      <c r="X20" s="60">
        <v>1323533</v>
      </c>
      <c r="Y20" s="59">
        <v>-95596</v>
      </c>
      <c r="Z20" s="61">
        <v>-7.22</v>
      </c>
      <c r="AA20" s="62">
        <v>2647065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15079453</v>
      </c>
      <c r="D22" s="331">
        <f t="shared" si="6"/>
        <v>0</v>
      </c>
      <c r="E22" s="330">
        <f t="shared" si="6"/>
        <v>20914712</v>
      </c>
      <c r="F22" s="332">
        <f t="shared" si="6"/>
        <v>20914712</v>
      </c>
      <c r="G22" s="332">
        <f t="shared" si="6"/>
        <v>399070</v>
      </c>
      <c r="H22" s="330">
        <f t="shared" si="6"/>
        <v>0</v>
      </c>
      <c r="I22" s="330">
        <f t="shared" si="6"/>
        <v>0</v>
      </c>
      <c r="J22" s="332">
        <f t="shared" si="6"/>
        <v>399070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399070</v>
      </c>
      <c r="X22" s="330">
        <f t="shared" si="6"/>
        <v>10457356</v>
      </c>
      <c r="Y22" s="332">
        <f t="shared" si="6"/>
        <v>-10058286</v>
      </c>
      <c r="Z22" s="323">
        <f>+IF(X22&lt;&gt;0,+(Y22/X22)*100,0)</f>
        <v>-96.18383461364421</v>
      </c>
      <c r="AA22" s="337">
        <f>SUM(AA23:AA32)</f>
        <v>20914712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15079453</v>
      </c>
      <c r="D24" s="327"/>
      <c r="E24" s="60">
        <v>20914712</v>
      </c>
      <c r="F24" s="59">
        <v>20914712</v>
      </c>
      <c r="G24" s="59">
        <v>399070</v>
      </c>
      <c r="H24" s="60"/>
      <c r="I24" s="60"/>
      <c r="J24" s="59">
        <v>399070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399070</v>
      </c>
      <c r="X24" s="60">
        <v>10457356</v>
      </c>
      <c r="Y24" s="59">
        <v>-10058286</v>
      </c>
      <c r="Z24" s="61">
        <v>-96.18</v>
      </c>
      <c r="AA24" s="62">
        <v>20914712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3608332</v>
      </c>
      <c r="D40" s="331">
        <f t="shared" si="9"/>
        <v>0</v>
      </c>
      <c r="E40" s="330">
        <f t="shared" si="9"/>
        <v>2400000</v>
      </c>
      <c r="F40" s="332">
        <f t="shared" si="9"/>
        <v>2400000</v>
      </c>
      <c r="G40" s="332">
        <f t="shared" si="9"/>
        <v>0</v>
      </c>
      <c r="H40" s="330">
        <f t="shared" si="9"/>
        <v>663114</v>
      </c>
      <c r="I40" s="330">
        <f t="shared" si="9"/>
        <v>32419</v>
      </c>
      <c r="J40" s="332">
        <f t="shared" si="9"/>
        <v>695533</v>
      </c>
      <c r="K40" s="332">
        <f t="shared" si="9"/>
        <v>21038</v>
      </c>
      <c r="L40" s="330">
        <f t="shared" si="9"/>
        <v>21038</v>
      </c>
      <c r="M40" s="330">
        <f t="shared" si="9"/>
        <v>49905</v>
      </c>
      <c r="N40" s="332">
        <f t="shared" si="9"/>
        <v>91981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787514</v>
      </c>
      <c r="X40" s="330">
        <f t="shared" si="9"/>
        <v>1200000</v>
      </c>
      <c r="Y40" s="332">
        <f t="shared" si="9"/>
        <v>-412486</v>
      </c>
      <c r="Z40" s="323">
        <f>+IF(X40&lt;&gt;0,+(Y40/X40)*100,0)</f>
        <v>-34.37383333333333</v>
      </c>
      <c r="AA40" s="337">
        <f>SUM(AA41:AA49)</f>
        <v>2400000</v>
      </c>
    </row>
    <row r="41" spans="1:27" ht="13.5">
      <c r="A41" s="348" t="s">
        <v>247</v>
      </c>
      <c r="B41" s="142"/>
      <c r="C41" s="349">
        <v>1269260</v>
      </c>
      <c r="D41" s="350"/>
      <c r="E41" s="349">
        <v>400000</v>
      </c>
      <c r="F41" s="351">
        <v>400000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200000</v>
      </c>
      <c r="Y41" s="351">
        <v>-200000</v>
      </c>
      <c r="Z41" s="352">
        <v>-100</v>
      </c>
      <c r="AA41" s="353">
        <v>400000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1000000</v>
      </c>
      <c r="F42" s="53">
        <f t="shared" si="10"/>
        <v>1000000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500000</v>
      </c>
      <c r="Y42" s="53">
        <f t="shared" si="10"/>
        <v>-500000</v>
      </c>
      <c r="Z42" s="94">
        <f>+IF(X42&lt;&gt;0,+(Y42/X42)*100,0)</f>
        <v>-100</v>
      </c>
      <c r="AA42" s="95">
        <f>+AA62</f>
        <v>1000000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1064655</v>
      </c>
      <c r="D44" s="355"/>
      <c r="E44" s="54">
        <v>1000000</v>
      </c>
      <c r="F44" s="53">
        <v>1000000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500000</v>
      </c>
      <c r="Y44" s="53">
        <v>-500000</v>
      </c>
      <c r="Z44" s="94">
        <v>-100</v>
      </c>
      <c r="AA44" s="95">
        <v>1000000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>
        <v>995</v>
      </c>
      <c r="N48" s="53">
        <v>995</v>
      </c>
      <c r="O48" s="53"/>
      <c r="P48" s="54"/>
      <c r="Q48" s="54"/>
      <c r="R48" s="53"/>
      <c r="S48" s="53"/>
      <c r="T48" s="54"/>
      <c r="U48" s="54"/>
      <c r="V48" s="53"/>
      <c r="W48" s="53">
        <v>995</v>
      </c>
      <c r="X48" s="54"/>
      <c r="Y48" s="53">
        <v>995</v>
      </c>
      <c r="Z48" s="94"/>
      <c r="AA48" s="95"/>
    </row>
    <row r="49" spans="1:27" ht="13.5">
      <c r="A49" s="348" t="s">
        <v>93</v>
      </c>
      <c r="B49" s="136"/>
      <c r="C49" s="54">
        <v>1274417</v>
      </c>
      <c r="D49" s="355"/>
      <c r="E49" s="54"/>
      <c r="F49" s="53"/>
      <c r="G49" s="53"/>
      <c r="H49" s="54">
        <v>663114</v>
      </c>
      <c r="I49" s="54">
        <v>32419</v>
      </c>
      <c r="J49" s="53">
        <v>695533</v>
      </c>
      <c r="K49" s="53">
        <v>21038</v>
      </c>
      <c r="L49" s="54">
        <v>21038</v>
      </c>
      <c r="M49" s="54">
        <v>48910</v>
      </c>
      <c r="N49" s="53">
        <v>90986</v>
      </c>
      <c r="O49" s="53"/>
      <c r="P49" s="54"/>
      <c r="Q49" s="54"/>
      <c r="R49" s="53"/>
      <c r="S49" s="53"/>
      <c r="T49" s="54"/>
      <c r="U49" s="54"/>
      <c r="V49" s="53"/>
      <c r="W49" s="53">
        <v>786519</v>
      </c>
      <c r="X49" s="54"/>
      <c r="Y49" s="53">
        <v>786519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2047225</v>
      </c>
      <c r="D57" s="331">
        <f aca="true" t="shared" si="13" ref="D57:AA57">+D58</f>
        <v>0</v>
      </c>
      <c r="E57" s="330">
        <f t="shared" si="13"/>
        <v>2300000</v>
      </c>
      <c r="F57" s="332">
        <f t="shared" si="13"/>
        <v>2300000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1150000</v>
      </c>
      <c r="Y57" s="332">
        <f t="shared" si="13"/>
        <v>-1150000</v>
      </c>
      <c r="Z57" s="323">
        <f>+IF(X57&lt;&gt;0,+(Y57/X57)*100,0)</f>
        <v>-100</v>
      </c>
      <c r="AA57" s="337">
        <f t="shared" si="13"/>
        <v>2300000</v>
      </c>
    </row>
    <row r="58" spans="1:27" ht="13.5">
      <c r="A58" s="348" t="s">
        <v>216</v>
      </c>
      <c r="B58" s="136"/>
      <c r="C58" s="60">
        <v>2047225</v>
      </c>
      <c r="D58" s="327"/>
      <c r="E58" s="60">
        <v>2300000</v>
      </c>
      <c r="F58" s="59">
        <v>2300000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1150000</v>
      </c>
      <c r="Y58" s="59">
        <v>-1150000</v>
      </c>
      <c r="Z58" s="61">
        <v>-100</v>
      </c>
      <c r="AA58" s="62">
        <v>2300000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88069826</v>
      </c>
      <c r="D60" s="333">
        <f t="shared" si="14"/>
        <v>0</v>
      </c>
      <c r="E60" s="219">
        <f t="shared" si="14"/>
        <v>61377000</v>
      </c>
      <c r="F60" s="264">
        <f t="shared" si="14"/>
        <v>61377000</v>
      </c>
      <c r="G60" s="264">
        <f t="shared" si="14"/>
        <v>2085422</v>
      </c>
      <c r="H60" s="219">
        <f t="shared" si="14"/>
        <v>2827167</v>
      </c>
      <c r="I60" s="219">
        <f t="shared" si="14"/>
        <v>32419</v>
      </c>
      <c r="J60" s="264">
        <f t="shared" si="14"/>
        <v>4945008</v>
      </c>
      <c r="K60" s="264">
        <f t="shared" si="14"/>
        <v>21038</v>
      </c>
      <c r="L60" s="219">
        <f t="shared" si="14"/>
        <v>21038</v>
      </c>
      <c r="M60" s="219">
        <f t="shared" si="14"/>
        <v>49905</v>
      </c>
      <c r="N60" s="264">
        <f t="shared" si="14"/>
        <v>91981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5036989</v>
      </c>
      <c r="X60" s="219">
        <f t="shared" si="14"/>
        <v>30688502</v>
      </c>
      <c r="Y60" s="264">
        <f t="shared" si="14"/>
        <v>-25651513</v>
      </c>
      <c r="Z60" s="324">
        <f>+IF(X60&lt;&gt;0,+(Y60/X60)*100,0)</f>
        <v>-83.58672247996985</v>
      </c>
      <c r="AA60" s="232">
        <f>+AA57+AA54+AA51+AA40+AA37+AA34+AA22+AA5</f>
        <v>61377000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1000000</v>
      </c>
      <c r="F62" s="336">
        <f t="shared" si="15"/>
        <v>1000000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500000</v>
      </c>
      <c r="Y62" s="336">
        <f t="shared" si="15"/>
        <v>-500000</v>
      </c>
      <c r="Z62" s="325">
        <f>+IF(X62&lt;&gt;0,+(Y62/X62)*100,0)</f>
        <v>-100</v>
      </c>
      <c r="AA62" s="338">
        <f>SUM(AA63:AA66)</f>
        <v>1000000</v>
      </c>
    </row>
    <row r="63" spans="1:27" ht="13.5">
      <c r="A63" s="348" t="s">
        <v>258</v>
      </c>
      <c r="B63" s="136"/>
      <c r="C63" s="60"/>
      <c r="D63" s="327"/>
      <c r="E63" s="60">
        <v>1000000</v>
      </c>
      <c r="F63" s="59">
        <v>1000000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500000</v>
      </c>
      <c r="Y63" s="59">
        <v>-500000</v>
      </c>
      <c r="Z63" s="61">
        <v>-100</v>
      </c>
      <c r="AA63" s="62">
        <v>1000000</v>
      </c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2015-02-02T10:54:20Z</dcterms:created>
  <dcterms:modified xsi:type="dcterms:W3CDTF">2015-02-02T10:56:24Z</dcterms:modified>
  <cp:category/>
  <cp:version/>
  <cp:contentType/>
  <cp:contentStatus/>
</cp:coreProperties>
</file>