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<sst xmlns="http://schemas.openxmlformats.org/spreadsheetml/2006/main" count="855" uniqueCount="302">
  <si>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Dihlabeng(FS192)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</si>
  <si>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</si>
  <si>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</si>
  <si>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</si>
  <si>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</si>
  <si>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</si>
  <si>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</si>
  <si>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</si>
  <si>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</si>
  <si>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</si>
  <si>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</si>
  <si>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</si>
  <si>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</si>
  <si>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</si>
  <si>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</si>
  <si>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</si>
  <si>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</si>
  <si>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</si>
  <si>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</si>
  <si>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</si>
  <si>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</si>
  <si>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</si>
  <si>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</si>
  <si>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</si>
  <si>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</si>
  <si>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</si>
  <si>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</si>
  <si>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</si>
  <si>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</si>
  <si>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</si>
  <si>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</si>
  <si>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</si>
  <si>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</si>
  <si>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</si>
  <si>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</si>
  <si>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</si>
  <si>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</si>
  <si>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</si>
  <si>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</si>
  <si>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</si>
  <si>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</si>
  <si>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</si>
  <si>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</si>
  <si>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</si>
  <si>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</si>
  <si>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</si>
  <si>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</si>
  <si>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</si>
  <si>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</si>
  <si>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</si>
  <si>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</si>
  <si>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</si>
  <si>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</si>
  <si>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</si>
  <si>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</si>
  <si>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</si>
  <si>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</si>
  <si>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</si>
  <si>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</si>
  <si>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</si>
  <si>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</si>
  <si>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</si>
  <si>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</si>
  <si>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</si>
  <si>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</si>
  <si>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</si>
  <si>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</si>
  <si>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</si>
  <si>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</si>
  <si>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</si>
  <si>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Dihlabeng(FS192)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</si>
  <si>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</si>
  <si>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</si>
  <si>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</si>
  <si>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</si>
  <si>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</si>
  <si>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</si>
  <si>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</si>
  <si>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</si>
  <si>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</si>
  <si>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</si>
  <si>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</si>
  <si>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</si>
  <si>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</si>
  <si>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</si>
  <si>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</si>
  <si>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</si>
  <si>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</si>
  <si>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</si>
  <si>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</si>
  <si>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</si>
  <si>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</si>
  <si>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</si>
  <si>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</si>
  <si>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</si>
  <si>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</si>
  <si>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</si>
  <si>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</si>
  <si>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</si>
  <si>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</si>
  <si>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Dihlabeng(FS192)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</si>
  <si>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</si>
  <si>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</si>
  <si>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</si>
  <si>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</si>
  <si>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</si>
  <si>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</si>
  <si>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</si>
  <si>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</si>
  <si>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</si>
  <si>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</si>
  <si>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</si>
  <si>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</si>
  <si>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</si>
  <si>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</si>
  <si>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</si>
  <si>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</si>
  <si>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</si>
  <si>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</si>
  <si>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</si>
  <si>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</si>
  <si>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</si>
  <si>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</si>
  <si>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</si>
  <si>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</si>
  <si>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</si>
  <si>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</si>
  <si>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</si>
  <si>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</si>
  <si>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Dihlabeng(FS192)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</si>
  <si>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</si>
  <si>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</si>
  <si>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</si>
  <si>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</si>
  <si>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</si>
  <si>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</si>
  <si>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</si>
  <si>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</si>
  <si>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</si>
  <si>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</si>
  <si>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Dihlabeng(FS192)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</si>
  <si>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</si>
  <si>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</si>
  <si>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</si>
  <si>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</si>
  <si>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</si>
  <si>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</si>
  <si>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</si>
  <si>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</si>
  <si>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</si>
  <si>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</si>
  <si>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</si>
  <si>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</si>
  <si>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</si>
  <si>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</si>
  <si>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</si>
  <si>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</si>
  <si>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</si>
  <si>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</si>
  <si>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</si>
  <si>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</si>
  <si>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</si>
  <si>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</si>
  <si>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</si>
  <si>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</si>
  <si>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</si>
  <si>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</si>
  <si>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</si>
  <si>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</si>
  <si>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</si>
  <si>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</si>
  <si>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</si>
  <si>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</si>
  <si>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</si>
  <si>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Dihlabeng(FS192)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</si>
  <si>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</si>
  <si>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</si>
  <si>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</si>
  <si>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</si>
  <si>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</si>
  <si>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</si>
  <si>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</si>
  <si>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</si>
  <si>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</si>
  <si>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</si>
  <si>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</si>
  <si>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</si>
  <si>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</si>
  <si>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</si>
  <si>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</si>
  <si>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</si>
  <si>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</si>
  <si>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</si>
  <si>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</si>
  <si>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</si>
  <si>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</si>
  <si>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</si>
  <si>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</si>
  <si>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</si>
  <si>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</si>
  <si>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</si>
  <si>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Dihlabeng(FS192)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</si>
  <si>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</si>
  <si>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</si>
  <si>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</si>
  <si>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</si>
  <si>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</si>
  <si>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</si>
  <si>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</si>
  <si>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</si>
  <si>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</si>
  <si>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</si>
  <si>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</si>
  <si>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</si>
  <si>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</si>
  <si>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</si>
  <si>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</si>
  <si>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</si>
  <si>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</si>
  <si>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</si>
  <si>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</si>
  <si>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</si>
  <si>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</si>
  <si>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</si>
  <si>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</si>
  <si>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</si>
  <si>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Dihlabeng(FS192)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</si>
  <si>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</si>
  <si>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</si>
  <si>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</si>
  <si>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</si>
  <si>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</si>
  <si>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</si>
  <si>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</si>
  <si>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</si>
  <si>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</si>
  <si>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</si>
  <si>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</si>
  <si>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</si>
  <si>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</si>
  <si>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</si>
  <si>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</si>
  <si>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</si>
  <si>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</si>
  <si>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</si>
  <si>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</si>
  <si>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</si>
  <si>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</si>
  <si>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</si>
  <si>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</si>
  <si>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</si>
  <si>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</si>
  <si>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</si>
  <si>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</si>
  <si>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</si>
  <si>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</si>
  <si>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</si>
  <si>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</si>
  <si>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</si>
  <si>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</si>
  <si>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</si>
  <si>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</si>
  <si>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Dihlabeng(FS192)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</si>
  <si>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</si>
  <si>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</si>
  <si>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Dihlabeng(FS192)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</si>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</sst>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76851137</v>
      </c>
      <c r="C5" s="19">
        <v>0</v>
      </c>
      <c r="D5" s="59">
        <v>83150545</v>
      </c>
      <c r="E5" s="60">
        <v>83150545</v>
      </c>
      <c r="F5" s="60">
        <v>13643500</v>
      </c>
      <c r="G5" s="60">
        <v>6237716</v>
      </c>
      <c r="H5" s="60">
        <v>6185336</v>
      </c>
      <c r="I5" s="60">
        <v>26066552</v>
      </c>
      <c r="J5" s="60">
        <v>5728568</v>
      </c>
      <c r="K5" s="60">
        <v>6237094</v>
      </c>
      <c r="L5" s="60">
        <v>5812069</v>
      </c>
      <c r="M5" s="60">
        <v>17777731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43844283</v>
      </c>
      <c r="W5" s="60">
        <v>41569500</v>
      </c>
      <c r="X5" s="60">
        <v>2274783</v>
      </c>
      <c r="Y5" s="61">
        <v>5.47</v>
      </c>
      <c r="Z5" s="62">
        <v>83150545</v>
      </c>
    </row>
    <row r="6" spans="1:26" ht="13.5">
      <c r="A6" s="58" t="s">
        <v>32</v>
      </c>
      <c r="B6" s="19">
        <v>277523257</v>
      </c>
      <c r="C6" s="19">
        <v>0</v>
      </c>
      <c r="D6" s="59">
        <v>316320877</v>
      </c>
      <c r="E6" s="60">
        <v>316320877</v>
      </c>
      <c r="F6" s="60">
        <v>30251136</v>
      </c>
      <c r="G6" s="60">
        <v>30770904</v>
      </c>
      <c r="H6" s="60">
        <v>27233901</v>
      </c>
      <c r="I6" s="60">
        <v>88255941</v>
      </c>
      <c r="J6" s="60">
        <v>52433627</v>
      </c>
      <c r="K6" s="60">
        <v>25415199</v>
      </c>
      <c r="L6" s="60">
        <v>26187906</v>
      </c>
      <c r="M6" s="60">
        <v>104036732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192292673</v>
      </c>
      <c r="W6" s="60">
        <v>158160492</v>
      </c>
      <c r="X6" s="60">
        <v>34132181</v>
      </c>
      <c r="Y6" s="61">
        <v>21.58</v>
      </c>
      <c r="Z6" s="62">
        <v>316320877</v>
      </c>
    </row>
    <row r="7" spans="1:26" ht="13.5">
      <c r="A7" s="58" t="s">
        <v>33</v>
      </c>
      <c r="B7" s="19">
        <v>10706</v>
      </c>
      <c r="C7" s="19">
        <v>0</v>
      </c>
      <c r="D7" s="59">
        <v>9850</v>
      </c>
      <c r="E7" s="60">
        <v>9850</v>
      </c>
      <c r="F7" s="60">
        <v>1204</v>
      </c>
      <c r="G7" s="60">
        <v>493</v>
      </c>
      <c r="H7" s="60">
        <v>29</v>
      </c>
      <c r="I7" s="60">
        <v>1726</v>
      </c>
      <c r="J7" s="60">
        <v>10035</v>
      </c>
      <c r="K7" s="60">
        <v>4432</v>
      </c>
      <c r="L7" s="60">
        <v>6721</v>
      </c>
      <c r="M7" s="60">
        <v>21188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22914</v>
      </c>
      <c r="W7" s="60">
        <v>4998</v>
      </c>
      <c r="X7" s="60">
        <v>17916</v>
      </c>
      <c r="Y7" s="61">
        <v>358.46</v>
      </c>
      <c r="Z7" s="62">
        <v>9850</v>
      </c>
    </row>
    <row r="8" spans="1:26" ht="13.5">
      <c r="A8" s="58" t="s">
        <v>34</v>
      </c>
      <c r="B8" s="19">
        <v>0</v>
      </c>
      <c r="C8" s="19">
        <v>0</v>
      </c>
      <c r="D8" s="59">
        <v>134970000</v>
      </c>
      <c r="E8" s="60">
        <v>134970000</v>
      </c>
      <c r="F8" s="60">
        <v>53600000</v>
      </c>
      <c r="G8" s="60">
        <v>934576</v>
      </c>
      <c r="H8" s="60">
        <v>833500</v>
      </c>
      <c r="I8" s="60">
        <v>55368076</v>
      </c>
      <c r="J8" s="60">
        <v>0</v>
      </c>
      <c r="K8" s="60">
        <v>0</v>
      </c>
      <c r="L8" s="60">
        <v>37874000</v>
      </c>
      <c r="M8" s="60">
        <v>37874000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93242076</v>
      </c>
      <c r="W8" s="60">
        <v>67485000</v>
      </c>
      <c r="X8" s="60">
        <v>25757076</v>
      </c>
      <c r="Y8" s="61">
        <v>38.17</v>
      </c>
      <c r="Z8" s="62">
        <v>134970000</v>
      </c>
    </row>
    <row r="9" spans="1:26" ht="13.5">
      <c r="A9" s="58" t="s">
        <v>35</v>
      </c>
      <c r="B9" s="19">
        <v>241744276</v>
      </c>
      <c r="C9" s="19">
        <v>0</v>
      </c>
      <c r="D9" s="59">
        <v>68545091</v>
      </c>
      <c r="E9" s="60">
        <v>68545091</v>
      </c>
      <c r="F9" s="60">
        <v>6198931</v>
      </c>
      <c r="G9" s="60">
        <v>2342057</v>
      </c>
      <c r="H9" s="60">
        <v>1817869</v>
      </c>
      <c r="I9" s="60">
        <v>10358857</v>
      </c>
      <c r="J9" s="60">
        <v>7765833</v>
      </c>
      <c r="K9" s="60">
        <v>4126061</v>
      </c>
      <c r="L9" s="60">
        <v>6556201</v>
      </c>
      <c r="M9" s="60">
        <v>18448095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28806952</v>
      </c>
      <c r="W9" s="60">
        <v>34271994</v>
      </c>
      <c r="X9" s="60">
        <v>-5465042</v>
      </c>
      <c r="Y9" s="61">
        <v>-15.95</v>
      </c>
      <c r="Z9" s="62">
        <v>68545091</v>
      </c>
    </row>
    <row r="10" spans="1:26" ht="25.5">
      <c r="A10" s="63" t="s">
        <v>277</v>
      </c>
      <c r="B10" s="64">
        <f>SUM(B5:B9)</f>
        <v>596129376</v>
      </c>
      <c r="C10" s="64">
        <f>SUM(C5:C9)</f>
        <v>0</v>
      </c>
      <c r="D10" s="65">
        <f aca="true" t="shared" si="0" ref="D10:Z10">SUM(D5:D9)</f>
        <v>602996363</v>
      </c>
      <c r="E10" s="66">
        <f t="shared" si="0"/>
        <v>602996363</v>
      </c>
      <c r="F10" s="66">
        <f t="shared" si="0"/>
        <v>103694771</v>
      </c>
      <c r="G10" s="66">
        <f t="shared" si="0"/>
        <v>40285746</v>
      </c>
      <c r="H10" s="66">
        <f t="shared" si="0"/>
        <v>36070635</v>
      </c>
      <c r="I10" s="66">
        <f t="shared" si="0"/>
        <v>180051152</v>
      </c>
      <c r="J10" s="66">
        <f t="shared" si="0"/>
        <v>65938063</v>
      </c>
      <c r="K10" s="66">
        <f t="shared" si="0"/>
        <v>35782786</v>
      </c>
      <c r="L10" s="66">
        <f t="shared" si="0"/>
        <v>76436897</v>
      </c>
      <c r="M10" s="66">
        <f t="shared" si="0"/>
        <v>178157746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358208898</v>
      </c>
      <c r="W10" s="66">
        <f t="shared" si="0"/>
        <v>301491984</v>
      </c>
      <c r="X10" s="66">
        <f t="shared" si="0"/>
        <v>56716914</v>
      </c>
      <c r="Y10" s="67">
        <f>+IF(W10&lt;&gt;0,(X10/W10)*100,0)</f>
        <v>18.812080257496998</v>
      </c>
      <c r="Z10" s="68">
        <f t="shared" si="0"/>
        <v>602996363</v>
      </c>
    </row>
    <row r="11" spans="1:26" ht="13.5">
      <c r="A11" s="58" t="s">
        <v>37</v>
      </c>
      <c r="B11" s="19">
        <v>172056174</v>
      </c>
      <c r="C11" s="19">
        <v>0</v>
      </c>
      <c r="D11" s="59">
        <v>176073980</v>
      </c>
      <c r="E11" s="60">
        <v>176073980</v>
      </c>
      <c r="F11" s="60">
        <v>14300371</v>
      </c>
      <c r="G11" s="60">
        <v>15159358</v>
      </c>
      <c r="H11" s="60">
        <v>14220534</v>
      </c>
      <c r="I11" s="60">
        <v>43680263</v>
      </c>
      <c r="J11" s="60">
        <v>13935225</v>
      </c>
      <c r="K11" s="60">
        <v>14104899</v>
      </c>
      <c r="L11" s="60">
        <v>-15558334</v>
      </c>
      <c r="M11" s="60">
        <v>12481790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56162053</v>
      </c>
      <c r="W11" s="60">
        <v>89467002</v>
      </c>
      <c r="X11" s="60">
        <v>-33304949</v>
      </c>
      <c r="Y11" s="61">
        <v>-37.23</v>
      </c>
      <c r="Z11" s="62">
        <v>176073980</v>
      </c>
    </row>
    <row r="12" spans="1:26" ht="13.5">
      <c r="A12" s="58" t="s">
        <v>38</v>
      </c>
      <c r="B12" s="19">
        <v>13432333</v>
      </c>
      <c r="C12" s="19">
        <v>0</v>
      </c>
      <c r="D12" s="59">
        <v>12429344</v>
      </c>
      <c r="E12" s="60">
        <v>12429344</v>
      </c>
      <c r="F12" s="60">
        <v>1085399</v>
      </c>
      <c r="G12" s="60">
        <v>1085399</v>
      </c>
      <c r="H12" s="60">
        <v>1085399</v>
      </c>
      <c r="I12" s="60">
        <v>3256197</v>
      </c>
      <c r="J12" s="60">
        <v>1085399</v>
      </c>
      <c r="K12" s="60">
        <v>1085399</v>
      </c>
      <c r="L12" s="60">
        <v>-1023271</v>
      </c>
      <c r="M12" s="60">
        <v>1147527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4403724</v>
      </c>
      <c r="W12" s="60">
        <v>6214500</v>
      </c>
      <c r="X12" s="60">
        <v>-1810776</v>
      </c>
      <c r="Y12" s="61">
        <v>-29.14</v>
      </c>
      <c r="Z12" s="62">
        <v>12429344</v>
      </c>
    </row>
    <row r="13" spans="1:26" ht="13.5">
      <c r="A13" s="58" t="s">
        <v>278</v>
      </c>
      <c r="B13" s="19">
        <v>67566210</v>
      </c>
      <c r="C13" s="19">
        <v>0</v>
      </c>
      <c r="D13" s="59">
        <v>74590080</v>
      </c>
      <c r="E13" s="60">
        <v>74590080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37294998</v>
      </c>
      <c r="X13" s="60">
        <v>-37294998</v>
      </c>
      <c r="Y13" s="61">
        <v>-100</v>
      </c>
      <c r="Z13" s="62">
        <v>74590080</v>
      </c>
    </row>
    <row r="14" spans="1:26" ht="13.5">
      <c r="A14" s="58" t="s">
        <v>40</v>
      </c>
      <c r="B14" s="19">
        <v>13332557</v>
      </c>
      <c r="C14" s="19">
        <v>0</v>
      </c>
      <c r="D14" s="59">
        <v>10432891</v>
      </c>
      <c r="E14" s="60">
        <v>10432891</v>
      </c>
      <c r="F14" s="60">
        <v>522654</v>
      </c>
      <c r="G14" s="60">
        <v>696036</v>
      </c>
      <c r="H14" s="60">
        <v>1994244</v>
      </c>
      <c r="I14" s="60">
        <v>3212934</v>
      </c>
      <c r="J14" s="60">
        <v>631320</v>
      </c>
      <c r="K14" s="60">
        <v>636012</v>
      </c>
      <c r="L14" s="60">
        <v>-2976318</v>
      </c>
      <c r="M14" s="60">
        <v>-1708986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1503948</v>
      </c>
      <c r="W14" s="60">
        <v>5216502</v>
      </c>
      <c r="X14" s="60">
        <v>-3712554</v>
      </c>
      <c r="Y14" s="61">
        <v>-71.17</v>
      </c>
      <c r="Z14" s="62">
        <v>10432891</v>
      </c>
    </row>
    <row r="15" spans="1:26" ht="13.5">
      <c r="A15" s="58" t="s">
        <v>41</v>
      </c>
      <c r="B15" s="19">
        <v>121674039</v>
      </c>
      <c r="C15" s="19">
        <v>0</v>
      </c>
      <c r="D15" s="59">
        <v>149358550</v>
      </c>
      <c r="E15" s="60">
        <v>149358550</v>
      </c>
      <c r="F15" s="60">
        <v>11916739</v>
      </c>
      <c r="G15" s="60">
        <v>3227461</v>
      </c>
      <c r="H15" s="60">
        <v>38530920</v>
      </c>
      <c r="I15" s="60">
        <v>53675120</v>
      </c>
      <c r="J15" s="60">
        <v>10149735</v>
      </c>
      <c r="K15" s="60">
        <v>23402804</v>
      </c>
      <c r="L15" s="60">
        <v>36547746</v>
      </c>
      <c r="M15" s="60">
        <v>70100285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123775405</v>
      </c>
      <c r="W15" s="60">
        <v>74679498</v>
      </c>
      <c r="X15" s="60">
        <v>49095907</v>
      </c>
      <c r="Y15" s="61">
        <v>65.74</v>
      </c>
      <c r="Z15" s="62">
        <v>149358550</v>
      </c>
    </row>
    <row r="16" spans="1:26" ht="13.5">
      <c r="A16" s="69" t="s">
        <v>42</v>
      </c>
      <c r="B16" s="19">
        <v>4520399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253585773</v>
      </c>
      <c r="C17" s="19">
        <v>0</v>
      </c>
      <c r="D17" s="59">
        <v>180110801</v>
      </c>
      <c r="E17" s="60">
        <v>180110801</v>
      </c>
      <c r="F17" s="60">
        <v>14259085</v>
      </c>
      <c r="G17" s="60">
        <v>7834058</v>
      </c>
      <c r="H17" s="60">
        <v>13035898</v>
      </c>
      <c r="I17" s="60">
        <v>35129041</v>
      </c>
      <c r="J17" s="60">
        <v>5977029</v>
      </c>
      <c r="K17" s="60">
        <v>8715519</v>
      </c>
      <c r="L17" s="60">
        <v>-8823881</v>
      </c>
      <c r="M17" s="60">
        <v>5868667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40997708</v>
      </c>
      <c r="W17" s="60">
        <v>90055500</v>
      </c>
      <c r="X17" s="60">
        <v>-49057792</v>
      </c>
      <c r="Y17" s="61">
        <v>-54.48</v>
      </c>
      <c r="Z17" s="62">
        <v>180110801</v>
      </c>
    </row>
    <row r="18" spans="1:26" ht="13.5">
      <c r="A18" s="70" t="s">
        <v>44</v>
      </c>
      <c r="B18" s="71">
        <f>SUM(B11:B17)</f>
        <v>646167485</v>
      </c>
      <c r="C18" s="71">
        <f>SUM(C11:C17)</f>
        <v>0</v>
      </c>
      <c r="D18" s="72">
        <f aca="true" t="shared" si="1" ref="D18:Z18">SUM(D11:D17)</f>
        <v>602995646</v>
      </c>
      <c r="E18" s="73">
        <f t="shared" si="1"/>
        <v>602995646</v>
      </c>
      <c r="F18" s="73">
        <f t="shared" si="1"/>
        <v>42084248</v>
      </c>
      <c r="G18" s="73">
        <f t="shared" si="1"/>
        <v>28002312</v>
      </c>
      <c r="H18" s="73">
        <f t="shared" si="1"/>
        <v>68866995</v>
      </c>
      <c r="I18" s="73">
        <f t="shared" si="1"/>
        <v>138953555</v>
      </c>
      <c r="J18" s="73">
        <f t="shared" si="1"/>
        <v>31778708</v>
      </c>
      <c r="K18" s="73">
        <f t="shared" si="1"/>
        <v>47944633</v>
      </c>
      <c r="L18" s="73">
        <f t="shared" si="1"/>
        <v>8165942</v>
      </c>
      <c r="M18" s="73">
        <f t="shared" si="1"/>
        <v>87889283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226842838</v>
      </c>
      <c r="W18" s="73">
        <f t="shared" si="1"/>
        <v>302928000</v>
      </c>
      <c r="X18" s="73">
        <f t="shared" si="1"/>
        <v>-76085162</v>
      </c>
      <c r="Y18" s="67">
        <f>+IF(W18&lt;&gt;0,(X18/W18)*100,0)</f>
        <v>-25.11658281835948</v>
      </c>
      <c r="Z18" s="74">
        <f t="shared" si="1"/>
        <v>602995646</v>
      </c>
    </row>
    <row r="19" spans="1:26" ht="13.5">
      <c r="A19" s="70" t="s">
        <v>45</v>
      </c>
      <c r="B19" s="75">
        <f>+B10-B18</f>
        <v>-50038109</v>
      </c>
      <c r="C19" s="75">
        <f>+C10-C18</f>
        <v>0</v>
      </c>
      <c r="D19" s="76">
        <f aca="true" t="shared" si="2" ref="D19:Z19">+D10-D18</f>
        <v>717</v>
      </c>
      <c r="E19" s="77">
        <f t="shared" si="2"/>
        <v>717</v>
      </c>
      <c r="F19" s="77">
        <f t="shared" si="2"/>
        <v>61610523</v>
      </c>
      <c r="G19" s="77">
        <f t="shared" si="2"/>
        <v>12283434</v>
      </c>
      <c r="H19" s="77">
        <f t="shared" si="2"/>
        <v>-32796360</v>
      </c>
      <c r="I19" s="77">
        <f t="shared" si="2"/>
        <v>41097597</v>
      </c>
      <c r="J19" s="77">
        <f t="shared" si="2"/>
        <v>34159355</v>
      </c>
      <c r="K19" s="77">
        <f t="shared" si="2"/>
        <v>-12161847</v>
      </c>
      <c r="L19" s="77">
        <f t="shared" si="2"/>
        <v>68270955</v>
      </c>
      <c r="M19" s="77">
        <f t="shared" si="2"/>
        <v>90268463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131366060</v>
      </c>
      <c r="W19" s="77">
        <f>IF(E10=E18,0,W10-W18)</f>
        <v>-1436016</v>
      </c>
      <c r="X19" s="77">
        <f t="shared" si="2"/>
        <v>132802076</v>
      </c>
      <c r="Y19" s="78">
        <f>+IF(W19&lt;&gt;0,(X19/W19)*100,0)</f>
        <v>-9247.952390502613</v>
      </c>
      <c r="Z19" s="79">
        <f t="shared" si="2"/>
        <v>717</v>
      </c>
    </row>
    <row r="20" spans="1:26" ht="13.5">
      <c r="A20" s="58" t="s">
        <v>46</v>
      </c>
      <c r="B20" s="19">
        <v>42113686</v>
      </c>
      <c r="C20" s="19">
        <v>0</v>
      </c>
      <c r="D20" s="59">
        <v>72103000</v>
      </c>
      <c r="E20" s="60">
        <v>72103000</v>
      </c>
      <c r="F20" s="60">
        <v>12363000</v>
      </c>
      <c r="G20" s="60">
        <v>0</v>
      </c>
      <c r="H20" s="60">
        <v>1178686</v>
      </c>
      <c r="I20" s="60">
        <v>13541686</v>
      </c>
      <c r="J20" s="60">
        <v>2754046</v>
      </c>
      <c r="K20" s="60">
        <v>17262000</v>
      </c>
      <c r="L20" s="60">
        <v>2750000</v>
      </c>
      <c r="M20" s="60">
        <v>22766046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36307732</v>
      </c>
      <c r="W20" s="60"/>
      <c r="X20" s="60">
        <v>36307732</v>
      </c>
      <c r="Y20" s="61">
        <v>0</v>
      </c>
      <c r="Z20" s="62">
        <v>72103000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-7924423</v>
      </c>
      <c r="C22" s="86">
        <f>SUM(C19:C21)</f>
        <v>0</v>
      </c>
      <c r="D22" s="87">
        <f aca="true" t="shared" si="3" ref="D22:Z22">SUM(D19:D21)</f>
        <v>72103717</v>
      </c>
      <c r="E22" s="88">
        <f t="shared" si="3"/>
        <v>72103717</v>
      </c>
      <c r="F22" s="88">
        <f t="shared" si="3"/>
        <v>73973523</v>
      </c>
      <c r="G22" s="88">
        <f t="shared" si="3"/>
        <v>12283434</v>
      </c>
      <c r="H22" s="88">
        <f t="shared" si="3"/>
        <v>-31617674</v>
      </c>
      <c r="I22" s="88">
        <f t="shared" si="3"/>
        <v>54639283</v>
      </c>
      <c r="J22" s="88">
        <f t="shared" si="3"/>
        <v>36913401</v>
      </c>
      <c r="K22" s="88">
        <f t="shared" si="3"/>
        <v>5100153</v>
      </c>
      <c r="L22" s="88">
        <f t="shared" si="3"/>
        <v>71020955</v>
      </c>
      <c r="M22" s="88">
        <f t="shared" si="3"/>
        <v>113034509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167673792</v>
      </c>
      <c r="W22" s="88">
        <f t="shared" si="3"/>
        <v>-1436016</v>
      </c>
      <c r="X22" s="88">
        <f t="shared" si="3"/>
        <v>169109808</v>
      </c>
      <c r="Y22" s="89">
        <f>+IF(W22&lt;&gt;0,(X22/W22)*100,0)</f>
        <v>-11776.317812614901</v>
      </c>
      <c r="Z22" s="90">
        <f t="shared" si="3"/>
        <v>72103717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-7924423</v>
      </c>
      <c r="C24" s="75">
        <f>SUM(C22:C23)</f>
        <v>0</v>
      </c>
      <c r="D24" s="76">
        <f aca="true" t="shared" si="4" ref="D24:Z24">SUM(D22:D23)</f>
        <v>72103717</v>
      </c>
      <c r="E24" s="77">
        <f t="shared" si="4"/>
        <v>72103717</v>
      </c>
      <c r="F24" s="77">
        <f t="shared" si="4"/>
        <v>73973523</v>
      </c>
      <c r="G24" s="77">
        <f t="shared" si="4"/>
        <v>12283434</v>
      </c>
      <c r="H24" s="77">
        <f t="shared" si="4"/>
        <v>-31617674</v>
      </c>
      <c r="I24" s="77">
        <f t="shared" si="4"/>
        <v>54639283</v>
      </c>
      <c r="J24" s="77">
        <f t="shared" si="4"/>
        <v>36913401</v>
      </c>
      <c r="K24" s="77">
        <f t="shared" si="4"/>
        <v>5100153</v>
      </c>
      <c r="L24" s="77">
        <f t="shared" si="4"/>
        <v>71020955</v>
      </c>
      <c r="M24" s="77">
        <f t="shared" si="4"/>
        <v>113034509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167673792</v>
      </c>
      <c r="W24" s="77">
        <f t="shared" si="4"/>
        <v>-1436016</v>
      </c>
      <c r="X24" s="77">
        <f t="shared" si="4"/>
        <v>169109808</v>
      </c>
      <c r="Y24" s="78">
        <f>+IF(W24&lt;&gt;0,(X24/W24)*100,0)</f>
        <v>-11776.317812614901</v>
      </c>
      <c r="Z24" s="79">
        <f t="shared" si="4"/>
        <v>72103717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143406059</v>
      </c>
      <c r="C27" s="22">
        <v>0</v>
      </c>
      <c r="D27" s="99">
        <v>79603947</v>
      </c>
      <c r="E27" s="100">
        <v>79603947</v>
      </c>
      <c r="F27" s="100">
        <v>1035635</v>
      </c>
      <c r="G27" s="100">
        <v>0</v>
      </c>
      <c r="H27" s="100">
        <v>1354602</v>
      </c>
      <c r="I27" s="100">
        <v>2390237</v>
      </c>
      <c r="J27" s="100">
        <v>7066992</v>
      </c>
      <c r="K27" s="100">
        <v>1389312</v>
      </c>
      <c r="L27" s="100">
        <v>6031336</v>
      </c>
      <c r="M27" s="100">
        <v>14487640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16877877</v>
      </c>
      <c r="W27" s="100">
        <v>39801974</v>
      </c>
      <c r="X27" s="100">
        <v>-22924097</v>
      </c>
      <c r="Y27" s="101">
        <v>-57.6</v>
      </c>
      <c r="Z27" s="102">
        <v>79603947</v>
      </c>
    </row>
    <row r="28" spans="1:26" ht="13.5">
      <c r="A28" s="103" t="s">
        <v>46</v>
      </c>
      <c r="B28" s="19">
        <v>73196000</v>
      </c>
      <c r="C28" s="19">
        <v>0</v>
      </c>
      <c r="D28" s="59">
        <v>72103947</v>
      </c>
      <c r="E28" s="60">
        <v>72103947</v>
      </c>
      <c r="F28" s="60">
        <v>1028046</v>
      </c>
      <c r="G28" s="60">
        <v>0</v>
      </c>
      <c r="H28" s="60">
        <v>960484</v>
      </c>
      <c r="I28" s="60">
        <v>1988530</v>
      </c>
      <c r="J28" s="60">
        <v>6214389</v>
      </c>
      <c r="K28" s="60">
        <v>950716</v>
      </c>
      <c r="L28" s="60">
        <v>3617021</v>
      </c>
      <c r="M28" s="60">
        <v>10782126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12770656</v>
      </c>
      <c r="W28" s="60">
        <v>36051974</v>
      </c>
      <c r="X28" s="60">
        <v>-23281318</v>
      </c>
      <c r="Y28" s="61">
        <v>-64.58</v>
      </c>
      <c r="Z28" s="62">
        <v>72103947</v>
      </c>
    </row>
    <row r="29" spans="1:26" ht="13.5">
      <c r="A29" s="58" t="s">
        <v>282</v>
      </c>
      <c r="B29" s="19">
        <v>70210059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7500000</v>
      </c>
      <c r="E31" s="60">
        <v>7500000</v>
      </c>
      <c r="F31" s="60">
        <v>7589</v>
      </c>
      <c r="G31" s="60">
        <v>0</v>
      </c>
      <c r="H31" s="60">
        <v>394118</v>
      </c>
      <c r="I31" s="60">
        <v>401707</v>
      </c>
      <c r="J31" s="60">
        <v>852604</v>
      </c>
      <c r="K31" s="60">
        <v>438596</v>
      </c>
      <c r="L31" s="60">
        <v>2414315</v>
      </c>
      <c r="M31" s="60">
        <v>3705515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4107222</v>
      </c>
      <c r="W31" s="60">
        <v>3750000</v>
      </c>
      <c r="X31" s="60">
        <v>357222</v>
      </c>
      <c r="Y31" s="61">
        <v>9.53</v>
      </c>
      <c r="Z31" s="62">
        <v>7500000</v>
      </c>
    </row>
    <row r="32" spans="1:26" ht="13.5">
      <c r="A32" s="70" t="s">
        <v>54</v>
      </c>
      <c r="B32" s="22">
        <f>SUM(B28:B31)</f>
        <v>143406059</v>
      </c>
      <c r="C32" s="22">
        <f>SUM(C28:C31)</f>
        <v>0</v>
      </c>
      <c r="D32" s="99">
        <f aca="true" t="shared" si="5" ref="D32:Z32">SUM(D28:D31)</f>
        <v>79603947</v>
      </c>
      <c r="E32" s="100">
        <f t="shared" si="5"/>
        <v>79603947</v>
      </c>
      <c r="F32" s="100">
        <f t="shared" si="5"/>
        <v>1035635</v>
      </c>
      <c r="G32" s="100">
        <f t="shared" si="5"/>
        <v>0</v>
      </c>
      <c r="H32" s="100">
        <f t="shared" si="5"/>
        <v>1354602</v>
      </c>
      <c r="I32" s="100">
        <f t="shared" si="5"/>
        <v>2390237</v>
      </c>
      <c r="J32" s="100">
        <f t="shared" si="5"/>
        <v>7066993</v>
      </c>
      <c r="K32" s="100">
        <f t="shared" si="5"/>
        <v>1389312</v>
      </c>
      <c r="L32" s="100">
        <f t="shared" si="5"/>
        <v>6031336</v>
      </c>
      <c r="M32" s="100">
        <f t="shared" si="5"/>
        <v>14487641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16877878</v>
      </c>
      <c r="W32" s="100">
        <f t="shared" si="5"/>
        <v>39801974</v>
      </c>
      <c r="X32" s="100">
        <f t="shared" si="5"/>
        <v>-22924096</v>
      </c>
      <c r="Y32" s="101">
        <f>+IF(W32&lt;&gt;0,(X32/W32)*100,0)</f>
        <v>-57.59537454097126</v>
      </c>
      <c r="Z32" s="102">
        <f t="shared" si="5"/>
        <v>79603947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92276777</v>
      </c>
      <c r="C35" s="19">
        <v>0</v>
      </c>
      <c r="D35" s="59">
        <v>180162996</v>
      </c>
      <c r="E35" s="60">
        <v>180162996</v>
      </c>
      <c r="F35" s="60">
        <v>10423878</v>
      </c>
      <c r="G35" s="60">
        <v>13088957</v>
      </c>
      <c r="H35" s="60">
        <v>0</v>
      </c>
      <c r="I35" s="60">
        <v>0</v>
      </c>
      <c r="J35" s="60">
        <v>40430674</v>
      </c>
      <c r="K35" s="60">
        <v>40430674</v>
      </c>
      <c r="L35" s="60">
        <v>46377068</v>
      </c>
      <c r="M35" s="60">
        <v>46377068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46377068</v>
      </c>
      <c r="W35" s="60">
        <v>90081498</v>
      </c>
      <c r="X35" s="60">
        <v>-43704430</v>
      </c>
      <c r="Y35" s="61">
        <v>-48.52</v>
      </c>
      <c r="Z35" s="62">
        <v>180162996</v>
      </c>
    </row>
    <row r="36" spans="1:26" ht="13.5">
      <c r="A36" s="58" t="s">
        <v>57</v>
      </c>
      <c r="B36" s="19">
        <v>1930145253</v>
      </c>
      <c r="C36" s="19">
        <v>0</v>
      </c>
      <c r="D36" s="59">
        <v>1941644857</v>
      </c>
      <c r="E36" s="60">
        <v>1941644857</v>
      </c>
      <c r="F36" s="60">
        <v>-3418500</v>
      </c>
      <c r="G36" s="60">
        <v>0</v>
      </c>
      <c r="H36" s="60">
        <v>0</v>
      </c>
      <c r="I36" s="60">
        <v>0</v>
      </c>
      <c r="J36" s="60">
        <v>-289242</v>
      </c>
      <c r="K36" s="60">
        <v>-289242</v>
      </c>
      <c r="L36" s="60">
        <v>-5769</v>
      </c>
      <c r="M36" s="60">
        <v>-5769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-5769</v>
      </c>
      <c r="W36" s="60">
        <v>970822429</v>
      </c>
      <c r="X36" s="60">
        <v>-970828198</v>
      </c>
      <c r="Y36" s="61">
        <v>-100</v>
      </c>
      <c r="Z36" s="62">
        <v>1941644857</v>
      </c>
    </row>
    <row r="37" spans="1:26" ht="13.5">
      <c r="A37" s="58" t="s">
        <v>58</v>
      </c>
      <c r="B37" s="19">
        <v>250506160</v>
      </c>
      <c r="C37" s="19">
        <v>0</v>
      </c>
      <c r="D37" s="59">
        <v>265361918</v>
      </c>
      <c r="E37" s="60">
        <v>265361918</v>
      </c>
      <c r="F37" s="60">
        <v>-66718232</v>
      </c>
      <c r="G37" s="60">
        <v>4610810</v>
      </c>
      <c r="H37" s="60">
        <v>0</v>
      </c>
      <c r="I37" s="60">
        <v>0</v>
      </c>
      <c r="J37" s="60">
        <v>6586113</v>
      </c>
      <c r="K37" s="60">
        <v>6586113</v>
      </c>
      <c r="L37" s="60">
        <v>-34586240</v>
      </c>
      <c r="M37" s="60">
        <v>-34586240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-34586240</v>
      </c>
      <c r="W37" s="60">
        <v>132680959</v>
      </c>
      <c r="X37" s="60">
        <v>-167267199</v>
      </c>
      <c r="Y37" s="61">
        <v>-126.07</v>
      </c>
      <c r="Z37" s="62">
        <v>265361918</v>
      </c>
    </row>
    <row r="38" spans="1:26" ht="13.5">
      <c r="A38" s="58" t="s">
        <v>59</v>
      </c>
      <c r="B38" s="19">
        <v>68561635</v>
      </c>
      <c r="C38" s="19">
        <v>0</v>
      </c>
      <c r="D38" s="59">
        <v>66242290</v>
      </c>
      <c r="E38" s="60">
        <v>66242290</v>
      </c>
      <c r="F38" s="60">
        <v>133637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33121145</v>
      </c>
      <c r="X38" s="60">
        <v>-33121145</v>
      </c>
      <c r="Y38" s="61">
        <v>-100</v>
      </c>
      <c r="Z38" s="62">
        <v>66242290</v>
      </c>
    </row>
    <row r="39" spans="1:26" ht="13.5">
      <c r="A39" s="58" t="s">
        <v>60</v>
      </c>
      <c r="B39" s="19">
        <v>1703354235</v>
      </c>
      <c r="C39" s="19">
        <v>0</v>
      </c>
      <c r="D39" s="59">
        <v>1790203645</v>
      </c>
      <c r="E39" s="60">
        <v>1790203645</v>
      </c>
      <c r="F39" s="60">
        <v>73589973</v>
      </c>
      <c r="G39" s="60">
        <v>8478147</v>
      </c>
      <c r="H39" s="60">
        <v>0</v>
      </c>
      <c r="I39" s="60">
        <v>0</v>
      </c>
      <c r="J39" s="60">
        <v>33555319</v>
      </c>
      <c r="K39" s="60">
        <v>33555319</v>
      </c>
      <c r="L39" s="60">
        <v>80957539</v>
      </c>
      <c r="M39" s="60">
        <v>80957539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80957539</v>
      </c>
      <c r="W39" s="60">
        <v>895101823</v>
      </c>
      <c r="X39" s="60">
        <v>-814144284</v>
      </c>
      <c r="Y39" s="61">
        <v>-90.96</v>
      </c>
      <c r="Z39" s="62">
        <v>1790203645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55383677</v>
      </c>
      <c r="C42" s="19">
        <v>0</v>
      </c>
      <c r="D42" s="59">
        <v>165439931</v>
      </c>
      <c r="E42" s="60">
        <v>165439931</v>
      </c>
      <c r="F42" s="60">
        <v>72569515</v>
      </c>
      <c r="G42" s="60">
        <v>12219330</v>
      </c>
      <c r="H42" s="60">
        <v>-29490586</v>
      </c>
      <c r="I42" s="60">
        <v>55298259</v>
      </c>
      <c r="J42" s="60">
        <v>36146853</v>
      </c>
      <c r="K42" s="60">
        <v>5070950</v>
      </c>
      <c r="L42" s="60">
        <v>14629614</v>
      </c>
      <c r="M42" s="60">
        <v>55847417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111145676</v>
      </c>
      <c r="W42" s="60">
        <v>68802000</v>
      </c>
      <c r="X42" s="60">
        <v>42343676</v>
      </c>
      <c r="Y42" s="61">
        <v>61.54</v>
      </c>
      <c r="Z42" s="62">
        <v>165439931</v>
      </c>
    </row>
    <row r="43" spans="1:26" ht="13.5">
      <c r="A43" s="58" t="s">
        <v>63</v>
      </c>
      <c r="B43" s="19">
        <v>-68805924</v>
      </c>
      <c r="C43" s="19">
        <v>0</v>
      </c>
      <c r="D43" s="59">
        <v>-73103000</v>
      </c>
      <c r="E43" s="60">
        <v>-73103000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-73103000</v>
      </c>
    </row>
    <row r="44" spans="1:26" ht="13.5">
      <c r="A44" s="58" t="s">
        <v>64</v>
      </c>
      <c r="B44" s="19">
        <v>4509467</v>
      </c>
      <c r="C44" s="19">
        <v>0</v>
      </c>
      <c r="D44" s="59">
        <v>6225152</v>
      </c>
      <c r="E44" s="60">
        <v>6225152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6225152</v>
      </c>
    </row>
    <row r="45" spans="1:26" ht="13.5">
      <c r="A45" s="70" t="s">
        <v>65</v>
      </c>
      <c r="B45" s="22">
        <v>-11157466</v>
      </c>
      <c r="C45" s="22">
        <v>0</v>
      </c>
      <c r="D45" s="99">
        <v>98562083</v>
      </c>
      <c r="E45" s="100">
        <v>98562083</v>
      </c>
      <c r="F45" s="100">
        <v>9638815</v>
      </c>
      <c r="G45" s="100">
        <v>21858145</v>
      </c>
      <c r="H45" s="100">
        <v>-7632441</v>
      </c>
      <c r="I45" s="100">
        <v>-7632441</v>
      </c>
      <c r="J45" s="100">
        <v>28514412</v>
      </c>
      <c r="K45" s="100">
        <v>33585362</v>
      </c>
      <c r="L45" s="100">
        <v>48214976</v>
      </c>
      <c r="M45" s="100">
        <v>48214976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48214976</v>
      </c>
      <c r="W45" s="100">
        <v>68802000</v>
      </c>
      <c r="X45" s="100">
        <v>-20587024</v>
      </c>
      <c r="Y45" s="101">
        <v>-29.92</v>
      </c>
      <c r="Z45" s="102">
        <v>98562083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31309163</v>
      </c>
      <c r="C49" s="52">
        <v>0</v>
      </c>
      <c r="D49" s="129">
        <v>20266449</v>
      </c>
      <c r="E49" s="54">
        <v>17869623</v>
      </c>
      <c r="F49" s="54">
        <v>0</v>
      </c>
      <c r="G49" s="54">
        <v>0</v>
      </c>
      <c r="H49" s="54">
        <v>0</v>
      </c>
      <c r="I49" s="54">
        <v>466247648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535692883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485371</v>
      </c>
      <c r="C51" s="52">
        <v>0</v>
      </c>
      <c r="D51" s="129">
        <v>10338059</v>
      </c>
      <c r="E51" s="54">
        <v>13918844</v>
      </c>
      <c r="F51" s="54">
        <v>0</v>
      </c>
      <c r="G51" s="54">
        <v>0</v>
      </c>
      <c r="H51" s="54">
        <v>0</v>
      </c>
      <c r="I51" s="54">
        <v>32636230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57378504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85.0555314106583</v>
      </c>
      <c r="C58" s="5">
        <f>IF(C67=0,0,+(C76/C67)*100)</f>
        <v>0</v>
      </c>
      <c r="D58" s="6">
        <f aca="true" t="shared" si="6" ref="D58:Z58">IF(D67=0,0,+(D76/D67)*100)</f>
        <v>100.00083964570472</v>
      </c>
      <c r="E58" s="7">
        <f t="shared" si="6"/>
        <v>100.00083964570472</v>
      </c>
      <c r="F58" s="7">
        <f t="shared" si="6"/>
        <v>99.99999783839985</v>
      </c>
      <c r="G58" s="7">
        <f t="shared" si="6"/>
        <v>99.99999236627526</v>
      </c>
      <c r="H58" s="7">
        <f t="shared" si="6"/>
        <v>106.3648550683548</v>
      </c>
      <c r="I58" s="7">
        <f t="shared" si="6"/>
        <v>101.78775596083315</v>
      </c>
      <c r="J58" s="7">
        <f t="shared" si="6"/>
        <v>99.99921195244958</v>
      </c>
      <c r="K58" s="7">
        <f t="shared" si="6"/>
        <v>100</v>
      </c>
      <c r="L58" s="7">
        <f t="shared" si="6"/>
        <v>99.88522328319439</v>
      </c>
      <c r="M58" s="7">
        <f t="shared" si="6"/>
        <v>99.96787723254805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100.81943964024384</v>
      </c>
      <c r="W58" s="7">
        <f t="shared" si="6"/>
        <v>93.74520734702894</v>
      </c>
      <c r="X58" s="7">
        <f t="shared" si="6"/>
        <v>0</v>
      </c>
      <c r="Y58" s="7">
        <f t="shared" si="6"/>
        <v>0</v>
      </c>
      <c r="Z58" s="8">
        <f t="shared" si="6"/>
        <v>100.00083964570472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99.9909260967562</v>
      </c>
      <c r="E59" s="10">
        <f t="shared" si="7"/>
        <v>99.9909260967562</v>
      </c>
      <c r="F59" s="10">
        <f t="shared" si="7"/>
        <v>100.0036574192839</v>
      </c>
      <c r="G59" s="10">
        <f t="shared" si="7"/>
        <v>100.00799972297551</v>
      </c>
      <c r="H59" s="10">
        <f t="shared" si="7"/>
        <v>100</v>
      </c>
      <c r="I59" s="10">
        <f t="shared" si="7"/>
        <v>100.00382866134348</v>
      </c>
      <c r="J59" s="10">
        <f t="shared" si="7"/>
        <v>100</v>
      </c>
      <c r="K59" s="10">
        <f t="shared" si="7"/>
        <v>100.00801655386307</v>
      </c>
      <c r="L59" s="10">
        <f t="shared" si="7"/>
        <v>100.00860352858238</v>
      </c>
      <c r="M59" s="10">
        <f t="shared" si="7"/>
        <v>100.00562517300924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100.00455708851584</v>
      </c>
      <c r="W59" s="10">
        <f t="shared" si="7"/>
        <v>99.99639158517664</v>
      </c>
      <c r="X59" s="10">
        <f t="shared" si="7"/>
        <v>0</v>
      </c>
      <c r="Y59" s="10">
        <f t="shared" si="7"/>
        <v>0</v>
      </c>
      <c r="Z59" s="11">
        <f t="shared" si="7"/>
        <v>99.9909260967562</v>
      </c>
    </row>
    <row r="60" spans="1:26" ht="13.5">
      <c r="A60" s="38" t="s">
        <v>32</v>
      </c>
      <c r="B60" s="12">
        <f t="shared" si="7"/>
        <v>98.87102651004128</v>
      </c>
      <c r="C60" s="12">
        <f t="shared" si="7"/>
        <v>0</v>
      </c>
      <c r="D60" s="3">
        <f t="shared" si="7"/>
        <v>100.00351636607279</v>
      </c>
      <c r="E60" s="13">
        <f t="shared" si="7"/>
        <v>100.00351636607279</v>
      </c>
      <c r="F60" s="13">
        <f t="shared" si="7"/>
        <v>99.99834716950795</v>
      </c>
      <c r="G60" s="13">
        <f t="shared" si="7"/>
        <v>99.99836858871615</v>
      </c>
      <c r="H60" s="13">
        <f t="shared" si="7"/>
        <v>107.8104345022037</v>
      </c>
      <c r="I60" s="13">
        <f t="shared" si="7"/>
        <v>102.40899816591384</v>
      </c>
      <c r="J60" s="13">
        <f t="shared" si="7"/>
        <v>99.99904641347813</v>
      </c>
      <c r="K60" s="13">
        <f t="shared" si="7"/>
        <v>99.99803267328342</v>
      </c>
      <c r="L60" s="13">
        <f t="shared" si="7"/>
        <v>99.83404553231556</v>
      </c>
      <c r="M60" s="13">
        <f t="shared" si="7"/>
        <v>99.95726509364019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101.08252902594994</v>
      </c>
      <c r="W60" s="13">
        <f t="shared" si="7"/>
        <v>100.00348253848377</v>
      </c>
      <c r="X60" s="13">
        <f t="shared" si="7"/>
        <v>0</v>
      </c>
      <c r="Y60" s="13">
        <f t="shared" si="7"/>
        <v>0</v>
      </c>
      <c r="Z60" s="14">
        <f t="shared" si="7"/>
        <v>100.00351636607279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100.00305971007235</v>
      </c>
      <c r="E61" s="13">
        <f t="shared" si="7"/>
        <v>100.00305971007235</v>
      </c>
      <c r="F61" s="13">
        <f t="shared" si="7"/>
        <v>100.62777769142927</v>
      </c>
      <c r="G61" s="13">
        <f t="shared" si="7"/>
        <v>100.47609813597309</v>
      </c>
      <c r="H61" s="13">
        <f t="shared" si="7"/>
        <v>115.96985293447406</v>
      </c>
      <c r="I61" s="13">
        <f t="shared" si="7"/>
        <v>104.93600831214455</v>
      </c>
      <c r="J61" s="13">
        <f t="shared" si="7"/>
        <v>100.36077379331161</v>
      </c>
      <c r="K61" s="13">
        <f t="shared" si="7"/>
        <v>100.8178269692068</v>
      </c>
      <c r="L61" s="13">
        <f t="shared" si="7"/>
        <v>100.44301288032949</v>
      </c>
      <c r="M61" s="13">
        <f t="shared" si="7"/>
        <v>100.48523402390943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102.67156714106119</v>
      </c>
      <c r="W61" s="13">
        <f t="shared" si="7"/>
        <v>100.00303303984126</v>
      </c>
      <c r="X61" s="13">
        <f t="shared" si="7"/>
        <v>0</v>
      </c>
      <c r="Y61" s="13">
        <f t="shared" si="7"/>
        <v>0</v>
      </c>
      <c r="Z61" s="14">
        <f t="shared" si="7"/>
        <v>100.00305971007235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100.00712692322324</v>
      </c>
      <c r="E62" s="13">
        <f t="shared" si="7"/>
        <v>100.00712692322324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100.0077833605191</v>
      </c>
      <c r="X62" s="13">
        <f t="shared" si="7"/>
        <v>0</v>
      </c>
      <c r="Y62" s="13">
        <f t="shared" si="7"/>
        <v>0</v>
      </c>
      <c r="Z62" s="14">
        <f t="shared" si="7"/>
        <v>100.00712692322324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99.99879522206896</v>
      </c>
      <c r="E63" s="13">
        <f t="shared" si="7"/>
        <v>99.99879522206896</v>
      </c>
      <c r="F63" s="13">
        <f t="shared" si="7"/>
        <v>100</v>
      </c>
      <c r="G63" s="13">
        <f t="shared" si="7"/>
        <v>88.06521435721389</v>
      </c>
      <c r="H63" s="13">
        <f t="shared" si="7"/>
        <v>99.99997334857794</v>
      </c>
      <c r="I63" s="13">
        <f t="shared" si="7"/>
        <v>96.02091052756234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98.28874608053673</v>
      </c>
      <c r="W63" s="13">
        <f t="shared" si="7"/>
        <v>99.99778198399127</v>
      </c>
      <c r="X63" s="13">
        <f t="shared" si="7"/>
        <v>0</v>
      </c>
      <c r="Y63" s="13">
        <f t="shared" si="7"/>
        <v>0</v>
      </c>
      <c r="Z63" s="14">
        <f t="shared" si="7"/>
        <v>99.99879522206896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100.0048265427389</v>
      </c>
      <c r="E64" s="13">
        <f t="shared" si="7"/>
        <v>100.0048265427389</v>
      </c>
      <c r="F64" s="13">
        <f t="shared" si="7"/>
        <v>100</v>
      </c>
      <c r="G64" s="13">
        <f t="shared" si="7"/>
        <v>113.55221324321735</v>
      </c>
      <c r="H64" s="13">
        <f t="shared" si="7"/>
        <v>100</v>
      </c>
      <c r="I64" s="13">
        <f t="shared" si="7"/>
        <v>104.3401245278771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101.82724472386656</v>
      </c>
      <c r="W64" s="13">
        <f t="shared" si="7"/>
        <v>100.00475535140765</v>
      </c>
      <c r="X64" s="13">
        <f t="shared" si="7"/>
        <v>0</v>
      </c>
      <c r="Y64" s="13">
        <f t="shared" si="7"/>
        <v>0</v>
      </c>
      <c r="Z64" s="14">
        <f t="shared" si="7"/>
        <v>100.0048265427389</v>
      </c>
    </row>
    <row r="65" spans="1:26" ht="13.5">
      <c r="A65" s="39" t="s">
        <v>107</v>
      </c>
      <c r="B65" s="12">
        <f t="shared" si="7"/>
        <v>4081.7627574195485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354374394</v>
      </c>
      <c r="C67" s="24"/>
      <c r="D67" s="25">
        <v>426132115</v>
      </c>
      <c r="E67" s="26">
        <v>426132115</v>
      </c>
      <c r="F67" s="26">
        <v>46262025</v>
      </c>
      <c r="G67" s="26">
        <v>39299295</v>
      </c>
      <c r="H67" s="26">
        <v>33419237</v>
      </c>
      <c r="I67" s="26">
        <v>118980557</v>
      </c>
      <c r="J67" s="26">
        <v>63447948</v>
      </c>
      <c r="K67" s="26">
        <v>34416307</v>
      </c>
      <c r="L67" s="26">
        <v>37429194</v>
      </c>
      <c r="M67" s="26">
        <v>135293449</v>
      </c>
      <c r="N67" s="26"/>
      <c r="O67" s="26"/>
      <c r="P67" s="26"/>
      <c r="Q67" s="26"/>
      <c r="R67" s="26"/>
      <c r="S67" s="26"/>
      <c r="T67" s="26"/>
      <c r="U67" s="26"/>
      <c r="V67" s="26">
        <v>254274006</v>
      </c>
      <c r="W67" s="26">
        <v>213060492</v>
      </c>
      <c r="X67" s="26"/>
      <c r="Y67" s="25"/>
      <c r="Z67" s="27">
        <v>426132115</v>
      </c>
    </row>
    <row r="68" spans="1:26" ht="13.5" hidden="1">
      <c r="A68" s="37" t="s">
        <v>31</v>
      </c>
      <c r="B68" s="19">
        <v>76851137</v>
      </c>
      <c r="C68" s="19"/>
      <c r="D68" s="20">
        <v>83150545</v>
      </c>
      <c r="E68" s="21">
        <v>83150545</v>
      </c>
      <c r="F68" s="21">
        <v>13643500</v>
      </c>
      <c r="G68" s="21">
        <v>6237716</v>
      </c>
      <c r="H68" s="21">
        <v>6185336</v>
      </c>
      <c r="I68" s="21">
        <v>26066552</v>
      </c>
      <c r="J68" s="21">
        <v>5728568</v>
      </c>
      <c r="K68" s="21">
        <v>6237094</v>
      </c>
      <c r="L68" s="21">
        <v>5811569</v>
      </c>
      <c r="M68" s="21">
        <v>17777231</v>
      </c>
      <c r="N68" s="21"/>
      <c r="O68" s="21"/>
      <c r="P68" s="21"/>
      <c r="Q68" s="21"/>
      <c r="R68" s="21"/>
      <c r="S68" s="21"/>
      <c r="T68" s="21"/>
      <c r="U68" s="21"/>
      <c r="V68" s="21">
        <v>43843783</v>
      </c>
      <c r="W68" s="21">
        <v>41569500</v>
      </c>
      <c r="X68" s="21"/>
      <c r="Y68" s="20"/>
      <c r="Z68" s="23">
        <v>83150545</v>
      </c>
    </row>
    <row r="69" spans="1:26" ht="13.5" hidden="1">
      <c r="A69" s="38" t="s">
        <v>32</v>
      </c>
      <c r="B69" s="19">
        <v>277523257</v>
      </c>
      <c r="C69" s="19"/>
      <c r="D69" s="20">
        <v>316320877</v>
      </c>
      <c r="E69" s="21">
        <v>316320877</v>
      </c>
      <c r="F69" s="21">
        <v>30251136</v>
      </c>
      <c r="G69" s="21">
        <v>30770904</v>
      </c>
      <c r="H69" s="21">
        <v>27233901</v>
      </c>
      <c r="I69" s="21">
        <v>88255941</v>
      </c>
      <c r="J69" s="21">
        <v>52433627</v>
      </c>
      <c r="K69" s="21">
        <v>25415199</v>
      </c>
      <c r="L69" s="21">
        <v>26187906</v>
      </c>
      <c r="M69" s="21">
        <v>104036732</v>
      </c>
      <c r="N69" s="21"/>
      <c r="O69" s="21"/>
      <c r="P69" s="21"/>
      <c r="Q69" s="21"/>
      <c r="R69" s="21"/>
      <c r="S69" s="21"/>
      <c r="T69" s="21"/>
      <c r="U69" s="21"/>
      <c r="V69" s="21">
        <v>192292673</v>
      </c>
      <c r="W69" s="21">
        <v>158160492</v>
      </c>
      <c r="X69" s="21"/>
      <c r="Y69" s="20"/>
      <c r="Z69" s="23">
        <v>316320877</v>
      </c>
    </row>
    <row r="70" spans="1:26" ht="13.5" hidden="1">
      <c r="A70" s="39" t="s">
        <v>103</v>
      </c>
      <c r="B70" s="19">
        <v>118130276</v>
      </c>
      <c r="C70" s="19"/>
      <c r="D70" s="20">
        <v>164982952</v>
      </c>
      <c r="E70" s="21">
        <v>164982952</v>
      </c>
      <c r="F70" s="21">
        <v>17500144</v>
      </c>
      <c r="G70" s="21">
        <v>17564446</v>
      </c>
      <c r="H70" s="21">
        <v>13932633</v>
      </c>
      <c r="I70" s="21">
        <v>48997223</v>
      </c>
      <c r="J70" s="21">
        <v>25987198</v>
      </c>
      <c r="K70" s="21">
        <v>11418430</v>
      </c>
      <c r="L70" s="21">
        <v>13342050</v>
      </c>
      <c r="M70" s="21">
        <v>50747678</v>
      </c>
      <c r="N70" s="21"/>
      <c r="O70" s="21"/>
      <c r="P70" s="21"/>
      <c r="Q70" s="21"/>
      <c r="R70" s="21"/>
      <c r="S70" s="21"/>
      <c r="T70" s="21"/>
      <c r="U70" s="21"/>
      <c r="V70" s="21">
        <v>99744901</v>
      </c>
      <c r="W70" s="21">
        <v>82491498</v>
      </c>
      <c r="X70" s="21"/>
      <c r="Y70" s="20"/>
      <c r="Z70" s="23">
        <v>164982952</v>
      </c>
    </row>
    <row r="71" spans="1:26" ht="13.5" hidden="1">
      <c r="A71" s="39" t="s">
        <v>104</v>
      </c>
      <c r="B71" s="19"/>
      <c r="C71" s="19"/>
      <c r="D71" s="20">
        <v>64291418</v>
      </c>
      <c r="E71" s="21">
        <v>64291418</v>
      </c>
      <c r="F71" s="21">
        <v>5376241</v>
      </c>
      <c r="G71" s="21">
        <v>6075015</v>
      </c>
      <c r="H71" s="21">
        <v>5971014</v>
      </c>
      <c r="I71" s="21">
        <v>17422270</v>
      </c>
      <c r="J71" s="21">
        <v>11826949</v>
      </c>
      <c r="K71" s="21">
        <v>6628154</v>
      </c>
      <c r="L71" s="21">
        <v>5477041</v>
      </c>
      <c r="M71" s="21">
        <v>23932144</v>
      </c>
      <c r="N71" s="21"/>
      <c r="O71" s="21"/>
      <c r="P71" s="21"/>
      <c r="Q71" s="21"/>
      <c r="R71" s="21"/>
      <c r="S71" s="21"/>
      <c r="T71" s="21"/>
      <c r="U71" s="21"/>
      <c r="V71" s="21">
        <v>41354414</v>
      </c>
      <c r="W71" s="21">
        <v>32145498</v>
      </c>
      <c r="X71" s="21"/>
      <c r="Y71" s="20"/>
      <c r="Z71" s="23">
        <v>64291418</v>
      </c>
    </row>
    <row r="72" spans="1:26" ht="13.5" hidden="1">
      <c r="A72" s="39" t="s">
        <v>105</v>
      </c>
      <c r="B72" s="19">
        <v>112936941</v>
      </c>
      <c r="C72" s="19"/>
      <c r="D72" s="20">
        <v>44904541</v>
      </c>
      <c r="E72" s="21">
        <v>44904541</v>
      </c>
      <c r="F72" s="21">
        <v>3740088</v>
      </c>
      <c r="G72" s="21">
        <v>3747273</v>
      </c>
      <c r="H72" s="21">
        <v>3752145</v>
      </c>
      <c r="I72" s="21">
        <v>11239506</v>
      </c>
      <c r="J72" s="21">
        <v>7508807</v>
      </c>
      <c r="K72" s="21">
        <v>3665847</v>
      </c>
      <c r="L72" s="21">
        <v>3720477</v>
      </c>
      <c r="M72" s="21">
        <v>14895131</v>
      </c>
      <c r="N72" s="21"/>
      <c r="O72" s="21"/>
      <c r="P72" s="21"/>
      <c r="Q72" s="21"/>
      <c r="R72" s="21"/>
      <c r="S72" s="21"/>
      <c r="T72" s="21"/>
      <c r="U72" s="21"/>
      <c r="V72" s="21">
        <v>26134637</v>
      </c>
      <c r="W72" s="21">
        <v>22452498</v>
      </c>
      <c r="X72" s="21"/>
      <c r="Y72" s="20"/>
      <c r="Z72" s="23">
        <v>44904541</v>
      </c>
    </row>
    <row r="73" spans="1:26" ht="13.5" hidden="1">
      <c r="A73" s="39" t="s">
        <v>106</v>
      </c>
      <c r="B73" s="19">
        <v>39733697</v>
      </c>
      <c r="C73" s="19"/>
      <c r="D73" s="20">
        <v>42141966</v>
      </c>
      <c r="E73" s="21">
        <v>42141966</v>
      </c>
      <c r="F73" s="21">
        <v>3524301</v>
      </c>
      <c r="G73" s="21">
        <v>3300044</v>
      </c>
      <c r="H73" s="21">
        <v>3480175</v>
      </c>
      <c r="I73" s="21">
        <v>10304520</v>
      </c>
      <c r="J73" s="21">
        <v>7016418</v>
      </c>
      <c r="K73" s="21">
        <v>3608885</v>
      </c>
      <c r="L73" s="21">
        <v>3545771</v>
      </c>
      <c r="M73" s="21">
        <v>14171074</v>
      </c>
      <c r="N73" s="21"/>
      <c r="O73" s="21"/>
      <c r="P73" s="21"/>
      <c r="Q73" s="21"/>
      <c r="R73" s="21"/>
      <c r="S73" s="21"/>
      <c r="T73" s="21"/>
      <c r="U73" s="21"/>
      <c r="V73" s="21">
        <v>24475594</v>
      </c>
      <c r="W73" s="21">
        <v>21070998</v>
      </c>
      <c r="X73" s="21"/>
      <c r="Y73" s="20"/>
      <c r="Z73" s="23">
        <v>42141966</v>
      </c>
    </row>
    <row r="74" spans="1:26" ht="13.5" hidden="1">
      <c r="A74" s="39" t="s">
        <v>107</v>
      </c>
      <c r="B74" s="19">
        <v>6722343</v>
      </c>
      <c r="C74" s="19"/>
      <c r="D74" s="20"/>
      <c r="E74" s="21"/>
      <c r="F74" s="21">
        <v>110362</v>
      </c>
      <c r="G74" s="21">
        <v>84126</v>
      </c>
      <c r="H74" s="21">
        <v>97934</v>
      </c>
      <c r="I74" s="21">
        <v>292422</v>
      </c>
      <c r="J74" s="21">
        <v>94255</v>
      </c>
      <c r="K74" s="21">
        <v>93883</v>
      </c>
      <c r="L74" s="21">
        <v>102567</v>
      </c>
      <c r="M74" s="21">
        <v>290705</v>
      </c>
      <c r="N74" s="21"/>
      <c r="O74" s="21"/>
      <c r="P74" s="21"/>
      <c r="Q74" s="21"/>
      <c r="R74" s="21"/>
      <c r="S74" s="21"/>
      <c r="T74" s="21"/>
      <c r="U74" s="21"/>
      <c r="V74" s="21">
        <v>583127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26660693</v>
      </c>
      <c r="E75" s="30">
        <v>26660693</v>
      </c>
      <c r="F75" s="30">
        <v>2367389</v>
      </c>
      <c r="G75" s="30">
        <v>2290675</v>
      </c>
      <c r="H75" s="30"/>
      <c r="I75" s="30">
        <v>4658064</v>
      </c>
      <c r="J75" s="30">
        <v>5285753</v>
      </c>
      <c r="K75" s="30">
        <v>2764014</v>
      </c>
      <c r="L75" s="30">
        <v>5429719</v>
      </c>
      <c r="M75" s="30">
        <v>13479486</v>
      </c>
      <c r="N75" s="30"/>
      <c r="O75" s="30"/>
      <c r="P75" s="30"/>
      <c r="Q75" s="30"/>
      <c r="R75" s="30"/>
      <c r="S75" s="30"/>
      <c r="T75" s="30"/>
      <c r="U75" s="30"/>
      <c r="V75" s="30">
        <v>18137550</v>
      </c>
      <c r="W75" s="30">
        <v>13330500</v>
      </c>
      <c r="X75" s="30"/>
      <c r="Y75" s="29"/>
      <c r="Z75" s="31">
        <v>26660693</v>
      </c>
    </row>
    <row r="76" spans="1:26" ht="13.5" hidden="1">
      <c r="A76" s="42" t="s">
        <v>286</v>
      </c>
      <c r="B76" s="32">
        <v>301415024</v>
      </c>
      <c r="C76" s="32"/>
      <c r="D76" s="33">
        <v>426135693</v>
      </c>
      <c r="E76" s="34">
        <v>426135693</v>
      </c>
      <c r="F76" s="34">
        <v>46262024</v>
      </c>
      <c r="G76" s="34">
        <v>39299292</v>
      </c>
      <c r="H76" s="34">
        <v>35546323</v>
      </c>
      <c r="I76" s="34">
        <v>121107639</v>
      </c>
      <c r="J76" s="34">
        <v>63447448</v>
      </c>
      <c r="K76" s="34">
        <v>34416307</v>
      </c>
      <c r="L76" s="34">
        <v>37386234</v>
      </c>
      <c r="M76" s="34">
        <v>135249989</v>
      </c>
      <c r="N76" s="34"/>
      <c r="O76" s="34"/>
      <c r="P76" s="34"/>
      <c r="Q76" s="34"/>
      <c r="R76" s="34"/>
      <c r="S76" s="34"/>
      <c r="T76" s="34"/>
      <c r="U76" s="34"/>
      <c r="V76" s="34">
        <v>256357628</v>
      </c>
      <c r="W76" s="34">
        <v>199734000</v>
      </c>
      <c r="X76" s="34"/>
      <c r="Y76" s="33"/>
      <c r="Z76" s="35">
        <v>426135693</v>
      </c>
    </row>
    <row r="77" spans="1:26" ht="13.5" hidden="1">
      <c r="A77" s="37" t="s">
        <v>31</v>
      </c>
      <c r="B77" s="19"/>
      <c r="C77" s="19"/>
      <c r="D77" s="20">
        <v>83143000</v>
      </c>
      <c r="E77" s="21">
        <v>83143000</v>
      </c>
      <c r="F77" s="21">
        <v>13643999</v>
      </c>
      <c r="G77" s="21">
        <v>6238215</v>
      </c>
      <c r="H77" s="21">
        <v>6185336</v>
      </c>
      <c r="I77" s="21">
        <v>26067550</v>
      </c>
      <c r="J77" s="21">
        <v>5728568</v>
      </c>
      <c r="K77" s="21">
        <v>6237594</v>
      </c>
      <c r="L77" s="21">
        <v>5812069</v>
      </c>
      <c r="M77" s="21">
        <v>17778231</v>
      </c>
      <c r="N77" s="21"/>
      <c r="O77" s="21"/>
      <c r="P77" s="21"/>
      <c r="Q77" s="21"/>
      <c r="R77" s="21"/>
      <c r="S77" s="21"/>
      <c r="T77" s="21"/>
      <c r="U77" s="21"/>
      <c r="V77" s="21">
        <v>43845781</v>
      </c>
      <c r="W77" s="21">
        <v>41568000</v>
      </c>
      <c r="X77" s="21"/>
      <c r="Y77" s="20"/>
      <c r="Z77" s="23">
        <v>83143000</v>
      </c>
    </row>
    <row r="78" spans="1:26" ht="13.5" hidden="1">
      <c r="A78" s="38" t="s">
        <v>32</v>
      </c>
      <c r="B78" s="19">
        <v>274390093</v>
      </c>
      <c r="C78" s="19"/>
      <c r="D78" s="20">
        <v>316332000</v>
      </c>
      <c r="E78" s="21">
        <v>316332000</v>
      </c>
      <c r="F78" s="21">
        <v>30250636</v>
      </c>
      <c r="G78" s="21">
        <v>30770402</v>
      </c>
      <c r="H78" s="21">
        <v>29360987</v>
      </c>
      <c r="I78" s="21">
        <v>90382025</v>
      </c>
      <c r="J78" s="21">
        <v>52433127</v>
      </c>
      <c r="K78" s="21">
        <v>25414699</v>
      </c>
      <c r="L78" s="21">
        <v>26144446</v>
      </c>
      <c r="M78" s="21">
        <v>103992272</v>
      </c>
      <c r="N78" s="21"/>
      <c r="O78" s="21"/>
      <c r="P78" s="21"/>
      <c r="Q78" s="21"/>
      <c r="R78" s="21"/>
      <c r="S78" s="21"/>
      <c r="T78" s="21"/>
      <c r="U78" s="21"/>
      <c r="V78" s="21">
        <v>194374297</v>
      </c>
      <c r="W78" s="21">
        <v>158166000</v>
      </c>
      <c r="X78" s="21"/>
      <c r="Y78" s="20"/>
      <c r="Z78" s="23">
        <v>316332000</v>
      </c>
    </row>
    <row r="79" spans="1:26" ht="13.5" hidden="1">
      <c r="A79" s="39" t="s">
        <v>103</v>
      </c>
      <c r="B79" s="19"/>
      <c r="C79" s="19"/>
      <c r="D79" s="20">
        <v>164988000</v>
      </c>
      <c r="E79" s="21">
        <v>164988000</v>
      </c>
      <c r="F79" s="21">
        <v>17610006</v>
      </c>
      <c r="G79" s="21">
        <v>17648070</v>
      </c>
      <c r="H79" s="21">
        <v>16157654</v>
      </c>
      <c r="I79" s="21">
        <v>51415730</v>
      </c>
      <c r="J79" s="21">
        <v>26080953</v>
      </c>
      <c r="K79" s="21">
        <v>11511813</v>
      </c>
      <c r="L79" s="21">
        <v>13401157</v>
      </c>
      <c r="M79" s="21">
        <v>50993923</v>
      </c>
      <c r="N79" s="21"/>
      <c r="O79" s="21"/>
      <c r="P79" s="21"/>
      <c r="Q79" s="21"/>
      <c r="R79" s="21"/>
      <c r="S79" s="21"/>
      <c r="T79" s="21"/>
      <c r="U79" s="21"/>
      <c r="V79" s="21">
        <v>102409653</v>
      </c>
      <c r="W79" s="21">
        <v>82494000</v>
      </c>
      <c r="X79" s="21"/>
      <c r="Y79" s="20"/>
      <c r="Z79" s="23">
        <v>164988000</v>
      </c>
    </row>
    <row r="80" spans="1:26" ht="13.5" hidden="1">
      <c r="A80" s="39" t="s">
        <v>104</v>
      </c>
      <c r="B80" s="19"/>
      <c r="C80" s="19"/>
      <c r="D80" s="20">
        <v>64296000</v>
      </c>
      <c r="E80" s="21">
        <v>64296000</v>
      </c>
      <c r="F80" s="21">
        <v>5376241</v>
      </c>
      <c r="G80" s="21">
        <v>6075015</v>
      </c>
      <c r="H80" s="21">
        <v>5971014</v>
      </c>
      <c r="I80" s="21">
        <v>17422270</v>
      </c>
      <c r="J80" s="21">
        <v>11826949</v>
      </c>
      <c r="K80" s="21">
        <v>6628154</v>
      </c>
      <c r="L80" s="21">
        <v>5477041</v>
      </c>
      <c r="M80" s="21">
        <v>23932144</v>
      </c>
      <c r="N80" s="21"/>
      <c r="O80" s="21"/>
      <c r="P80" s="21"/>
      <c r="Q80" s="21"/>
      <c r="R80" s="21"/>
      <c r="S80" s="21"/>
      <c r="T80" s="21"/>
      <c r="U80" s="21"/>
      <c r="V80" s="21">
        <v>41354414</v>
      </c>
      <c r="W80" s="21">
        <v>32148000</v>
      </c>
      <c r="X80" s="21"/>
      <c r="Y80" s="20"/>
      <c r="Z80" s="23">
        <v>64296000</v>
      </c>
    </row>
    <row r="81" spans="1:26" ht="13.5" hidden="1">
      <c r="A81" s="39" t="s">
        <v>105</v>
      </c>
      <c r="B81" s="19"/>
      <c r="C81" s="19"/>
      <c r="D81" s="20">
        <v>44904000</v>
      </c>
      <c r="E81" s="21">
        <v>44904000</v>
      </c>
      <c r="F81" s="21">
        <v>3740088</v>
      </c>
      <c r="G81" s="21">
        <v>3300044</v>
      </c>
      <c r="H81" s="21">
        <v>3752144</v>
      </c>
      <c r="I81" s="21">
        <v>10792276</v>
      </c>
      <c r="J81" s="21">
        <v>7508807</v>
      </c>
      <c r="K81" s="21">
        <v>3665847</v>
      </c>
      <c r="L81" s="21">
        <v>3720477</v>
      </c>
      <c r="M81" s="21">
        <v>14895131</v>
      </c>
      <c r="N81" s="21"/>
      <c r="O81" s="21"/>
      <c r="P81" s="21"/>
      <c r="Q81" s="21"/>
      <c r="R81" s="21"/>
      <c r="S81" s="21"/>
      <c r="T81" s="21"/>
      <c r="U81" s="21"/>
      <c r="V81" s="21">
        <v>25687407</v>
      </c>
      <c r="W81" s="21">
        <v>22452000</v>
      </c>
      <c r="X81" s="21"/>
      <c r="Y81" s="20"/>
      <c r="Z81" s="23">
        <v>44904000</v>
      </c>
    </row>
    <row r="82" spans="1:26" ht="13.5" hidden="1">
      <c r="A82" s="39" t="s">
        <v>106</v>
      </c>
      <c r="B82" s="19"/>
      <c r="C82" s="19"/>
      <c r="D82" s="20">
        <v>42144000</v>
      </c>
      <c r="E82" s="21">
        <v>42144000</v>
      </c>
      <c r="F82" s="21">
        <v>3524301</v>
      </c>
      <c r="G82" s="21">
        <v>3747273</v>
      </c>
      <c r="H82" s="21">
        <v>3480175</v>
      </c>
      <c r="I82" s="21">
        <v>10751749</v>
      </c>
      <c r="J82" s="21">
        <v>7016418</v>
      </c>
      <c r="K82" s="21">
        <v>3608885</v>
      </c>
      <c r="L82" s="21">
        <v>3545771</v>
      </c>
      <c r="M82" s="21">
        <v>14171074</v>
      </c>
      <c r="N82" s="21"/>
      <c r="O82" s="21"/>
      <c r="P82" s="21"/>
      <c r="Q82" s="21"/>
      <c r="R82" s="21"/>
      <c r="S82" s="21"/>
      <c r="T82" s="21"/>
      <c r="U82" s="21"/>
      <c r="V82" s="21">
        <v>24922823</v>
      </c>
      <c r="W82" s="21">
        <v>21072000</v>
      </c>
      <c r="X82" s="21"/>
      <c r="Y82" s="20"/>
      <c r="Z82" s="23">
        <v>42144000</v>
      </c>
    </row>
    <row r="83" spans="1:26" ht="13.5" hidden="1">
      <c r="A83" s="39" t="s">
        <v>107</v>
      </c>
      <c r="B83" s="19">
        <v>274390093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27024931</v>
      </c>
      <c r="C84" s="28"/>
      <c r="D84" s="29">
        <v>26660693</v>
      </c>
      <c r="E84" s="30">
        <v>26660693</v>
      </c>
      <c r="F84" s="30">
        <v>2367389</v>
      </c>
      <c r="G84" s="30">
        <v>2290675</v>
      </c>
      <c r="H84" s="30"/>
      <c r="I84" s="30">
        <v>4658064</v>
      </c>
      <c r="J84" s="30">
        <v>5285753</v>
      </c>
      <c r="K84" s="30">
        <v>2764014</v>
      </c>
      <c r="L84" s="30">
        <v>5429719</v>
      </c>
      <c r="M84" s="30">
        <v>13479486</v>
      </c>
      <c r="N84" s="30"/>
      <c r="O84" s="30"/>
      <c r="P84" s="30"/>
      <c r="Q84" s="30"/>
      <c r="R84" s="30"/>
      <c r="S84" s="30"/>
      <c r="T84" s="30"/>
      <c r="U84" s="30"/>
      <c r="V84" s="30">
        <v>18137550</v>
      </c>
      <c r="W84" s="30"/>
      <c r="X84" s="30"/>
      <c r="Y84" s="29"/>
      <c r="Z84" s="31">
        <v>26660693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3449276</v>
      </c>
      <c r="H5" s="343">
        <f t="shared" si="0"/>
        <v>0</v>
      </c>
      <c r="I5" s="343">
        <f t="shared" si="0"/>
        <v>2578234</v>
      </c>
      <c r="J5" s="345">
        <f t="shared" si="0"/>
        <v>6027510</v>
      </c>
      <c r="K5" s="345">
        <f t="shared" si="0"/>
        <v>483151</v>
      </c>
      <c r="L5" s="343">
        <f t="shared" si="0"/>
        <v>1411072</v>
      </c>
      <c r="M5" s="343">
        <f t="shared" si="0"/>
        <v>7467584</v>
      </c>
      <c r="N5" s="345">
        <f t="shared" si="0"/>
        <v>9361807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15389317</v>
      </c>
      <c r="X5" s="343">
        <f t="shared" si="0"/>
        <v>0</v>
      </c>
      <c r="Y5" s="345">
        <f t="shared" si="0"/>
        <v>15389317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324736</v>
      </c>
      <c r="H8" s="60">
        <f t="shared" si="2"/>
        <v>0</v>
      </c>
      <c r="I8" s="60">
        <f t="shared" si="2"/>
        <v>70668</v>
      </c>
      <c r="J8" s="59">
        <f t="shared" si="2"/>
        <v>395404</v>
      </c>
      <c r="K8" s="59">
        <f t="shared" si="2"/>
        <v>0</v>
      </c>
      <c r="L8" s="60">
        <f t="shared" si="2"/>
        <v>0</v>
      </c>
      <c r="M8" s="60">
        <f t="shared" si="2"/>
        <v>932083</v>
      </c>
      <c r="N8" s="59">
        <f t="shared" si="2"/>
        <v>932083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1327487</v>
      </c>
      <c r="X8" s="60">
        <f t="shared" si="2"/>
        <v>0</v>
      </c>
      <c r="Y8" s="59">
        <f t="shared" si="2"/>
        <v>1327487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>
        <v>324736</v>
      </c>
      <c r="H9" s="60"/>
      <c r="I9" s="60"/>
      <c r="J9" s="59">
        <v>324736</v>
      </c>
      <c r="K9" s="59"/>
      <c r="L9" s="60"/>
      <c r="M9" s="60">
        <v>763333</v>
      </c>
      <c r="N9" s="59">
        <v>763333</v>
      </c>
      <c r="O9" s="59"/>
      <c r="P9" s="60"/>
      <c r="Q9" s="60"/>
      <c r="R9" s="59"/>
      <c r="S9" s="59"/>
      <c r="T9" s="60"/>
      <c r="U9" s="60"/>
      <c r="V9" s="59"/>
      <c r="W9" s="59">
        <v>1088069</v>
      </c>
      <c r="X9" s="60"/>
      <c r="Y9" s="59">
        <v>1088069</v>
      </c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>
        <v>70668</v>
      </c>
      <c r="J10" s="59">
        <v>70668</v>
      </c>
      <c r="K10" s="59"/>
      <c r="L10" s="60"/>
      <c r="M10" s="60">
        <v>168750</v>
      </c>
      <c r="N10" s="59">
        <v>168750</v>
      </c>
      <c r="O10" s="59"/>
      <c r="P10" s="60"/>
      <c r="Q10" s="60"/>
      <c r="R10" s="59"/>
      <c r="S10" s="59"/>
      <c r="T10" s="60"/>
      <c r="U10" s="60"/>
      <c r="V10" s="59"/>
      <c r="W10" s="59">
        <v>239418</v>
      </c>
      <c r="X10" s="60"/>
      <c r="Y10" s="59">
        <v>239418</v>
      </c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3124540</v>
      </c>
      <c r="H15" s="60">
        <f t="shared" si="5"/>
        <v>0</v>
      </c>
      <c r="I15" s="60">
        <f t="shared" si="5"/>
        <v>2507566</v>
      </c>
      <c r="J15" s="59">
        <f t="shared" si="5"/>
        <v>5632106</v>
      </c>
      <c r="K15" s="59">
        <f t="shared" si="5"/>
        <v>483151</v>
      </c>
      <c r="L15" s="60">
        <f t="shared" si="5"/>
        <v>1411072</v>
      </c>
      <c r="M15" s="60">
        <f t="shared" si="5"/>
        <v>6535501</v>
      </c>
      <c r="N15" s="59">
        <f t="shared" si="5"/>
        <v>8429724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14061830</v>
      </c>
      <c r="X15" s="60">
        <f t="shared" si="5"/>
        <v>0</v>
      </c>
      <c r="Y15" s="59">
        <f t="shared" si="5"/>
        <v>14061830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>
        <v>1281789</v>
      </c>
      <c r="H16" s="60"/>
      <c r="I16" s="60">
        <v>1376000</v>
      </c>
      <c r="J16" s="59">
        <v>2657789</v>
      </c>
      <c r="K16" s="59"/>
      <c r="L16" s="60">
        <v>344000</v>
      </c>
      <c r="M16" s="60">
        <v>1720000</v>
      </c>
      <c r="N16" s="59">
        <v>2064000</v>
      </c>
      <c r="O16" s="59"/>
      <c r="P16" s="60"/>
      <c r="Q16" s="60"/>
      <c r="R16" s="59"/>
      <c r="S16" s="59"/>
      <c r="T16" s="60"/>
      <c r="U16" s="60"/>
      <c r="V16" s="59"/>
      <c r="W16" s="59">
        <v>4721789</v>
      </c>
      <c r="X16" s="60"/>
      <c r="Y16" s="59">
        <v>4721789</v>
      </c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>
        <v>1842751</v>
      </c>
      <c r="H20" s="60"/>
      <c r="I20" s="60">
        <v>1131566</v>
      </c>
      <c r="J20" s="59">
        <v>2974317</v>
      </c>
      <c r="K20" s="59">
        <v>483151</v>
      </c>
      <c r="L20" s="60">
        <v>1067072</v>
      </c>
      <c r="M20" s="60">
        <v>4815501</v>
      </c>
      <c r="N20" s="59">
        <v>6365724</v>
      </c>
      <c r="O20" s="59"/>
      <c r="P20" s="60"/>
      <c r="Q20" s="60"/>
      <c r="R20" s="59"/>
      <c r="S20" s="59"/>
      <c r="T20" s="60"/>
      <c r="U20" s="60"/>
      <c r="V20" s="59"/>
      <c r="W20" s="59">
        <v>9340041</v>
      </c>
      <c r="X20" s="60"/>
      <c r="Y20" s="59">
        <v>9340041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110602</v>
      </c>
      <c r="H40" s="330">
        <f t="shared" si="9"/>
        <v>0</v>
      </c>
      <c r="I40" s="330">
        <f t="shared" si="9"/>
        <v>142920</v>
      </c>
      <c r="J40" s="332">
        <f t="shared" si="9"/>
        <v>253522</v>
      </c>
      <c r="K40" s="332">
        <f t="shared" si="9"/>
        <v>28989</v>
      </c>
      <c r="L40" s="330">
        <f t="shared" si="9"/>
        <v>63685</v>
      </c>
      <c r="M40" s="330">
        <f t="shared" si="9"/>
        <v>48329</v>
      </c>
      <c r="N40" s="332">
        <f t="shared" si="9"/>
        <v>141003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394525</v>
      </c>
      <c r="X40" s="330">
        <f t="shared" si="9"/>
        <v>0</v>
      </c>
      <c r="Y40" s="332">
        <f t="shared" si="9"/>
        <v>394525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>
        <v>110602</v>
      </c>
      <c r="H43" s="305"/>
      <c r="I43" s="305">
        <v>142920</v>
      </c>
      <c r="J43" s="357">
        <v>253522</v>
      </c>
      <c r="K43" s="357">
        <v>28989</v>
      </c>
      <c r="L43" s="305">
        <v>63685</v>
      </c>
      <c r="M43" s="305">
        <v>46086</v>
      </c>
      <c r="N43" s="357">
        <v>138760</v>
      </c>
      <c r="O43" s="357"/>
      <c r="P43" s="305"/>
      <c r="Q43" s="305"/>
      <c r="R43" s="357"/>
      <c r="S43" s="357"/>
      <c r="T43" s="305"/>
      <c r="U43" s="305"/>
      <c r="V43" s="357"/>
      <c r="W43" s="357">
        <v>392282</v>
      </c>
      <c r="X43" s="305"/>
      <c r="Y43" s="357">
        <v>392282</v>
      </c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>
        <v>2243</v>
      </c>
      <c r="N48" s="53">
        <v>2243</v>
      </c>
      <c r="O48" s="53"/>
      <c r="P48" s="54"/>
      <c r="Q48" s="54"/>
      <c r="R48" s="53"/>
      <c r="S48" s="53"/>
      <c r="T48" s="54"/>
      <c r="U48" s="54"/>
      <c r="V48" s="53"/>
      <c r="W48" s="53">
        <v>2243</v>
      </c>
      <c r="X48" s="54"/>
      <c r="Y48" s="53">
        <v>2243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3559878</v>
      </c>
      <c r="H60" s="219">
        <f t="shared" si="14"/>
        <v>0</v>
      </c>
      <c r="I60" s="219">
        <f t="shared" si="14"/>
        <v>2721154</v>
      </c>
      <c r="J60" s="264">
        <f t="shared" si="14"/>
        <v>6281032</v>
      </c>
      <c r="K60" s="264">
        <f t="shared" si="14"/>
        <v>512140</v>
      </c>
      <c r="L60" s="219">
        <f t="shared" si="14"/>
        <v>1474757</v>
      </c>
      <c r="M60" s="219">
        <f t="shared" si="14"/>
        <v>7515913</v>
      </c>
      <c r="N60" s="264">
        <f t="shared" si="14"/>
        <v>9502810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15783842</v>
      </c>
      <c r="X60" s="219">
        <f t="shared" si="14"/>
        <v>0</v>
      </c>
      <c r="Y60" s="264">
        <f t="shared" si="14"/>
        <v>15783842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247765232</v>
      </c>
      <c r="D5" s="153">
        <f>SUM(D6:D8)</f>
        <v>0</v>
      </c>
      <c r="E5" s="154">
        <f t="shared" si="0"/>
        <v>286675486</v>
      </c>
      <c r="F5" s="100">
        <f t="shared" si="0"/>
        <v>286675486</v>
      </c>
      <c r="G5" s="100">
        <f t="shared" si="0"/>
        <v>70279275</v>
      </c>
      <c r="H5" s="100">
        <f t="shared" si="0"/>
        <v>8848609</v>
      </c>
      <c r="I5" s="100">
        <f t="shared" si="0"/>
        <v>6433866</v>
      </c>
      <c r="J5" s="100">
        <f t="shared" si="0"/>
        <v>85561750</v>
      </c>
      <c r="K5" s="100">
        <f t="shared" si="0"/>
        <v>12225836</v>
      </c>
      <c r="L5" s="100">
        <f t="shared" si="0"/>
        <v>9402951</v>
      </c>
      <c r="M5" s="100">
        <f t="shared" si="0"/>
        <v>46911605</v>
      </c>
      <c r="N5" s="100">
        <f t="shared" si="0"/>
        <v>68540392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154102142</v>
      </c>
      <c r="X5" s="100">
        <f t="shared" si="0"/>
        <v>166699998</v>
      </c>
      <c r="Y5" s="100">
        <f t="shared" si="0"/>
        <v>-12597856</v>
      </c>
      <c r="Z5" s="137">
        <f>+IF(X5&lt;&gt;0,+(Y5/X5)*100,0)</f>
        <v>-7.557202250236379</v>
      </c>
      <c r="AA5" s="153">
        <f>SUM(AA6:AA8)</f>
        <v>286675486</v>
      </c>
    </row>
    <row r="6" spans="1:27" ht="13.5">
      <c r="A6" s="138" t="s">
        <v>75</v>
      </c>
      <c r="B6" s="136"/>
      <c r="C6" s="155">
        <v>129882086</v>
      </c>
      <c r="D6" s="155"/>
      <c r="E6" s="156">
        <v>171498925</v>
      </c>
      <c r="F6" s="60">
        <v>171498925</v>
      </c>
      <c r="G6" s="60">
        <v>52060365</v>
      </c>
      <c r="H6" s="60">
        <v>55107</v>
      </c>
      <c r="I6" s="60"/>
      <c r="J6" s="60">
        <v>52115472</v>
      </c>
      <c r="K6" s="60"/>
      <c r="L6" s="60">
        <v>50</v>
      </c>
      <c r="M6" s="60">
        <v>37874000</v>
      </c>
      <c r="N6" s="60">
        <v>37874050</v>
      </c>
      <c r="O6" s="60"/>
      <c r="P6" s="60"/>
      <c r="Q6" s="60"/>
      <c r="R6" s="60"/>
      <c r="S6" s="60"/>
      <c r="T6" s="60"/>
      <c r="U6" s="60"/>
      <c r="V6" s="60"/>
      <c r="W6" s="60">
        <v>89989522</v>
      </c>
      <c r="X6" s="60">
        <v>102868998</v>
      </c>
      <c r="Y6" s="60">
        <v>-12879476</v>
      </c>
      <c r="Z6" s="140">
        <v>-12.52</v>
      </c>
      <c r="AA6" s="155">
        <v>171498925</v>
      </c>
    </row>
    <row r="7" spans="1:27" ht="13.5">
      <c r="A7" s="138" t="s">
        <v>76</v>
      </c>
      <c r="B7" s="136"/>
      <c r="C7" s="157">
        <v>113013286</v>
      </c>
      <c r="D7" s="157"/>
      <c r="E7" s="158">
        <v>83150545</v>
      </c>
      <c r="F7" s="159">
        <v>83150545</v>
      </c>
      <c r="G7" s="159">
        <v>17908439</v>
      </c>
      <c r="H7" s="159">
        <v>9518717</v>
      </c>
      <c r="I7" s="159">
        <v>6247629</v>
      </c>
      <c r="J7" s="159">
        <v>33674785</v>
      </c>
      <c r="K7" s="159">
        <v>11126121</v>
      </c>
      <c r="L7" s="159">
        <v>9073067</v>
      </c>
      <c r="M7" s="159">
        <v>8740972</v>
      </c>
      <c r="N7" s="159">
        <v>28940160</v>
      </c>
      <c r="O7" s="159"/>
      <c r="P7" s="159"/>
      <c r="Q7" s="159"/>
      <c r="R7" s="159"/>
      <c r="S7" s="159"/>
      <c r="T7" s="159"/>
      <c r="U7" s="159"/>
      <c r="V7" s="159"/>
      <c r="W7" s="159">
        <v>62614945</v>
      </c>
      <c r="X7" s="159">
        <v>58021500</v>
      </c>
      <c r="Y7" s="159">
        <v>4593445</v>
      </c>
      <c r="Z7" s="141">
        <v>7.92</v>
      </c>
      <c r="AA7" s="157">
        <v>83150545</v>
      </c>
    </row>
    <row r="8" spans="1:27" ht="13.5">
      <c r="A8" s="138" t="s">
        <v>77</v>
      </c>
      <c r="B8" s="136"/>
      <c r="C8" s="155">
        <v>4869860</v>
      </c>
      <c r="D8" s="155"/>
      <c r="E8" s="156">
        <v>32026016</v>
      </c>
      <c r="F8" s="60">
        <v>32026016</v>
      </c>
      <c r="G8" s="60">
        <v>310471</v>
      </c>
      <c r="H8" s="60">
        <v>-725215</v>
      </c>
      <c r="I8" s="60">
        <v>186237</v>
      </c>
      <c r="J8" s="60">
        <v>-228507</v>
      </c>
      <c r="K8" s="60">
        <v>1099715</v>
      </c>
      <c r="L8" s="60">
        <v>329834</v>
      </c>
      <c r="M8" s="60">
        <v>296633</v>
      </c>
      <c r="N8" s="60">
        <v>1726182</v>
      </c>
      <c r="O8" s="60"/>
      <c r="P8" s="60"/>
      <c r="Q8" s="60"/>
      <c r="R8" s="60"/>
      <c r="S8" s="60"/>
      <c r="T8" s="60"/>
      <c r="U8" s="60"/>
      <c r="V8" s="60"/>
      <c r="W8" s="60">
        <v>1497675</v>
      </c>
      <c r="X8" s="60">
        <v>5809500</v>
      </c>
      <c r="Y8" s="60">
        <v>-4311825</v>
      </c>
      <c r="Z8" s="140">
        <v>-74.22</v>
      </c>
      <c r="AA8" s="155">
        <v>32026016</v>
      </c>
    </row>
    <row r="9" spans="1:27" ht="13.5">
      <c r="A9" s="135" t="s">
        <v>78</v>
      </c>
      <c r="B9" s="136"/>
      <c r="C9" s="153">
        <f aca="true" t="shared" si="1" ref="C9:Y9">SUM(C10:C14)</f>
        <v>17015841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2159595</v>
      </c>
      <c r="H9" s="100">
        <f t="shared" si="1"/>
        <v>710135</v>
      </c>
      <c r="I9" s="100">
        <f t="shared" si="1"/>
        <v>2350954</v>
      </c>
      <c r="J9" s="100">
        <f t="shared" si="1"/>
        <v>5220684</v>
      </c>
      <c r="K9" s="100">
        <f t="shared" si="1"/>
        <v>582529</v>
      </c>
      <c r="L9" s="100">
        <f t="shared" si="1"/>
        <v>554745</v>
      </c>
      <c r="M9" s="100">
        <f t="shared" si="1"/>
        <v>3233037</v>
      </c>
      <c r="N9" s="100">
        <f t="shared" si="1"/>
        <v>4370311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9590995</v>
      </c>
      <c r="X9" s="100">
        <f t="shared" si="1"/>
        <v>7348554</v>
      </c>
      <c r="Y9" s="100">
        <f t="shared" si="1"/>
        <v>2242441</v>
      </c>
      <c r="Z9" s="137">
        <f>+IF(X9&lt;&gt;0,+(Y9/X9)*100,0)</f>
        <v>30.51540479936597</v>
      </c>
      <c r="AA9" s="153">
        <f>SUM(AA10:AA14)</f>
        <v>0</v>
      </c>
    </row>
    <row r="10" spans="1:27" ht="13.5">
      <c r="A10" s="138" t="s">
        <v>79</v>
      </c>
      <c r="B10" s="136"/>
      <c r="C10" s="155">
        <v>16430666</v>
      </c>
      <c r="D10" s="155"/>
      <c r="E10" s="156"/>
      <c r="F10" s="60"/>
      <c r="G10" s="60">
        <v>63560</v>
      </c>
      <c r="H10" s="60">
        <v>409589</v>
      </c>
      <c r="I10" s="60">
        <v>887931</v>
      </c>
      <c r="J10" s="60">
        <v>1361080</v>
      </c>
      <c r="K10" s="60">
        <v>44610</v>
      </c>
      <c r="L10" s="60">
        <v>48318</v>
      </c>
      <c r="M10" s="60">
        <v>57395</v>
      </c>
      <c r="N10" s="60">
        <v>150323</v>
      </c>
      <c r="O10" s="60"/>
      <c r="P10" s="60"/>
      <c r="Q10" s="60"/>
      <c r="R10" s="60"/>
      <c r="S10" s="60"/>
      <c r="T10" s="60"/>
      <c r="U10" s="60"/>
      <c r="V10" s="60"/>
      <c r="W10" s="60">
        <v>1511403</v>
      </c>
      <c r="X10" s="60">
        <v>1114560</v>
      </c>
      <c r="Y10" s="60">
        <v>396843</v>
      </c>
      <c r="Z10" s="140">
        <v>35.61</v>
      </c>
      <c r="AA10" s="155"/>
    </row>
    <row r="11" spans="1:27" ht="13.5">
      <c r="A11" s="138" t="s">
        <v>80</v>
      </c>
      <c r="B11" s="136"/>
      <c r="C11" s="155">
        <v>86316</v>
      </c>
      <c r="D11" s="155"/>
      <c r="E11" s="156"/>
      <c r="F11" s="60"/>
      <c r="G11" s="60">
        <v>131941</v>
      </c>
      <c r="H11" s="60">
        <v>110126</v>
      </c>
      <c r="I11" s="60">
        <v>35525</v>
      </c>
      <c r="J11" s="60">
        <v>277592</v>
      </c>
      <c r="K11" s="60">
        <v>145032</v>
      </c>
      <c r="L11" s="60">
        <v>107361</v>
      </c>
      <c r="M11" s="60">
        <v>136879</v>
      </c>
      <c r="N11" s="60">
        <v>389272</v>
      </c>
      <c r="O11" s="60"/>
      <c r="P11" s="60"/>
      <c r="Q11" s="60"/>
      <c r="R11" s="60"/>
      <c r="S11" s="60"/>
      <c r="T11" s="60"/>
      <c r="U11" s="60"/>
      <c r="V11" s="60"/>
      <c r="W11" s="60">
        <v>666864</v>
      </c>
      <c r="X11" s="60">
        <v>45498</v>
      </c>
      <c r="Y11" s="60">
        <v>621366</v>
      </c>
      <c r="Z11" s="140">
        <v>1365.7</v>
      </c>
      <c r="AA11" s="155"/>
    </row>
    <row r="12" spans="1:27" ht="13.5">
      <c r="A12" s="138" t="s">
        <v>81</v>
      </c>
      <c r="B12" s="136"/>
      <c r="C12" s="155">
        <v>265075</v>
      </c>
      <c r="D12" s="155"/>
      <c r="E12" s="156"/>
      <c r="F12" s="60"/>
      <c r="G12" s="60">
        <v>1944172</v>
      </c>
      <c r="H12" s="60">
        <v>170618</v>
      </c>
      <c r="I12" s="60">
        <v>1427498</v>
      </c>
      <c r="J12" s="60">
        <v>3542288</v>
      </c>
      <c r="K12" s="60">
        <v>350283</v>
      </c>
      <c r="L12" s="60">
        <v>377764</v>
      </c>
      <c r="M12" s="60">
        <v>479011</v>
      </c>
      <c r="N12" s="60">
        <v>1207058</v>
      </c>
      <c r="O12" s="60"/>
      <c r="P12" s="60"/>
      <c r="Q12" s="60"/>
      <c r="R12" s="60"/>
      <c r="S12" s="60"/>
      <c r="T12" s="60"/>
      <c r="U12" s="60"/>
      <c r="V12" s="60"/>
      <c r="W12" s="60">
        <v>4749346</v>
      </c>
      <c r="X12" s="60">
        <v>6186996</v>
      </c>
      <c r="Y12" s="60">
        <v>-1437650</v>
      </c>
      <c r="Z12" s="140">
        <v>-23.24</v>
      </c>
      <c r="AA12" s="155"/>
    </row>
    <row r="13" spans="1:27" ht="13.5">
      <c r="A13" s="138" t="s">
        <v>82</v>
      </c>
      <c r="B13" s="136"/>
      <c r="C13" s="155">
        <v>233784</v>
      </c>
      <c r="D13" s="155"/>
      <c r="E13" s="156"/>
      <c r="F13" s="60"/>
      <c r="G13" s="60">
        <v>19922</v>
      </c>
      <c r="H13" s="60">
        <v>19802</v>
      </c>
      <c r="I13" s="60"/>
      <c r="J13" s="60">
        <v>39724</v>
      </c>
      <c r="K13" s="60">
        <v>42604</v>
      </c>
      <c r="L13" s="60">
        <v>21302</v>
      </c>
      <c r="M13" s="60">
        <v>2559752</v>
      </c>
      <c r="N13" s="60">
        <v>2623658</v>
      </c>
      <c r="O13" s="60"/>
      <c r="P13" s="60"/>
      <c r="Q13" s="60"/>
      <c r="R13" s="60"/>
      <c r="S13" s="60"/>
      <c r="T13" s="60"/>
      <c r="U13" s="60"/>
      <c r="V13" s="60"/>
      <c r="W13" s="60">
        <v>2663382</v>
      </c>
      <c r="X13" s="60">
        <v>1500</v>
      </c>
      <c r="Y13" s="60">
        <v>2661882</v>
      </c>
      <c r="Z13" s="140">
        <v>177458.8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49446694</v>
      </c>
      <c r="D15" s="153">
        <f>SUM(D16:D18)</f>
        <v>0</v>
      </c>
      <c r="E15" s="154">
        <f t="shared" si="2"/>
        <v>72103000</v>
      </c>
      <c r="F15" s="100">
        <f t="shared" si="2"/>
        <v>72103000</v>
      </c>
      <c r="G15" s="100">
        <f t="shared" si="2"/>
        <v>12417508</v>
      </c>
      <c r="H15" s="100">
        <f t="shared" si="2"/>
        <v>480707</v>
      </c>
      <c r="I15" s="100">
        <f t="shared" si="2"/>
        <v>1223118</v>
      </c>
      <c r="J15" s="100">
        <f t="shared" si="2"/>
        <v>14121333</v>
      </c>
      <c r="K15" s="100">
        <f t="shared" si="2"/>
        <v>2846530</v>
      </c>
      <c r="L15" s="100">
        <f t="shared" si="2"/>
        <v>17643949</v>
      </c>
      <c r="M15" s="100">
        <f t="shared" si="2"/>
        <v>2791399</v>
      </c>
      <c r="N15" s="100">
        <f t="shared" si="2"/>
        <v>23281878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37403211</v>
      </c>
      <c r="X15" s="100">
        <f t="shared" si="2"/>
        <v>278496</v>
      </c>
      <c r="Y15" s="100">
        <f t="shared" si="2"/>
        <v>37124715</v>
      </c>
      <c r="Z15" s="137">
        <f>+IF(X15&lt;&gt;0,+(Y15/X15)*100,0)</f>
        <v>13330.43023957256</v>
      </c>
      <c r="AA15" s="153">
        <f>SUM(AA16:AA18)</f>
        <v>72103000</v>
      </c>
    </row>
    <row r="16" spans="1:27" ht="13.5">
      <c r="A16" s="138" t="s">
        <v>85</v>
      </c>
      <c r="B16" s="136"/>
      <c r="C16" s="155">
        <v>557330</v>
      </c>
      <c r="D16" s="155"/>
      <c r="E16" s="156"/>
      <c r="F16" s="60"/>
      <c r="G16" s="60">
        <v>12417508</v>
      </c>
      <c r="H16" s="60">
        <v>480707</v>
      </c>
      <c r="I16" s="60">
        <v>1223118</v>
      </c>
      <c r="J16" s="60">
        <v>14121333</v>
      </c>
      <c r="K16" s="60">
        <v>2846530</v>
      </c>
      <c r="L16" s="60">
        <v>17643949</v>
      </c>
      <c r="M16" s="60">
        <v>2791399</v>
      </c>
      <c r="N16" s="60">
        <v>23281878</v>
      </c>
      <c r="O16" s="60"/>
      <c r="P16" s="60"/>
      <c r="Q16" s="60"/>
      <c r="R16" s="60"/>
      <c r="S16" s="60"/>
      <c r="T16" s="60"/>
      <c r="U16" s="60"/>
      <c r="V16" s="60"/>
      <c r="W16" s="60">
        <v>37403211</v>
      </c>
      <c r="X16" s="60">
        <v>278496</v>
      </c>
      <c r="Y16" s="60">
        <v>37124715</v>
      </c>
      <c r="Z16" s="140">
        <v>13330.43</v>
      </c>
      <c r="AA16" s="155"/>
    </row>
    <row r="17" spans="1:27" ht="13.5">
      <c r="A17" s="138" t="s">
        <v>86</v>
      </c>
      <c r="B17" s="136"/>
      <c r="C17" s="155">
        <v>46844318</v>
      </c>
      <c r="D17" s="155"/>
      <c r="E17" s="156">
        <v>72103000</v>
      </c>
      <c r="F17" s="60">
        <v>72103000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72103000</v>
      </c>
    </row>
    <row r="18" spans="1:27" ht="13.5">
      <c r="A18" s="138" t="s">
        <v>87</v>
      </c>
      <c r="B18" s="136"/>
      <c r="C18" s="155">
        <v>2045046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324002031</v>
      </c>
      <c r="D19" s="153">
        <f>SUM(D20:D23)</f>
        <v>0</v>
      </c>
      <c r="E19" s="154">
        <f t="shared" si="3"/>
        <v>316320877</v>
      </c>
      <c r="F19" s="100">
        <f t="shared" si="3"/>
        <v>316320877</v>
      </c>
      <c r="G19" s="100">
        <f t="shared" si="3"/>
        <v>31098841</v>
      </c>
      <c r="H19" s="100">
        <f t="shared" si="3"/>
        <v>30207230</v>
      </c>
      <c r="I19" s="100">
        <f t="shared" si="3"/>
        <v>27241383</v>
      </c>
      <c r="J19" s="100">
        <f t="shared" si="3"/>
        <v>88547454</v>
      </c>
      <c r="K19" s="100">
        <f t="shared" si="3"/>
        <v>52773819</v>
      </c>
      <c r="L19" s="100">
        <f t="shared" si="3"/>
        <v>25399054</v>
      </c>
      <c r="M19" s="100">
        <f t="shared" si="3"/>
        <v>26206657</v>
      </c>
      <c r="N19" s="100">
        <f t="shared" si="3"/>
        <v>104379530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192926984</v>
      </c>
      <c r="X19" s="100">
        <f t="shared" si="3"/>
        <v>127170492</v>
      </c>
      <c r="Y19" s="100">
        <f t="shared" si="3"/>
        <v>65756492</v>
      </c>
      <c r="Z19" s="137">
        <f>+IF(X19&lt;&gt;0,+(Y19/X19)*100,0)</f>
        <v>51.707350475611904</v>
      </c>
      <c r="AA19" s="153">
        <f>SUM(AA20:AA23)</f>
        <v>316320877</v>
      </c>
    </row>
    <row r="20" spans="1:27" ht="13.5">
      <c r="A20" s="138" t="s">
        <v>89</v>
      </c>
      <c r="B20" s="136"/>
      <c r="C20" s="155">
        <v>156008101</v>
      </c>
      <c r="D20" s="155"/>
      <c r="E20" s="156">
        <v>164982952</v>
      </c>
      <c r="F20" s="60">
        <v>164982952</v>
      </c>
      <c r="G20" s="60">
        <v>17915917</v>
      </c>
      <c r="H20" s="60">
        <v>17579506</v>
      </c>
      <c r="I20" s="60">
        <v>14009351</v>
      </c>
      <c r="J20" s="60">
        <v>49504774</v>
      </c>
      <c r="K20" s="60">
        <v>26403235</v>
      </c>
      <c r="L20" s="60">
        <v>11479894</v>
      </c>
      <c r="M20" s="60">
        <v>13451666</v>
      </c>
      <c r="N20" s="60">
        <v>51334795</v>
      </c>
      <c r="O20" s="60"/>
      <c r="P20" s="60"/>
      <c r="Q20" s="60"/>
      <c r="R20" s="60"/>
      <c r="S20" s="60"/>
      <c r="T20" s="60"/>
      <c r="U20" s="60"/>
      <c r="V20" s="60"/>
      <c r="W20" s="60">
        <v>100839569</v>
      </c>
      <c r="X20" s="60">
        <v>51217998</v>
      </c>
      <c r="Y20" s="60">
        <v>49621571</v>
      </c>
      <c r="Z20" s="140">
        <v>96.88</v>
      </c>
      <c r="AA20" s="155">
        <v>164982952</v>
      </c>
    </row>
    <row r="21" spans="1:27" ht="13.5">
      <c r="A21" s="138" t="s">
        <v>90</v>
      </c>
      <c r="B21" s="136"/>
      <c r="C21" s="155"/>
      <c r="D21" s="155"/>
      <c r="E21" s="156">
        <v>64291418</v>
      </c>
      <c r="F21" s="60">
        <v>64291418</v>
      </c>
      <c r="G21" s="60">
        <v>5385969</v>
      </c>
      <c r="H21" s="60">
        <v>6090492</v>
      </c>
      <c r="I21" s="60">
        <v>5995804</v>
      </c>
      <c r="J21" s="60">
        <v>17472265</v>
      </c>
      <c r="K21" s="60">
        <v>11846138</v>
      </c>
      <c r="L21" s="60">
        <v>6644189</v>
      </c>
      <c r="M21" s="60">
        <v>5487057</v>
      </c>
      <c r="N21" s="60">
        <v>23977384</v>
      </c>
      <c r="O21" s="60"/>
      <c r="P21" s="60"/>
      <c r="Q21" s="60"/>
      <c r="R21" s="60"/>
      <c r="S21" s="60"/>
      <c r="T21" s="60"/>
      <c r="U21" s="60"/>
      <c r="V21" s="60"/>
      <c r="W21" s="60">
        <v>41449649</v>
      </c>
      <c r="X21" s="60">
        <v>32214498</v>
      </c>
      <c r="Y21" s="60">
        <v>9235151</v>
      </c>
      <c r="Z21" s="140">
        <v>28.67</v>
      </c>
      <c r="AA21" s="155">
        <v>64291418</v>
      </c>
    </row>
    <row r="22" spans="1:27" ht="13.5">
      <c r="A22" s="138" t="s">
        <v>91</v>
      </c>
      <c r="B22" s="136"/>
      <c r="C22" s="157">
        <v>127920947</v>
      </c>
      <c r="D22" s="157"/>
      <c r="E22" s="158">
        <v>44904541</v>
      </c>
      <c r="F22" s="159">
        <v>44904541</v>
      </c>
      <c r="G22" s="159">
        <v>4272654</v>
      </c>
      <c r="H22" s="159">
        <v>3237188</v>
      </c>
      <c r="I22" s="159">
        <v>3755746</v>
      </c>
      <c r="J22" s="159">
        <v>11265588</v>
      </c>
      <c r="K22" s="159">
        <v>7507710</v>
      </c>
      <c r="L22" s="159">
        <v>3665952</v>
      </c>
      <c r="M22" s="159">
        <v>3721626</v>
      </c>
      <c r="N22" s="159">
        <v>14895288</v>
      </c>
      <c r="O22" s="159"/>
      <c r="P22" s="159"/>
      <c r="Q22" s="159"/>
      <c r="R22" s="159"/>
      <c r="S22" s="159"/>
      <c r="T22" s="159"/>
      <c r="U22" s="159"/>
      <c r="V22" s="159"/>
      <c r="W22" s="159">
        <v>26160876</v>
      </c>
      <c r="X22" s="159">
        <v>22467498</v>
      </c>
      <c r="Y22" s="159">
        <v>3693378</v>
      </c>
      <c r="Z22" s="141">
        <v>16.44</v>
      </c>
      <c r="AA22" s="157">
        <v>44904541</v>
      </c>
    </row>
    <row r="23" spans="1:27" ht="13.5">
      <c r="A23" s="138" t="s">
        <v>92</v>
      </c>
      <c r="B23" s="136"/>
      <c r="C23" s="155">
        <v>40072983</v>
      </c>
      <c r="D23" s="155"/>
      <c r="E23" s="156">
        <v>42141966</v>
      </c>
      <c r="F23" s="60">
        <v>42141966</v>
      </c>
      <c r="G23" s="60">
        <v>3524301</v>
      </c>
      <c r="H23" s="60">
        <v>3300044</v>
      </c>
      <c r="I23" s="60">
        <v>3480482</v>
      </c>
      <c r="J23" s="60">
        <v>10304827</v>
      </c>
      <c r="K23" s="60">
        <v>7016736</v>
      </c>
      <c r="L23" s="60">
        <v>3609019</v>
      </c>
      <c r="M23" s="60">
        <v>3546308</v>
      </c>
      <c r="N23" s="60">
        <v>14172063</v>
      </c>
      <c r="O23" s="60"/>
      <c r="P23" s="60"/>
      <c r="Q23" s="60"/>
      <c r="R23" s="60"/>
      <c r="S23" s="60"/>
      <c r="T23" s="60"/>
      <c r="U23" s="60"/>
      <c r="V23" s="60"/>
      <c r="W23" s="60">
        <v>24476890</v>
      </c>
      <c r="X23" s="60">
        <v>21270498</v>
      </c>
      <c r="Y23" s="60">
        <v>3206392</v>
      </c>
      <c r="Z23" s="140">
        <v>15.07</v>
      </c>
      <c r="AA23" s="155">
        <v>42141966</v>
      </c>
    </row>
    <row r="24" spans="1:27" ht="13.5">
      <c r="A24" s="135" t="s">
        <v>93</v>
      </c>
      <c r="B24" s="142" t="s">
        <v>94</v>
      </c>
      <c r="C24" s="153">
        <v>13264</v>
      </c>
      <c r="D24" s="153"/>
      <c r="E24" s="154"/>
      <c r="F24" s="100"/>
      <c r="G24" s="100">
        <v>102552</v>
      </c>
      <c r="H24" s="100">
        <v>39065</v>
      </c>
      <c r="I24" s="100"/>
      <c r="J24" s="100">
        <v>141617</v>
      </c>
      <c r="K24" s="100">
        <v>263395</v>
      </c>
      <c r="L24" s="100">
        <v>44087</v>
      </c>
      <c r="M24" s="100">
        <v>44199</v>
      </c>
      <c r="N24" s="100">
        <v>351681</v>
      </c>
      <c r="O24" s="100"/>
      <c r="P24" s="100"/>
      <c r="Q24" s="100"/>
      <c r="R24" s="100"/>
      <c r="S24" s="100"/>
      <c r="T24" s="100"/>
      <c r="U24" s="100"/>
      <c r="V24" s="100"/>
      <c r="W24" s="100">
        <v>493298</v>
      </c>
      <c r="X24" s="100"/>
      <c r="Y24" s="100">
        <v>493298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638243062</v>
      </c>
      <c r="D25" s="168">
        <f>+D5+D9+D15+D19+D24</f>
        <v>0</v>
      </c>
      <c r="E25" s="169">
        <f t="shared" si="4"/>
        <v>675099363</v>
      </c>
      <c r="F25" s="73">
        <f t="shared" si="4"/>
        <v>675099363</v>
      </c>
      <c r="G25" s="73">
        <f t="shared" si="4"/>
        <v>116057771</v>
      </c>
      <c r="H25" s="73">
        <f t="shared" si="4"/>
        <v>40285746</v>
      </c>
      <c r="I25" s="73">
        <f t="shared" si="4"/>
        <v>37249321</v>
      </c>
      <c r="J25" s="73">
        <f t="shared" si="4"/>
        <v>193592838</v>
      </c>
      <c r="K25" s="73">
        <f t="shared" si="4"/>
        <v>68692109</v>
      </c>
      <c r="L25" s="73">
        <f t="shared" si="4"/>
        <v>53044786</v>
      </c>
      <c r="M25" s="73">
        <f t="shared" si="4"/>
        <v>79186897</v>
      </c>
      <c r="N25" s="73">
        <f t="shared" si="4"/>
        <v>200923792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394516630</v>
      </c>
      <c r="X25" s="73">
        <f t="shared" si="4"/>
        <v>301497540</v>
      </c>
      <c r="Y25" s="73">
        <f t="shared" si="4"/>
        <v>93019090</v>
      </c>
      <c r="Z25" s="170">
        <f>+IF(X25&lt;&gt;0,+(Y25/X25)*100,0)</f>
        <v>30.852354549891185</v>
      </c>
      <c r="AA25" s="168">
        <f>+AA5+AA9+AA15+AA19+AA24</f>
        <v>675099363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211963695</v>
      </c>
      <c r="D28" s="153">
        <f>SUM(D29:D31)</f>
        <v>0</v>
      </c>
      <c r="E28" s="154">
        <f t="shared" si="5"/>
        <v>476455808</v>
      </c>
      <c r="F28" s="100">
        <f t="shared" si="5"/>
        <v>476455808</v>
      </c>
      <c r="G28" s="100">
        <f t="shared" si="5"/>
        <v>16384016</v>
      </c>
      <c r="H28" s="100">
        <f t="shared" si="5"/>
        <v>13006174</v>
      </c>
      <c r="I28" s="100">
        <f t="shared" si="5"/>
        <v>14157400</v>
      </c>
      <c r="J28" s="100">
        <f t="shared" si="5"/>
        <v>43547590</v>
      </c>
      <c r="K28" s="100">
        <f t="shared" si="5"/>
        <v>12258477</v>
      </c>
      <c r="L28" s="100">
        <f t="shared" si="5"/>
        <v>14066819</v>
      </c>
      <c r="M28" s="100">
        <f t="shared" si="5"/>
        <v>-16039121</v>
      </c>
      <c r="N28" s="100">
        <f t="shared" si="5"/>
        <v>10286175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53833765</v>
      </c>
      <c r="X28" s="100">
        <f t="shared" si="5"/>
        <v>114880494</v>
      </c>
      <c r="Y28" s="100">
        <f t="shared" si="5"/>
        <v>-61046729</v>
      </c>
      <c r="Z28" s="137">
        <f>+IF(X28&lt;&gt;0,+(Y28/X28)*100,0)</f>
        <v>-53.13933364527489</v>
      </c>
      <c r="AA28" s="153">
        <f>SUM(AA29:AA31)</f>
        <v>476455808</v>
      </c>
    </row>
    <row r="29" spans="1:27" ht="13.5">
      <c r="A29" s="138" t="s">
        <v>75</v>
      </c>
      <c r="B29" s="136"/>
      <c r="C29" s="155">
        <v>83112759</v>
      </c>
      <c r="D29" s="155"/>
      <c r="E29" s="156">
        <v>186654609</v>
      </c>
      <c r="F29" s="60">
        <v>186654609</v>
      </c>
      <c r="G29" s="60">
        <v>5220147</v>
      </c>
      <c r="H29" s="60">
        <v>4391787</v>
      </c>
      <c r="I29" s="60">
        <v>5834223</v>
      </c>
      <c r="J29" s="60">
        <v>15446157</v>
      </c>
      <c r="K29" s="60">
        <v>4772058</v>
      </c>
      <c r="L29" s="60">
        <v>5525642</v>
      </c>
      <c r="M29" s="60">
        <v>-6736852</v>
      </c>
      <c r="N29" s="60">
        <v>3560848</v>
      </c>
      <c r="O29" s="60"/>
      <c r="P29" s="60"/>
      <c r="Q29" s="60"/>
      <c r="R29" s="60"/>
      <c r="S29" s="60"/>
      <c r="T29" s="60"/>
      <c r="U29" s="60"/>
      <c r="V29" s="60"/>
      <c r="W29" s="60">
        <v>19007005</v>
      </c>
      <c r="X29" s="60">
        <v>50159496</v>
      </c>
      <c r="Y29" s="60">
        <v>-31152491</v>
      </c>
      <c r="Z29" s="140">
        <v>-62.11</v>
      </c>
      <c r="AA29" s="155">
        <v>186654609</v>
      </c>
    </row>
    <row r="30" spans="1:27" ht="13.5">
      <c r="A30" s="138" t="s">
        <v>76</v>
      </c>
      <c r="B30" s="136"/>
      <c r="C30" s="157">
        <v>31594593</v>
      </c>
      <c r="D30" s="157"/>
      <c r="E30" s="158">
        <v>10432891</v>
      </c>
      <c r="F30" s="159">
        <v>10432891</v>
      </c>
      <c r="G30" s="159">
        <v>3275158</v>
      </c>
      <c r="H30" s="159">
        <v>2154294</v>
      </c>
      <c r="I30" s="159">
        <v>2338909</v>
      </c>
      <c r="J30" s="159">
        <v>7768361</v>
      </c>
      <c r="K30" s="159">
        <v>2237683</v>
      </c>
      <c r="L30" s="159">
        <v>2069345</v>
      </c>
      <c r="M30" s="159">
        <v>-2648931</v>
      </c>
      <c r="N30" s="159">
        <v>1658097</v>
      </c>
      <c r="O30" s="159"/>
      <c r="P30" s="159"/>
      <c r="Q30" s="159"/>
      <c r="R30" s="159"/>
      <c r="S30" s="159"/>
      <c r="T30" s="159"/>
      <c r="U30" s="159"/>
      <c r="V30" s="159"/>
      <c r="W30" s="159">
        <v>9426458</v>
      </c>
      <c r="X30" s="159">
        <v>53277498</v>
      </c>
      <c r="Y30" s="159">
        <v>-43851040</v>
      </c>
      <c r="Z30" s="141">
        <v>-82.31</v>
      </c>
      <c r="AA30" s="157">
        <v>10432891</v>
      </c>
    </row>
    <row r="31" spans="1:27" ht="13.5">
      <c r="A31" s="138" t="s">
        <v>77</v>
      </c>
      <c r="B31" s="136"/>
      <c r="C31" s="155">
        <v>97256343</v>
      </c>
      <c r="D31" s="155"/>
      <c r="E31" s="156">
        <v>279368308</v>
      </c>
      <c r="F31" s="60">
        <v>279368308</v>
      </c>
      <c r="G31" s="60">
        <v>7888711</v>
      </c>
      <c r="H31" s="60">
        <v>6460093</v>
      </c>
      <c r="I31" s="60">
        <v>5984268</v>
      </c>
      <c r="J31" s="60">
        <v>20333072</v>
      </c>
      <c r="K31" s="60">
        <v>5248736</v>
      </c>
      <c r="L31" s="60">
        <v>6471832</v>
      </c>
      <c r="M31" s="60">
        <v>-6653338</v>
      </c>
      <c r="N31" s="60">
        <v>5067230</v>
      </c>
      <c r="O31" s="60"/>
      <c r="P31" s="60"/>
      <c r="Q31" s="60"/>
      <c r="R31" s="60"/>
      <c r="S31" s="60"/>
      <c r="T31" s="60"/>
      <c r="U31" s="60"/>
      <c r="V31" s="60"/>
      <c r="W31" s="60">
        <v>25400302</v>
      </c>
      <c r="X31" s="60">
        <v>11443500</v>
      </c>
      <c r="Y31" s="60">
        <v>13956802</v>
      </c>
      <c r="Z31" s="140">
        <v>121.96</v>
      </c>
      <c r="AA31" s="155">
        <v>279368308</v>
      </c>
    </row>
    <row r="32" spans="1:27" ht="13.5">
      <c r="A32" s="135" t="s">
        <v>78</v>
      </c>
      <c r="B32" s="136"/>
      <c r="C32" s="153">
        <f aca="true" t="shared" si="6" ref="C32:Y32">SUM(C33:C37)</f>
        <v>70743130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2406236</v>
      </c>
      <c r="H32" s="100">
        <f t="shared" si="6"/>
        <v>2507462</v>
      </c>
      <c r="I32" s="100">
        <f t="shared" si="6"/>
        <v>2628172</v>
      </c>
      <c r="J32" s="100">
        <f t="shared" si="6"/>
        <v>7541870</v>
      </c>
      <c r="K32" s="100">
        <f t="shared" si="6"/>
        <v>2234406</v>
      </c>
      <c r="L32" s="100">
        <f t="shared" si="6"/>
        <v>2306152</v>
      </c>
      <c r="M32" s="100">
        <f t="shared" si="6"/>
        <v>-2671560</v>
      </c>
      <c r="N32" s="100">
        <f t="shared" si="6"/>
        <v>1868998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9410868</v>
      </c>
      <c r="X32" s="100">
        <f t="shared" si="6"/>
        <v>25867488</v>
      </c>
      <c r="Y32" s="100">
        <f t="shared" si="6"/>
        <v>-16456620</v>
      </c>
      <c r="Z32" s="137">
        <f>+IF(X32&lt;&gt;0,+(Y32/X32)*100,0)</f>
        <v>-63.61893354314111</v>
      </c>
      <c r="AA32" s="153">
        <f>SUM(AA33:AA37)</f>
        <v>0</v>
      </c>
    </row>
    <row r="33" spans="1:27" ht="13.5">
      <c r="A33" s="138" t="s">
        <v>79</v>
      </c>
      <c r="B33" s="136"/>
      <c r="C33" s="155">
        <v>58400943</v>
      </c>
      <c r="D33" s="155"/>
      <c r="E33" s="156"/>
      <c r="F33" s="60"/>
      <c r="G33" s="60">
        <v>294571</v>
      </c>
      <c r="H33" s="60">
        <v>259813</v>
      </c>
      <c r="I33" s="60">
        <v>328985</v>
      </c>
      <c r="J33" s="60">
        <v>883369</v>
      </c>
      <c r="K33" s="60">
        <v>252769</v>
      </c>
      <c r="L33" s="60">
        <v>253078</v>
      </c>
      <c r="M33" s="60">
        <v>-304918</v>
      </c>
      <c r="N33" s="60">
        <v>200929</v>
      </c>
      <c r="O33" s="60"/>
      <c r="P33" s="60"/>
      <c r="Q33" s="60"/>
      <c r="R33" s="60"/>
      <c r="S33" s="60"/>
      <c r="T33" s="60"/>
      <c r="U33" s="60"/>
      <c r="V33" s="60"/>
      <c r="W33" s="60">
        <v>1084298</v>
      </c>
      <c r="X33" s="60">
        <v>13915500</v>
      </c>
      <c r="Y33" s="60">
        <v>-12831202</v>
      </c>
      <c r="Z33" s="140">
        <v>-92.21</v>
      </c>
      <c r="AA33" s="155"/>
    </row>
    <row r="34" spans="1:27" ht="13.5">
      <c r="A34" s="138" t="s">
        <v>80</v>
      </c>
      <c r="B34" s="136"/>
      <c r="C34" s="155">
        <v>4900808</v>
      </c>
      <c r="D34" s="155"/>
      <c r="E34" s="156"/>
      <c r="F34" s="60"/>
      <c r="G34" s="60">
        <v>1069385</v>
      </c>
      <c r="H34" s="60">
        <v>1083077</v>
      </c>
      <c r="I34" s="60">
        <v>1068762</v>
      </c>
      <c r="J34" s="60">
        <v>3221224</v>
      </c>
      <c r="K34" s="60">
        <v>924555</v>
      </c>
      <c r="L34" s="60">
        <v>1013182</v>
      </c>
      <c r="M34" s="60">
        <v>-1143044</v>
      </c>
      <c r="N34" s="60">
        <v>794693</v>
      </c>
      <c r="O34" s="60"/>
      <c r="P34" s="60"/>
      <c r="Q34" s="60"/>
      <c r="R34" s="60"/>
      <c r="S34" s="60"/>
      <c r="T34" s="60"/>
      <c r="U34" s="60"/>
      <c r="V34" s="60"/>
      <c r="W34" s="60">
        <v>4015917</v>
      </c>
      <c r="X34" s="60">
        <v>3650496</v>
      </c>
      <c r="Y34" s="60">
        <v>365421</v>
      </c>
      <c r="Z34" s="140">
        <v>10.01</v>
      </c>
      <c r="AA34" s="155"/>
    </row>
    <row r="35" spans="1:27" ht="13.5">
      <c r="A35" s="138" t="s">
        <v>81</v>
      </c>
      <c r="B35" s="136"/>
      <c r="C35" s="155">
        <v>4726183</v>
      </c>
      <c r="D35" s="155"/>
      <c r="E35" s="156"/>
      <c r="F35" s="60"/>
      <c r="G35" s="60">
        <v>822558</v>
      </c>
      <c r="H35" s="60">
        <v>906097</v>
      </c>
      <c r="I35" s="60">
        <v>983583</v>
      </c>
      <c r="J35" s="60">
        <v>2712238</v>
      </c>
      <c r="K35" s="60">
        <v>797839</v>
      </c>
      <c r="L35" s="60">
        <v>794845</v>
      </c>
      <c r="M35" s="60">
        <v>-965988</v>
      </c>
      <c r="N35" s="60">
        <v>626696</v>
      </c>
      <c r="O35" s="60"/>
      <c r="P35" s="60"/>
      <c r="Q35" s="60"/>
      <c r="R35" s="60"/>
      <c r="S35" s="60"/>
      <c r="T35" s="60"/>
      <c r="U35" s="60"/>
      <c r="V35" s="60"/>
      <c r="W35" s="60">
        <v>3338934</v>
      </c>
      <c r="X35" s="60">
        <v>6828996</v>
      </c>
      <c r="Y35" s="60">
        <v>-3490062</v>
      </c>
      <c r="Z35" s="140">
        <v>-51.11</v>
      </c>
      <c r="AA35" s="155"/>
    </row>
    <row r="36" spans="1:27" ht="13.5">
      <c r="A36" s="138" t="s">
        <v>82</v>
      </c>
      <c r="B36" s="136"/>
      <c r="C36" s="155">
        <v>2715196</v>
      </c>
      <c r="D36" s="155"/>
      <c r="E36" s="156"/>
      <c r="F36" s="60"/>
      <c r="G36" s="60">
        <v>219722</v>
      </c>
      <c r="H36" s="60">
        <v>258475</v>
      </c>
      <c r="I36" s="60">
        <v>246842</v>
      </c>
      <c r="J36" s="60">
        <v>725039</v>
      </c>
      <c r="K36" s="60">
        <v>259243</v>
      </c>
      <c r="L36" s="60">
        <v>245047</v>
      </c>
      <c r="M36" s="60">
        <v>-257610</v>
      </c>
      <c r="N36" s="60">
        <v>246680</v>
      </c>
      <c r="O36" s="60"/>
      <c r="P36" s="60"/>
      <c r="Q36" s="60"/>
      <c r="R36" s="60"/>
      <c r="S36" s="60"/>
      <c r="T36" s="60"/>
      <c r="U36" s="60"/>
      <c r="V36" s="60"/>
      <c r="W36" s="60">
        <v>971719</v>
      </c>
      <c r="X36" s="60">
        <v>1472496</v>
      </c>
      <c r="Y36" s="60">
        <v>-500777</v>
      </c>
      <c r="Z36" s="140">
        <v>-34.01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65961442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7445427</v>
      </c>
      <c r="H38" s="100">
        <f t="shared" si="7"/>
        <v>3976968</v>
      </c>
      <c r="I38" s="100">
        <f t="shared" si="7"/>
        <v>9353603</v>
      </c>
      <c r="J38" s="100">
        <f t="shared" si="7"/>
        <v>20775998</v>
      </c>
      <c r="K38" s="100">
        <f t="shared" si="7"/>
        <v>2581032</v>
      </c>
      <c r="L38" s="100">
        <f t="shared" si="7"/>
        <v>3140621</v>
      </c>
      <c r="M38" s="100">
        <f t="shared" si="7"/>
        <v>-4200083</v>
      </c>
      <c r="N38" s="100">
        <f t="shared" si="7"/>
        <v>1521570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22297568</v>
      </c>
      <c r="X38" s="100">
        <f t="shared" si="7"/>
        <v>25570998</v>
      </c>
      <c r="Y38" s="100">
        <f t="shared" si="7"/>
        <v>-3273430</v>
      </c>
      <c r="Z38" s="137">
        <f>+IF(X38&lt;&gt;0,+(Y38/X38)*100,0)</f>
        <v>-12.801338453821787</v>
      </c>
      <c r="AA38" s="153">
        <f>SUM(AA39:AA41)</f>
        <v>0</v>
      </c>
    </row>
    <row r="39" spans="1:27" ht="13.5">
      <c r="A39" s="138" t="s">
        <v>85</v>
      </c>
      <c r="B39" s="136"/>
      <c r="C39" s="155">
        <v>14329163</v>
      </c>
      <c r="D39" s="155"/>
      <c r="E39" s="156"/>
      <c r="F39" s="60"/>
      <c r="G39" s="60">
        <v>1270789</v>
      </c>
      <c r="H39" s="60">
        <v>807167</v>
      </c>
      <c r="I39" s="60">
        <v>1408131</v>
      </c>
      <c r="J39" s="60">
        <v>3486087</v>
      </c>
      <c r="K39" s="60">
        <v>691284</v>
      </c>
      <c r="L39" s="60">
        <v>736215</v>
      </c>
      <c r="M39" s="60">
        <v>-898541</v>
      </c>
      <c r="N39" s="60">
        <v>528958</v>
      </c>
      <c r="O39" s="60"/>
      <c r="P39" s="60"/>
      <c r="Q39" s="60"/>
      <c r="R39" s="60"/>
      <c r="S39" s="60"/>
      <c r="T39" s="60"/>
      <c r="U39" s="60"/>
      <c r="V39" s="60"/>
      <c r="W39" s="60">
        <v>4015045</v>
      </c>
      <c r="X39" s="60">
        <v>7182498</v>
      </c>
      <c r="Y39" s="60">
        <v>-3167453</v>
      </c>
      <c r="Z39" s="140">
        <v>-44.1</v>
      </c>
      <c r="AA39" s="155"/>
    </row>
    <row r="40" spans="1:27" ht="13.5">
      <c r="A40" s="138" t="s">
        <v>86</v>
      </c>
      <c r="B40" s="136"/>
      <c r="C40" s="155">
        <v>41555136</v>
      </c>
      <c r="D40" s="155"/>
      <c r="E40" s="156"/>
      <c r="F40" s="60"/>
      <c r="G40" s="60">
        <v>6174638</v>
      </c>
      <c r="H40" s="60">
        <v>3169801</v>
      </c>
      <c r="I40" s="60">
        <v>7945472</v>
      </c>
      <c r="J40" s="60">
        <v>17289911</v>
      </c>
      <c r="K40" s="60">
        <v>1889748</v>
      </c>
      <c r="L40" s="60">
        <v>2404406</v>
      </c>
      <c r="M40" s="60">
        <v>-3301542</v>
      </c>
      <c r="N40" s="60">
        <v>992612</v>
      </c>
      <c r="O40" s="60"/>
      <c r="P40" s="60"/>
      <c r="Q40" s="60"/>
      <c r="R40" s="60"/>
      <c r="S40" s="60"/>
      <c r="T40" s="60"/>
      <c r="U40" s="60"/>
      <c r="V40" s="60"/>
      <c r="W40" s="60">
        <v>18282523</v>
      </c>
      <c r="X40" s="60">
        <v>18388500</v>
      </c>
      <c r="Y40" s="60">
        <v>-105977</v>
      </c>
      <c r="Z40" s="140">
        <v>-0.58</v>
      </c>
      <c r="AA40" s="155"/>
    </row>
    <row r="41" spans="1:27" ht="13.5">
      <c r="A41" s="138" t="s">
        <v>87</v>
      </c>
      <c r="B41" s="136"/>
      <c r="C41" s="155">
        <v>10077143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295231713</v>
      </c>
      <c r="D42" s="153">
        <f>SUM(D43:D46)</f>
        <v>0</v>
      </c>
      <c r="E42" s="154">
        <f t="shared" si="8"/>
        <v>126539838</v>
      </c>
      <c r="F42" s="100">
        <f t="shared" si="8"/>
        <v>126539838</v>
      </c>
      <c r="G42" s="100">
        <f t="shared" si="8"/>
        <v>15768691</v>
      </c>
      <c r="H42" s="100">
        <f t="shared" si="8"/>
        <v>8453352</v>
      </c>
      <c r="I42" s="100">
        <f t="shared" si="8"/>
        <v>42667557</v>
      </c>
      <c r="J42" s="100">
        <f t="shared" si="8"/>
        <v>66889600</v>
      </c>
      <c r="K42" s="100">
        <f t="shared" si="8"/>
        <v>14617064</v>
      </c>
      <c r="L42" s="100">
        <f t="shared" si="8"/>
        <v>28346539</v>
      </c>
      <c r="M42" s="100">
        <f t="shared" si="8"/>
        <v>31155507</v>
      </c>
      <c r="N42" s="100">
        <f t="shared" si="8"/>
        <v>74119110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141008710</v>
      </c>
      <c r="X42" s="100">
        <f t="shared" si="8"/>
        <v>135179490</v>
      </c>
      <c r="Y42" s="100">
        <f t="shared" si="8"/>
        <v>5829220</v>
      </c>
      <c r="Z42" s="137">
        <f>+IF(X42&lt;&gt;0,+(Y42/X42)*100,0)</f>
        <v>4.312207421406901</v>
      </c>
      <c r="AA42" s="153">
        <f>SUM(AA43:AA46)</f>
        <v>126539838</v>
      </c>
    </row>
    <row r="43" spans="1:27" ht="13.5">
      <c r="A43" s="138" t="s">
        <v>89</v>
      </c>
      <c r="B43" s="136"/>
      <c r="C43" s="155">
        <v>130725328</v>
      </c>
      <c r="D43" s="155"/>
      <c r="E43" s="156">
        <v>126539838</v>
      </c>
      <c r="F43" s="60">
        <v>126539838</v>
      </c>
      <c r="G43" s="60">
        <v>9918954</v>
      </c>
      <c r="H43" s="60">
        <v>4054070</v>
      </c>
      <c r="I43" s="60">
        <v>37042904</v>
      </c>
      <c r="J43" s="60">
        <v>51015928</v>
      </c>
      <c r="K43" s="60">
        <v>11249929</v>
      </c>
      <c r="L43" s="60">
        <v>24030327</v>
      </c>
      <c r="M43" s="60">
        <v>34494727</v>
      </c>
      <c r="N43" s="60">
        <v>69774983</v>
      </c>
      <c r="O43" s="60"/>
      <c r="P43" s="60"/>
      <c r="Q43" s="60"/>
      <c r="R43" s="60"/>
      <c r="S43" s="60"/>
      <c r="T43" s="60"/>
      <c r="U43" s="60"/>
      <c r="V43" s="60"/>
      <c r="W43" s="60">
        <v>120790911</v>
      </c>
      <c r="X43" s="60">
        <v>75321996</v>
      </c>
      <c r="Y43" s="60">
        <v>45468915</v>
      </c>
      <c r="Z43" s="140">
        <v>60.37</v>
      </c>
      <c r="AA43" s="155">
        <v>126539838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1230122</v>
      </c>
      <c r="H44" s="60">
        <v>1079578</v>
      </c>
      <c r="I44" s="60">
        <v>1487133</v>
      </c>
      <c r="J44" s="60">
        <v>3796833</v>
      </c>
      <c r="K44" s="60">
        <v>888482</v>
      </c>
      <c r="L44" s="60">
        <v>1475371</v>
      </c>
      <c r="M44" s="60">
        <v>-1068842</v>
      </c>
      <c r="N44" s="60">
        <v>1295011</v>
      </c>
      <c r="O44" s="60"/>
      <c r="P44" s="60"/>
      <c r="Q44" s="60"/>
      <c r="R44" s="60"/>
      <c r="S44" s="60"/>
      <c r="T44" s="60"/>
      <c r="U44" s="60"/>
      <c r="V44" s="60"/>
      <c r="W44" s="60">
        <v>5091844</v>
      </c>
      <c r="X44" s="60">
        <v>18654498</v>
      </c>
      <c r="Y44" s="60">
        <v>-13562654</v>
      </c>
      <c r="Z44" s="140">
        <v>-72.7</v>
      </c>
      <c r="AA44" s="155"/>
    </row>
    <row r="45" spans="1:27" ht="13.5">
      <c r="A45" s="138" t="s">
        <v>91</v>
      </c>
      <c r="B45" s="136"/>
      <c r="C45" s="157">
        <v>142669135</v>
      </c>
      <c r="D45" s="157"/>
      <c r="E45" s="158"/>
      <c r="F45" s="159"/>
      <c r="G45" s="159">
        <v>2243970</v>
      </c>
      <c r="H45" s="159">
        <v>1390856</v>
      </c>
      <c r="I45" s="159">
        <v>1631145</v>
      </c>
      <c r="J45" s="159">
        <v>5265971</v>
      </c>
      <c r="K45" s="159">
        <v>1389355</v>
      </c>
      <c r="L45" s="159">
        <v>1442387</v>
      </c>
      <c r="M45" s="159">
        <v>-2736614</v>
      </c>
      <c r="N45" s="159">
        <v>95128</v>
      </c>
      <c r="O45" s="159"/>
      <c r="P45" s="159"/>
      <c r="Q45" s="159"/>
      <c r="R45" s="159"/>
      <c r="S45" s="159"/>
      <c r="T45" s="159"/>
      <c r="U45" s="159"/>
      <c r="V45" s="159"/>
      <c r="W45" s="159">
        <v>5361099</v>
      </c>
      <c r="X45" s="159">
        <v>21936000</v>
      </c>
      <c r="Y45" s="159">
        <v>-16574901</v>
      </c>
      <c r="Z45" s="141">
        <v>-75.56</v>
      </c>
      <c r="AA45" s="157"/>
    </row>
    <row r="46" spans="1:27" ht="13.5">
      <c r="A46" s="138" t="s">
        <v>92</v>
      </c>
      <c r="B46" s="136"/>
      <c r="C46" s="155">
        <v>21837250</v>
      </c>
      <c r="D46" s="155"/>
      <c r="E46" s="156"/>
      <c r="F46" s="60"/>
      <c r="G46" s="60">
        <v>2375645</v>
      </c>
      <c r="H46" s="60">
        <v>1928848</v>
      </c>
      <c r="I46" s="60">
        <v>2506375</v>
      </c>
      <c r="J46" s="60">
        <v>6810868</v>
      </c>
      <c r="K46" s="60">
        <v>1089298</v>
      </c>
      <c r="L46" s="60">
        <v>1398454</v>
      </c>
      <c r="M46" s="60">
        <v>466236</v>
      </c>
      <c r="N46" s="60">
        <v>2953988</v>
      </c>
      <c r="O46" s="60"/>
      <c r="P46" s="60"/>
      <c r="Q46" s="60"/>
      <c r="R46" s="60"/>
      <c r="S46" s="60"/>
      <c r="T46" s="60"/>
      <c r="U46" s="60"/>
      <c r="V46" s="60"/>
      <c r="W46" s="60">
        <v>9764856</v>
      </c>
      <c r="X46" s="60">
        <v>19266996</v>
      </c>
      <c r="Y46" s="60">
        <v>-9502140</v>
      </c>
      <c r="Z46" s="140">
        <v>-49.32</v>
      </c>
      <c r="AA46" s="155"/>
    </row>
    <row r="47" spans="1:27" ht="13.5">
      <c r="A47" s="135" t="s">
        <v>93</v>
      </c>
      <c r="B47" s="142" t="s">
        <v>94</v>
      </c>
      <c r="C47" s="153">
        <v>2267505</v>
      </c>
      <c r="D47" s="153"/>
      <c r="E47" s="154"/>
      <c r="F47" s="100"/>
      <c r="G47" s="100">
        <v>79878</v>
      </c>
      <c r="H47" s="100">
        <v>58356</v>
      </c>
      <c r="I47" s="100">
        <v>60263</v>
      </c>
      <c r="J47" s="100">
        <v>198497</v>
      </c>
      <c r="K47" s="100">
        <v>87729</v>
      </c>
      <c r="L47" s="100">
        <v>84502</v>
      </c>
      <c r="M47" s="100">
        <v>-78801</v>
      </c>
      <c r="N47" s="100">
        <v>93430</v>
      </c>
      <c r="O47" s="100"/>
      <c r="P47" s="100"/>
      <c r="Q47" s="100"/>
      <c r="R47" s="100"/>
      <c r="S47" s="100"/>
      <c r="T47" s="100"/>
      <c r="U47" s="100"/>
      <c r="V47" s="100"/>
      <c r="W47" s="100">
        <v>291927</v>
      </c>
      <c r="X47" s="100"/>
      <c r="Y47" s="100">
        <v>291927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646167485</v>
      </c>
      <c r="D48" s="168">
        <f>+D28+D32+D38+D42+D47</f>
        <v>0</v>
      </c>
      <c r="E48" s="169">
        <f t="shared" si="9"/>
        <v>602995646</v>
      </c>
      <c r="F48" s="73">
        <f t="shared" si="9"/>
        <v>602995646</v>
      </c>
      <c r="G48" s="73">
        <f t="shared" si="9"/>
        <v>42084248</v>
      </c>
      <c r="H48" s="73">
        <f t="shared" si="9"/>
        <v>28002312</v>
      </c>
      <c r="I48" s="73">
        <f t="shared" si="9"/>
        <v>68866995</v>
      </c>
      <c r="J48" s="73">
        <f t="shared" si="9"/>
        <v>138953555</v>
      </c>
      <c r="K48" s="73">
        <f t="shared" si="9"/>
        <v>31778708</v>
      </c>
      <c r="L48" s="73">
        <f t="shared" si="9"/>
        <v>47944633</v>
      </c>
      <c r="M48" s="73">
        <f t="shared" si="9"/>
        <v>8165942</v>
      </c>
      <c r="N48" s="73">
        <f t="shared" si="9"/>
        <v>87889283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226842838</v>
      </c>
      <c r="X48" s="73">
        <f t="shared" si="9"/>
        <v>301498470</v>
      </c>
      <c r="Y48" s="73">
        <f t="shared" si="9"/>
        <v>-74655632</v>
      </c>
      <c r="Z48" s="170">
        <f>+IF(X48&lt;&gt;0,+(Y48/X48)*100,0)</f>
        <v>-24.761529303946382</v>
      </c>
      <c r="AA48" s="168">
        <f>+AA28+AA32+AA38+AA42+AA47</f>
        <v>602995646</v>
      </c>
    </row>
    <row r="49" spans="1:27" ht="13.5">
      <c r="A49" s="148" t="s">
        <v>49</v>
      </c>
      <c r="B49" s="149"/>
      <c r="C49" s="171">
        <f aca="true" t="shared" si="10" ref="C49:Y49">+C25-C48</f>
        <v>-7924423</v>
      </c>
      <c r="D49" s="171">
        <f>+D25-D48</f>
        <v>0</v>
      </c>
      <c r="E49" s="172">
        <f t="shared" si="10"/>
        <v>72103717</v>
      </c>
      <c r="F49" s="173">
        <f t="shared" si="10"/>
        <v>72103717</v>
      </c>
      <c r="G49" s="173">
        <f t="shared" si="10"/>
        <v>73973523</v>
      </c>
      <c r="H49" s="173">
        <f t="shared" si="10"/>
        <v>12283434</v>
      </c>
      <c r="I49" s="173">
        <f t="shared" si="10"/>
        <v>-31617674</v>
      </c>
      <c r="J49" s="173">
        <f t="shared" si="10"/>
        <v>54639283</v>
      </c>
      <c r="K49" s="173">
        <f t="shared" si="10"/>
        <v>36913401</v>
      </c>
      <c r="L49" s="173">
        <f t="shared" si="10"/>
        <v>5100153</v>
      </c>
      <c r="M49" s="173">
        <f t="shared" si="10"/>
        <v>71020955</v>
      </c>
      <c r="N49" s="173">
        <f t="shared" si="10"/>
        <v>113034509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167673792</v>
      </c>
      <c r="X49" s="173">
        <f>IF(F25=F48,0,X25-X48)</f>
        <v>-930</v>
      </c>
      <c r="Y49" s="173">
        <f t="shared" si="10"/>
        <v>167674722</v>
      </c>
      <c r="Z49" s="174">
        <f>+IF(X49&lt;&gt;0,+(Y49/X49)*100,0)</f>
        <v>-18029540</v>
      </c>
      <c r="AA49" s="171">
        <f>+AA25-AA48</f>
        <v>72103717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76851137</v>
      </c>
      <c r="D5" s="155">
        <v>0</v>
      </c>
      <c r="E5" s="156">
        <v>83150545</v>
      </c>
      <c r="F5" s="60">
        <v>83150545</v>
      </c>
      <c r="G5" s="60">
        <v>13643500</v>
      </c>
      <c r="H5" s="60">
        <v>6237716</v>
      </c>
      <c r="I5" s="60">
        <v>6185336</v>
      </c>
      <c r="J5" s="60">
        <v>26066552</v>
      </c>
      <c r="K5" s="60">
        <v>5728568</v>
      </c>
      <c r="L5" s="60">
        <v>6237094</v>
      </c>
      <c r="M5" s="60">
        <v>5811569</v>
      </c>
      <c r="N5" s="60">
        <v>17777231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43843783</v>
      </c>
      <c r="X5" s="60">
        <v>41569500</v>
      </c>
      <c r="Y5" s="60">
        <v>2274283</v>
      </c>
      <c r="Z5" s="140">
        <v>5.47</v>
      </c>
      <c r="AA5" s="155">
        <v>83150545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500</v>
      </c>
      <c r="N6" s="60">
        <v>500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500</v>
      </c>
      <c r="X6" s="60"/>
      <c r="Y6" s="60">
        <v>500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118130276</v>
      </c>
      <c r="D7" s="155">
        <v>0</v>
      </c>
      <c r="E7" s="156">
        <v>164982952</v>
      </c>
      <c r="F7" s="60">
        <v>164982952</v>
      </c>
      <c r="G7" s="60">
        <v>17500144</v>
      </c>
      <c r="H7" s="60">
        <v>17564446</v>
      </c>
      <c r="I7" s="60">
        <v>13932633</v>
      </c>
      <c r="J7" s="60">
        <v>48997223</v>
      </c>
      <c r="K7" s="60">
        <v>25987198</v>
      </c>
      <c r="L7" s="60">
        <v>11418430</v>
      </c>
      <c r="M7" s="60">
        <v>13342050</v>
      </c>
      <c r="N7" s="60">
        <v>50747678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99744901</v>
      </c>
      <c r="X7" s="60">
        <v>82491498</v>
      </c>
      <c r="Y7" s="60">
        <v>17253403</v>
      </c>
      <c r="Z7" s="140">
        <v>20.92</v>
      </c>
      <c r="AA7" s="155">
        <v>164982952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64291418</v>
      </c>
      <c r="F8" s="60">
        <v>64291418</v>
      </c>
      <c r="G8" s="60">
        <v>5376241</v>
      </c>
      <c r="H8" s="60">
        <v>6075015</v>
      </c>
      <c r="I8" s="60">
        <v>5971014</v>
      </c>
      <c r="J8" s="60">
        <v>17422270</v>
      </c>
      <c r="K8" s="60">
        <v>11826949</v>
      </c>
      <c r="L8" s="60">
        <v>6628154</v>
      </c>
      <c r="M8" s="60">
        <v>5477041</v>
      </c>
      <c r="N8" s="60">
        <v>23932144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41354414</v>
      </c>
      <c r="X8" s="60">
        <v>32145498</v>
      </c>
      <c r="Y8" s="60">
        <v>9208916</v>
      </c>
      <c r="Z8" s="140">
        <v>28.65</v>
      </c>
      <c r="AA8" s="155">
        <v>64291418</v>
      </c>
    </row>
    <row r="9" spans="1:27" ht="13.5">
      <c r="A9" s="183" t="s">
        <v>105</v>
      </c>
      <c r="B9" s="182"/>
      <c r="C9" s="155">
        <v>112936941</v>
      </c>
      <c r="D9" s="155">
        <v>0</v>
      </c>
      <c r="E9" s="156">
        <v>44904541</v>
      </c>
      <c r="F9" s="60">
        <v>44904541</v>
      </c>
      <c r="G9" s="60">
        <v>3740088</v>
      </c>
      <c r="H9" s="60">
        <v>3747273</v>
      </c>
      <c r="I9" s="60">
        <v>3752145</v>
      </c>
      <c r="J9" s="60">
        <v>11239506</v>
      </c>
      <c r="K9" s="60">
        <v>7508807</v>
      </c>
      <c r="L9" s="60">
        <v>3665847</v>
      </c>
      <c r="M9" s="60">
        <v>3720477</v>
      </c>
      <c r="N9" s="60">
        <v>14895131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26134637</v>
      </c>
      <c r="X9" s="60">
        <v>22452498</v>
      </c>
      <c r="Y9" s="60">
        <v>3682139</v>
      </c>
      <c r="Z9" s="140">
        <v>16.4</v>
      </c>
      <c r="AA9" s="155">
        <v>44904541</v>
      </c>
    </row>
    <row r="10" spans="1:27" ht="13.5">
      <c r="A10" s="183" t="s">
        <v>106</v>
      </c>
      <c r="B10" s="182"/>
      <c r="C10" s="155">
        <v>39733697</v>
      </c>
      <c r="D10" s="155">
        <v>0</v>
      </c>
      <c r="E10" s="156">
        <v>42141966</v>
      </c>
      <c r="F10" s="54">
        <v>42141966</v>
      </c>
      <c r="G10" s="54">
        <v>3524301</v>
      </c>
      <c r="H10" s="54">
        <v>3300044</v>
      </c>
      <c r="I10" s="54">
        <v>3480175</v>
      </c>
      <c r="J10" s="54">
        <v>10304520</v>
      </c>
      <c r="K10" s="54">
        <v>7016418</v>
      </c>
      <c r="L10" s="54">
        <v>3608885</v>
      </c>
      <c r="M10" s="54">
        <v>3545771</v>
      </c>
      <c r="N10" s="54">
        <v>14171074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24475594</v>
      </c>
      <c r="X10" s="54">
        <v>21070998</v>
      </c>
      <c r="Y10" s="54">
        <v>3404596</v>
      </c>
      <c r="Z10" s="184">
        <v>16.16</v>
      </c>
      <c r="AA10" s="130">
        <v>42141966</v>
      </c>
    </row>
    <row r="11" spans="1:27" ht="13.5">
      <c r="A11" s="183" t="s">
        <v>107</v>
      </c>
      <c r="B11" s="185"/>
      <c r="C11" s="155">
        <v>6722343</v>
      </c>
      <c r="D11" s="155">
        <v>0</v>
      </c>
      <c r="E11" s="156">
        <v>0</v>
      </c>
      <c r="F11" s="60">
        <v>0</v>
      </c>
      <c r="G11" s="60">
        <v>110362</v>
      </c>
      <c r="H11" s="60">
        <v>84126</v>
      </c>
      <c r="I11" s="60">
        <v>97934</v>
      </c>
      <c r="J11" s="60">
        <v>292422</v>
      </c>
      <c r="K11" s="60">
        <v>94255</v>
      </c>
      <c r="L11" s="60">
        <v>93883</v>
      </c>
      <c r="M11" s="60">
        <v>102567</v>
      </c>
      <c r="N11" s="60">
        <v>290705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583127</v>
      </c>
      <c r="X11" s="60"/>
      <c r="Y11" s="60">
        <v>583127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1967084</v>
      </c>
      <c r="D12" s="155">
        <v>0</v>
      </c>
      <c r="E12" s="156">
        <v>5355473</v>
      </c>
      <c r="F12" s="60">
        <v>5355473</v>
      </c>
      <c r="G12" s="60">
        <v>397863</v>
      </c>
      <c r="H12" s="60">
        <v>219337</v>
      </c>
      <c r="I12" s="60">
        <v>37361</v>
      </c>
      <c r="J12" s="60">
        <v>654561</v>
      </c>
      <c r="K12" s="60">
        <v>772905</v>
      </c>
      <c r="L12" s="60">
        <v>285268</v>
      </c>
      <c r="M12" s="60">
        <v>330101</v>
      </c>
      <c r="N12" s="60">
        <v>1388274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2042835</v>
      </c>
      <c r="X12" s="60">
        <v>2677500</v>
      </c>
      <c r="Y12" s="60">
        <v>-634665</v>
      </c>
      <c r="Z12" s="140">
        <v>-23.7</v>
      </c>
      <c r="AA12" s="155">
        <v>5355473</v>
      </c>
    </row>
    <row r="13" spans="1:27" ht="13.5">
      <c r="A13" s="181" t="s">
        <v>109</v>
      </c>
      <c r="B13" s="185"/>
      <c r="C13" s="155">
        <v>10706</v>
      </c>
      <c r="D13" s="155">
        <v>0</v>
      </c>
      <c r="E13" s="156">
        <v>9850</v>
      </c>
      <c r="F13" s="60">
        <v>9850</v>
      </c>
      <c r="G13" s="60">
        <v>1204</v>
      </c>
      <c r="H13" s="60">
        <v>493</v>
      </c>
      <c r="I13" s="60">
        <v>29</v>
      </c>
      <c r="J13" s="60">
        <v>1726</v>
      </c>
      <c r="K13" s="60">
        <v>10035</v>
      </c>
      <c r="L13" s="60">
        <v>4432</v>
      </c>
      <c r="M13" s="60">
        <v>6721</v>
      </c>
      <c r="N13" s="60">
        <v>21188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22914</v>
      </c>
      <c r="X13" s="60">
        <v>4998</v>
      </c>
      <c r="Y13" s="60">
        <v>17916</v>
      </c>
      <c r="Z13" s="140">
        <v>358.46</v>
      </c>
      <c r="AA13" s="155">
        <v>9850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26660693</v>
      </c>
      <c r="F14" s="60">
        <v>26660693</v>
      </c>
      <c r="G14" s="60">
        <v>2367389</v>
      </c>
      <c r="H14" s="60">
        <v>2290675</v>
      </c>
      <c r="I14" s="60">
        <v>0</v>
      </c>
      <c r="J14" s="60">
        <v>4658064</v>
      </c>
      <c r="K14" s="60">
        <v>5285753</v>
      </c>
      <c r="L14" s="60">
        <v>2764014</v>
      </c>
      <c r="M14" s="60">
        <v>5429719</v>
      </c>
      <c r="N14" s="60">
        <v>13479486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18137550</v>
      </c>
      <c r="X14" s="60">
        <v>13330500</v>
      </c>
      <c r="Y14" s="60">
        <v>4807050</v>
      </c>
      <c r="Z14" s="140">
        <v>36.06</v>
      </c>
      <c r="AA14" s="155">
        <v>26660693</v>
      </c>
    </row>
    <row r="15" spans="1:27" ht="13.5">
      <c r="A15" s="181" t="s">
        <v>111</v>
      </c>
      <c r="B15" s="185"/>
      <c r="C15" s="155">
        <v>5860</v>
      </c>
      <c r="D15" s="155">
        <v>0</v>
      </c>
      <c r="E15" s="156">
        <v>0</v>
      </c>
      <c r="F15" s="60">
        <v>0</v>
      </c>
      <c r="G15" s="60">
        <v>0</v>
      </c>
      <c r="H15" s="60">
        <v>427000</v>
      </c>
      <c r="I15" s="60">
        <v>0</v>
      </c>
      <c r="J15" s="60">
        <v>427000</v>
      </c>
      <c r="K15" s="60">
        <v>0</v>
      </c>
      <c r="L15" s="60">
        <v>320000</v>
      </c>
      <c r="M15" s="60">
        <v>0</v>
      </c>
      <c r="N15" s="60">
        <v>320000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747000</v>
      </c>
      <c r="X15" s="60"/>
      <c r="Y15" s="60">
        <v>747000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5056133</v>
      </c>
      <c r="D16" s="155">
        <v>0</v>
      </c>
      <c r="E16" s="156">
        <v>11890398</v>
      </c>
      <c r="F16" s="60">
        <v>11890398</v>
      </c>
      <c r="G16" s="60">
        <v>1955555</v>
      </c>
      <c r="H16" s="60">
        <v>158927</v>
      </c>
      <c r="I16" s="60">
        <v>1417205</v>
      </c>
      <c r="J16" s="60">
        <v>3531687</v>
      </c>
      <c r="K16" s="60">
        <v>316843</v>
      </c>
      <c r="L16" s="60">
        <v>360205</v>
      </c>
      <c r="M16" s="60">
        <v>494027</v>
      </c>
      <c r="N16" s="60">
        <v>1171075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4702762</v>
      </c>
      <c r="X16" s="60">
        <v>5944998</v>
      </c>
      <c r="Y16" s="60">
        <v>-1242236</v>
      </c>
      <c r="Z16" s="140">
        <v>-20.9</v>
      </c>
      <c r="AA16" s="155">
        <v>11890398</v>
      </c>
    </row>
    <row r="17" spans="1:27" ht="13.5">
      <c r="A17" s="181" t="s">
        <v>113</v>
      </c>
      <c r="B17" s="185"/>
      <c r="C17" s="155">
        <v>892</v>
      </c>
      <c r="D17" s="155">
        <v>0</v>
      </c>
      <c r="E17" s="156">
        <v>289133</v>
      </c>
      <c r="F17" s="60">
        <v>289133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144498</v>
      </c>
      <c r="Y17" s="60">
        <v>-144498</v>
      </c>
      <c r="Z17" s="140">
        <v>-100</v>
      </c>
      <c r="AA17" s="155">
        <v>289133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134970000</v>
      </c>
      <c r="F19" s="60">
        <v>134970000</v>
      </c>
      <c r="G19" s="60">
        <v>53600000</v>
      </c>
      <c r="H19" s="60">
        <v>934576</v>
      </c>
      <c r="I19" s="60">
        <v>833500</v>
      </c>
      <c r="J19" s="60">
        <v>55368076</v>
      </c>
      <c r="K19" s="60">
        <v>0</v>
      </c>
      <c r="L19" s="60">
        <v>0</v>
      </c>
      <c r="M19" s="60">
        <v>37874000</v>
      </c>
      <c r="N19" s="60">
        <v>37874000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93242076</v>
      </c>
      <c r="X19" s="60">
        <v>67485000</v>
      </c>
      <c r="Y19" s="60">
        <v>25757076</v>
      </c>
      <c r="Z19" s="140">
        <v>38.17</v>
      </c>
      <c r="AA19" s="155">
        <v>134970000</v>
      </c>
    </row>
    <row r="20" spans="1:27" ht="13.5">
      <c r="A20" s="181" t="s">
        <v>35</v>
      </c>
      <c r="B20" s="185"/>
      <c r="C20" s="155">
        <v>234714307</v>
      </c>
      <c r="D20" s="155">
        <v>0</v>
      </c>
      <c r="E20" s="156">
        <v>21169394</v>
      </c>
      <c r="F20" s="54">
        <v>21169394</v>
      </c>
      <c r="G20" s="54">
        <v>1478124</v>
      </c>
      <c r="H20" s="54">
        <v>-753882</v>
      </c>
      <c r="I20" s="54">
        <v>363303</v>
      </c>
      <c r="J20" s="54">
        <v>1087545</v>
      </c>
      <c r="K20" s="54">
        <v>1390332</v>
      </c>
      <c r="L20" s="54">
        <v>396574</v>
      </c>
      <c r="M20" s="54">
        <v>302354</v>
      </c>
      <c r="N20" s="54">
        <v>2089260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3176805</v>
      </c>
      <c r="X20" s="54">
        <v>10584498</v>
      </c>
      <c r="Y20" s="54">
        <v>-7407693</v>
      </c>
      <c r="Z20" s="184">
        <v>-69.99</v>
      </c>
      <c r="AA20" s="130">
        <v>21169394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3180000</v>
      </c>
      <c r="F21" s="60">
        <v>3180000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1590000</v>
      </c>
      <c r="Y21" s="60">
        <v>-1590000</v>
      </c>
      <c r="Z21" s="140">
        <v>-100</v>
      </c>
      <c r="AA21" s="155">
        <v>3180000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596129376</v>
      </c>
      <c r="D22" s="188">
        <f>SUM(D5:D21)</f>
        <v>0</v>
      </c>
      <c r="E22" s="189">
        <f t="shared" si="0"/>
        <v>602996363</v>
      </c>
      <c r="F22" s="190">
        <f t="shared" si="0"/>
        <v>602996363</v>
      </c>
      <c r="G22" s="190">
        <f t="shared" si="0"/>
        <v>103694771</v>
      </c>
      <c r="H22" s="190">
        <f t="shared" si="0"/>
        <v>40285746</v>
      </c>
      <c r="I22" s="190">
        <f t="shared" si="0"/>
        <v>36070635</v>
      </c>
      <c r="J22" s="190">
        <f t="shared" si="0"/>
        <v>180051152</v>
      </c>
      <c r="K22" s="190">
        <f t="shared" si="0"/>
        <v>65938063</v>
      </c>
      <c r="L22" s="190">
        <f t="shared" si="0"/>
        <v>35782786</v>
      </c>
      <c r="M22" s="190">
        <f t="shared" si="0"/>
        <v>76436897</v>
      </c>
      <c r="N22" s="190">
        <f t="shared" si="0"/>
        <v>178157746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358208898</v>
      </c>
      <c r="X22" s="190">
        <f t="shared" si="0"/>
        <v>301491984</v>
      </c>
      <c r="Y22" s="190">
        <f t="shared" si="0"/>
        <v>56716914</v>
      </c>
      <c r="Z22" s="191">
        <f>+IF(X22&lt;&gt;0,+(Y22/X22)*100,0)</f>
        <v>18.812080257496998</v>
      </c>
      <c r="AA22" s="188">
        <f>SUM(AA5:AA21)</f>
        <v>602996363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172056174</v>
      </c>
      <c r="D25" s="155">
        <v>0</v>
      </c>
      <c r="E25" s="156">
        <v>176073980</v>
      </c>
      <c r="F25" s="60">
        <v>176073980</v>
      </c>
      <c r="G25" s="60">
        <v>14300371</v>
      </c>
      <c r="H25" s="60">
        <v>15159358</v>
      </c>
      <c r="I25" s="60">
        <v>14220534</v>
      </c>
      <c r="J25" s="60">
        <v>43680263</v>
      </c>
      <c r="K25" s="60">
        <v>13935225</v>
      </c>
      <c r="L25" s="60">
        <v>14104899</v>
      </c>
      <c r="M25" s="60">
        <v>-15558334</v>
      </c>
      <c r="N25" s="60">
        <v>12481790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56162053</v>
      </c>
      <c r="X25" s="60">
        <v>89467002</v>
      </c>
      <c r="Y25" s="60">
        <v>-33304949</v>
      </c>
      <c r="Z25" s="140">
        <v>-37.23</v>
      </c>
      <c r="AA25" s="155">
        <v>176073980</v>
      </c>
    </row>
    <row r="26" spans="1:27" ht="13.5">
      <c r="A26" s="183" t="s">
        <v>38</v>
      </c>
      <c r="B26" s="182"/>
      <c r="C26" s="155">
        <v>13432333</v>
      </c>
      <c r="D26" s="155">
        <v>0</v>
      </c>
      <c r="E26" s="156">
        <v>12429344</v>
      </c>
      <c r="F26" s="60">
        <v>12429344</v>
      </c>
      <c r="G26" s="60">
        <v>1085399</v>
      </c>
      <c r="H26" s="60">
        <v>1085399</v>
      </c>
      <c r="I26" s="60">
        <v>1085399</v>
      </c>
      <c r="J26" s="60">
        <v>3256197</v>
      </c>
      <c r="K26" s="60">
        <v>1085399</v>
      </c>
      <c r="L26" s="60">
        <v>1085399</v>
      </c>
      <c r="M26" s="60">
        <v>-1023271</v>
      </c>
      <c r="N26" s="60">
        <v>1147527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4403724</v>
      </c>
      <c r="X26" s="60">
        <v>6214500</v>
      </c>
      <c r="Y26" s="60">
        <v>-1810776</v>
      </c>
      <c r="Z26" s="140">
        <v>-29.14</v>
      </c>
      <c r="AA26" s="155">
        <v>12429344</v>
      </c>
    </row>
    <row r="27" spans="1:27" ht="13.5">
      <c r="A27" s="183" t="s">
        <v>118</v>
      </c>
      <c r="B27" s="182"/>
      <c r="C27" s="155">
        <v>107162509</v>
      </c>
      <c r="D27" s="155">
        <v>0</v>
      </c>
      <c r="E27" s="156">
        <v>16274904</v>
      </c>
      <c r="F27" s="60">
        <v>16274904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8137500</v>
      </c>
      <c r="Y27" s="60">
        <v>-8137500</v>
      </c>
      <c r="Z27" s="140">
        <v>-100</v>
      </c>
      <c r="AA27" s="155">
        <v>16274904</v>
      </c>
    </row>
    <row r="28" spans="1:27" ht="13.5">
      <c r="A28" s="183" t="s">
        <v>39</v>
      </c>
      <c r="B28" s="182"/>
      <c r="C28" s="155">
        <v>67566210</v>
      </c>
      <c r="D28" s="155">
        <v>0</v>
      </c>
      <c r="E28" s="156">
        <v>74590080</v>
      </c>
      <c r="F28" s="60">
        <v>74590080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37294998</v>
      </c>
      <c r="Y28" s="60">
        <v>-37294998</v>
      </c>
      <c r="Z28" s="140">
        <v>-100</v>
      </c>
      <c r="AA28" s="155">
        <v>74590080</v>
      </c>
    </row>
    <row r="29" spans="1:27" ht="13.5">
      <c r="A29" s="183" t="s">
        <v>40</v>
      </c>
      <c r="B29" s="182"/>
      <c r="C29" s="155">
        <v>13332557</v>
      </c>
      <c r="D29" s="155">
        <v>0</v>
      </c>
      <c r="E29" s="156">
        <v>10432891</v>
      </c>
      <c r="F29" s="60">
        <v>10432891</v>
      </c>
      <c r="G29" s="60">
        <v>522654</v>
      </c>
      <c r="H29" s="60">
        <v>696036</v>
      </c>
      <c r="I29" s="60">
        <v>1994244</v>
      </c>
      <c r="J29" s="60">
        <v>3212934</v>
      </c>
      <c r="K29" s="60">
        <v>631320</v>
      </c>
      <c r="L29" s="60">
        <v>636012</v>
      </c>
      <c r="M29" s="60">
        <v>-2976318</v>
      </c>
      <c r="N29" s="60">
        <v>-1708986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1503948</v>
      </c>
      <c r="X29" s="60">
        <v>5216502</v>
      </c>
      <c r="Y29" s="60">
        <v>-3712554</v>
      </c>
      <c r="Z29" s="140">
        <v>-71.17</v>
      </c>
      <c r="AA29" s="155">
        <v>10432891</v>
      </c>
    </row>
    <row r="30" spans="1:27" ht="13.5">
      <c r="A30" s="183" t="s">
        <v>119</v>
      </c>
      <c r="B30" s="182"/>
      <c r="C30" s="155">
        <v>115933358</v>
      </c>
      <c r="D30" s="155">
        <v>0</v>
      </c>
      <c r="E30" s="156">
        <v>126539838</v>
      </c>
      <c r="F30" s="60">
        <v>126539838</v>
      </c>
      <c r="G30" s="60">
        <v>8407142</v>
      </c>
      <c r="H30" s="60">
        <v>0</v>
      </c>
      <c r="I30" s="60">
        <v>35809766</v>
      </c>
      <c r="J30" s="60">
        <v>44216908</v>
      </c>
      <c r="K30" s="60">
        <v>9637595</v>
      </c>
      <c r="L30" s="60">
        <v>21929825</v>
      </c>
      <c r="M30" s="60">
        <v>33710615</v>
      </c>
      <c r="N30" s="60">
        <v>65278035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109494943</v>
      </c>
      <c r="X30" s="60">
        <v>63270000</v>
      </c>
      <c r="Y30" s="60">
        <v>46224943</v>
      </c>
      <c r="Z30" s="140">
        <v>73.06</v>
      </c>
      <c r="AA30" s="155">
        <v>126539838</v>
      </c>
    </row>
    <row r="31" spans="1:27" ht="13.5">
      <c r="A31" s="183" t="s">
        <v>120</v>
      </c>
      <c r="B31" s="182"/>
      <c r="C31" s="155">
        <v>5740681</v>
      </c>
      <c r="D31" s="155">
        <v>0</v>
      </c>
      <c r="E31" s="156">
        <v>22818712</v>
      </c>
      <c r="F31" s="60">
        <v>22818712</v>
      </c>
      <c r="G31" s="60">
        <v>3509597</v>
      </c>
      <c r="H31" s="60">
        <v>3227461</v>
      </c>
      <c r="I31" s="60">
        <v>2721154</v>
      </c>
      <c r="J31" s="60">
        <v>9458212</v>
      </c>
      <c r="K31" s="60">
        <v>512140</v>
      </c>
      <c r="L31" s="60">
        <v>1472979</v>
      </c>
      <c r="M31" s="60">
        <v>2837131</v>
      </c>
      <c r="N31" s="60">
        <v>4822250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14280462</v>
      </c>
      <c r="X31" s="60">
        <v>11409498</v>
      </c>
      <c r="Y31" s="60">
        <v>2870964</v>
      </c>
      <c r="Z31" s="140">
        <v>25.16</v>
      </c>
      <c r="AA31" s="155">
        <v>22818712</v>
      </c>
    </row>
    <row r="32" spans="1:27" ht="13.5">
      <c r="A32" s="183" t="s">
        <v>121</v>
      </c>
      <c r="B32" s="182"/>
      <c r="C32" s="155">
        <v>24647162</v>
      </c>
      <c r="D32" s="155">
        <v>0</v>
      </c>
      <c r="E32" s="156">
        <v>32604253</v>
      </c>
      <c r="F32" s="60">
        <v>32604253</v>
      </c>
      <c r="G32" s="60">
        <v>1973842</v>
      </c>
      <c r="H32" s="60">
        <v>1055697</v>
      </c>
      <c r="I32" s="60">
        <v>1111990</v>
      </c>
      <c r="J32" s="60">
        <v>4141529</v>
      </c>
      <c r="K32" s="60">
        <v>1181230</v>
      </c>
      <c r="L32" s="60">
        <v>1181977</v>
      </c>
      <c r="M32" s="60">
        <v>-109524</v>
      </c>
      <c r="N32" s="60">
        <v>2253683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6395212</v>
      </c>
      <c r="X32" s="60">
        <v>16302000</v>
      </c>
      <c r="Y32" s="60">
        <v>-9906788</v>
      </c>
      <c r="Z32" s="140">
        <v>-60.77</v>
      </c>
      <c r="AA32" s="155">
        <v>32604253</v>
      </c>
    </row>
    <row r="33" spans="1:27" ht="13.5">
      <c r="A33" s="183" t="s">
        <v>42</v>
      </c>
      <c r="B33" s="182"/>
      <c r="C33" s="155">
        <v>4520399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120764572</v>
      </c>
      <c r="D34" s="155">
        <v>0</v>
      </c>
      <c r="E34" s="156">
        <v>131231644</v>
      </c>
      <c r="F34" s="60">
        <v>131231644</v>
      </c>
      <c r="G34" s="60">
        <v>12285243</v>
      </c>
      <c r="H34" s="60">
        <v>6778361</v>
      </c>
      <c r="I34" s="60">
        <v>11923908</v>
      </c>
      <c r="J34" s="60">
        <v>30987512</v>
      </c>
      <c r="K34" s="60">
        <v>4795799</v>
      </c>
      <c r="L34" s="60">
        <v>7533542</v>
      </c>
      <c r="M34" s="60">
        <v>-8714357</v>
      </c>
      <c r="N34" s="60">
        <v>3614984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34602496</v>
      </c>
      <c r="X34" s="60">
        <v>65616000</v>
      </c>
      <c r="Y34" s="60">
        <v>-31013504</v>
      </c>
      <c r="Z34" s="140">
        <v>-47.27</v>
      </c>
      <c r="AA34" s="155">
        <v>131231644</v>
      </c>
    </row>
    <row r="35" spans="1:27" ht="13.5">
      <c r="A35" s="181" t="s">
        <v>122</v>
      </c>
      <c r="B35" s="185"/>
      <c r="C35" s="155">
        <v>1011530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646167485</v>
      </c>
      <c r="D36" s="188">
        <f>SUM(D25:D35)</f>
        <v>0</v>
      </c>
      <c r="E36" s="189">
        <f t="shared" si="1"/>
        <v>602995646</v>
      </c>
      <c r="F36" s="190">
        <f t="shared" si="1"/>
        <v>602995646</v>
      </c>
      <c r="G36" s="190">
        <f t="shared" si="1"/>
        <v>42084248</v>
      </c>
      <c r="H36" s="190">
        <f t="shared" si="1"/>
        <v>28002312</v>
      </c>
      <c r="I36" s="190">
        <f t="shared" si="1"/>
        <v>68866995</v>
      </c>
      <c r="J36" s="190">
        <f t="shared" si="1"/>
        <v>138953555</v>
      </c>
      <c r="K36" s="190">
        <f t="shared" si="1"/>
        <v>31778708</v>
      </c>
      <c r="L36" s="190">
        <f t="shared" si="1"/>
        <v>47944633</v>
      </c>
      <c r="M36" s="190">
        <f t="shared" si="1"/>
        <v>8165942</v>
      </c>
      <c r="N36" s="190">
        <f t="shared" si="1"/>
        <v>87889283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226842838</v>
      </c>
      <c r="X36" s="190">
        <f t="shared" si="1"/>
        <v>302928000</v>
      </c>
      <c r="Y36" s="190">
        <f t="shared" si="1"/>
        <v>-76085162</v>
      </c>
      <c r="Z36" s="191">
        <f>+IF(X36&lt;&gt;0,+(Y36/X36)*100,0)</f>
        <v>-25.11658281835948</v>
      </c>
      <c r="AA36" s="188">
        <f>SUM(AA25:AA35)</f>
        <v>602995646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-50038109</v>
      </c>
      <c r="D38" s="199">
        <f>+D22-D36</f>
        <v>0</v>
      </c>
      <c r="E38" s="200">
        <f t="shared" si="2"/>
        <v>717</v>
      </c>
      <c r="F38" s="106">
        <f t="shared" si="2"/>
        <v>717</v>
      </c>
      <c r="G38" s="106">
        <f t="shared" si="2"/>
        <v>61610523</v>
      </c>
      <c r="H38" s="106">
        <f t="shared" si="2"/>
        <v>12283434</v>
      </c>
      <c r="I38" s="106">
        <f t="shared" si="2"/>
        <v>-32796360</v>
      </c>
      <c r="J38" s="106">
        <f t="shared" si="2"/>
        <v>41097597</v>
      </c>
      <c r="K38" s="106">
        <f t="shared" si="2"/>
        <v>34159355</v>
      </c>
      <c r="L38" s="106">
        <f t="shared" si="2"/>
        <v>-12161847</v>
      </c>
      <c r="M38" s="106">
        <f t="shared" si="2"/>
        <v>68270955</v>
      </c>
      <c r="N38" s="106">
        <f t="shared" si="2"/>
        <v>90268463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131366060</v>
      </c>
      <c r="X38" s="106">
        <f>IF(F22=F36,0,X22-X36)</f>
        <v>-1436016</v>
      </c>
      <c r="Y38" s="106">
        <f t="shared" si="2"/>
        <v>132802076</v>
      </c>
      <c r="Z38" s="201">
        <f>+IF(X38&lt;&gt;0,+(Y38/X38)*100,0)</f>
        <v>-9247.952390502613</v>
      </c>
      <c r="AA38" s="199">
        <f>+AA22-AA36</f>
        <v>717</v>
      </c>
    </row>
    <row r="39" spans="1:27" ht="13.5">
      <c r="A39" s="181" t="s">
        <v>46</v>
      </c>
      <c r="B39" s="185"/>
      <c r="C39" s="155">
        <v>42113686</v>
      </c>
      <c r="D39" s="155">
        <v>0</v>
      </c>
      <c r="E39" s="156">
        <v>72103000</v>
      </c>
      <c r="F39" s="60">
        <v>72103000</v>
      </c>
      <c r="G39" s="60">
        <v>12363000</v>
      </c>
      <c r="H39" s="60">
        <v>0</v>
      </c>
      <c r="I39" s="60">
        <v>1178686</v>
      </c>
      <c r="J39" s="60">
        <v>13541686</v>
      </c>
      <c r="K39" s="60">
        <v>2754046</v>
      </c>
      <c r="L39" s="60">
        <v>17262000</v>
      </c>
      <c r="M39" s="60">
        <v>2750000</v>
      </c>
      <c r="N39" s="60">
        <v>22766046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36307732</v>
      </c>
      <c r="X39" s="60"/>
      <c r="Y39" s="60">
        <v>36307732</v>
      </c>
      <c r="Z39" s="140">
        <v>0</v>
      </c>
      <c r="AA39" s="155">
        <v>72103000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-7924423</v>
      </c>
      <c r="D42" s="206">
        <f>SUM(D38:D41)</f>
        <v>0</v>
      </c>
      <c r="E42" s="207">
        <f t="shared" si="3"/>
        <v>72103717</v>
      </c>
      <c r="F42" s="88">
        <f t="shared" si="3"/>
        <v>72103717</v>
      </c>
      <c r="G42" s="88">
        <f t="shared" si="3"/>
        <v>73973523</v>
      </c>
      <c r="H42" s="88">
        <f t="shared" si="3"/>
        <v>12283434</v>
      </c>
      <c r="I42" s="88">
        <f t="shared" si="3"/>
        <v>-31617674</v>
      </c>
      <c r="J42" s="88">
        <f t="shared" si="3"/>
        <v>54639283</v>
      </c>
      <c r="K42" s="88">
        <f t="shared" si="3"/>
        <v>36913401</v>
      </c>
      <c r="L42" s="88">
        <f t="shared" si="3"/>
        <v>5100153</v>
      </c>
      <c r="M42" s="88">
        <f t="shared" si="3"/>
        <v>71020955</v>
      </c>
      <c r="N42" s="88">
        <f t="shared" si="3"/>
        <v>113034509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167673792</v>
      </c>
      <c r="X42" s="88">
        <f t="shared" si="3"/>
        <v>-1436016</v>
      </c>
      <c r="Y42" s="88">
        <f t="shared" si="3"/>
        <v>169109808</v>
      </c>
      <c r="Z42" s="208">
        <f>+IF(X42&lt;&gt;0,+(Y42/X42)*100,0)</f>
        <v>-11776.317812614901</v>
      </c>
      <c r="AA42" s="206">
        <f>SUM(AA38:AA41)</f>
        <v>72103717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-7924423</v>
      </c>
      <c r="D44" s="210">
        <f>+D42-D43</f>
        <v>0</v>
      </c>
      <c r="E44" s="211">
        <f t="shared" si="4"/>
        <v>72103717</v>
      </c>
      <c r="F44" s="77">
        <f t="shared" si="4"/>
        <v>72103717</v>
      </c>
      <c r="G44" s="77">
        <f t="shared" si="4"/>
        <v>73973523</v>
      </c>
      <c r="H44" s="77">
        <f t="shared" si="4"/>
        <v>12283434</v>
      </c>
      <c r="I44" s="77">
        <f t="shared" si="4"/>
        <v>-31617674</v>
      </c>
      <c r="J44" s="77">
        <f t="shared" si="4"/>
        <v>54639283</v>
      </c>
      <c r="K44" s="77">
        <f t="shared" si="4"/>
        <v>36913401</v>
      </c>
      <c r="L44" s="77">
        <f t="shared" si="4"/>
        <v>5100153</v>
      </c>
      <c r="M44" s="77">
        <f t="shared" si="4"/>
        <v>71020955</v>
      </c>
      <c r="N44" s="77">
        <f t="shared" si="4"/>
        <v>113034509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167673792</v>
      </c>
      <c r="X44" s="77">
        <f t="shared" si="4"/>
        <v>-1436016</v>
      </c>
      <c r="Y44" s="77">
        <f t="shared" si="4"/>
        <v>169109808</v>
      </c>
      <c r="Z44" s="212">
        <f>+IF(X44&lt;&gt;0,+(Y44/X44)*100,0)</f>
        <v>-11776.317812614901</v>
      </c>
      <c r="AA44" s="210">
        <f>+AA42-AA43</f>
        <v>72103717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-7924423</v>
      </c>
      <c r="D46" s="206">
        <f>SUM(D44:D45)</f>
        <v>0</v>
      </c>
      <c r="E46" s="207">
        <f t="shared" si="5"/>
        <v>72103717</v>
      </c>
      <c r="F46" s="88">
        <f t="shared" si="5"/>
        <v>72103717</v>
      </c>
      <c r="G46" s="88">
        <f t="shared" si="5"/>
        <v>73973523</v>
      </c>
      <c r="H46" s="88">
        <f t="shared" si="5"/>
        <v>12283434</v>
      </c>
      <c r="I46" s="88">
        <f t="shared" si="5"/>
        <v>-31617674</v>
      </c>
      <c r="J46" s="88">
        <f t="shared" si="5"/>
        <v>54639283</v>
      </c>
      <c r="K46" s="88">
        <f t="shared" si="5"/>
        <v>36913401</v>
      </c>
      <c r="L46" s="88">
        <f t="shared" si="5"/>
        <v>5100153</v>
      </c>
      <c r="M46" s="88">
        <f t="shared" si="5"/>
        <v>71020955</v>
      </c>
      <c r="N46" s="88">
        <f t="shared" si="5"/>
        <v>113034509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167673792</v>
      </c>
      <c r="X46" s="88">
        <f t="shared" si="5"/>
        <v>-1436016</v>
      </c>
      <c r="Y46" s="88">
        <f t="shared" si="5"/>
        <v>169109808</v>
      </c>
      <c r="Z46" s="208">
        <f>+IF(X46&lt;&gt;0,+(Y46/X46)*100,0)</f>
        <v>-11776.317812614901</v>
      </c>
      <c r="AA46" s="206">
        <f>SUM(AA44:AA45)</f>
        <v>72103717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-7924423</v>
      </c>
      <c r="D48" s="217">
        <f>SUM(D46:D47)</f>
        <v>0</v>
      </c>
      <c r="E48" s="218">
        <f t="shared" si="6"/>
        <v>72103717</v>
      </c>
      <c r="F48" s="219">
        <f t="shared" si="6"/>
        <v>72103717</v>
      </c>
      <c r="G48" s="219">
        <f t="shared" si="6"/>
        <v>73973523</v>
      </c>
      <c r="H48" s="220">
        <f t="shared" si="6"/>
        <v>12283434</v>
      </c>
      <c r="I48" s="220">
        <f t="shared" si="6"/>
        <v>-31617674</v>
      </c>
      <c r="J48" s="220">
        <f t="shared" si="6"/>
        <v>54639283</v>
      </c>
      <c r="K48" s="220">
        <f t="shared" si="6"/>
        <v>36913401</v>
      </c>
      <c r="L48" s="220">
        <f t="shared" si="6"/>
        <v>5100153</v>
      </c>
      <c r="M48" s="219">
        <f t="shared" si="6"/>
        <v>71020955</v>
      </c>
      <c r="N48" s="219">
        <f t="shared" si="6"/>
        <v>113034509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167673792</v>
      </c>
      <c r="X48" s="220">
        <f t="shared" si="6"/>
        <v>-1436016</v>
      </c>
      <c r="Y48" s="220">
        <f t="shared" si="6"/>
        <v>169109808</v>
      </c>
      <c r="Z48" s="221">
        <f>+IF(X48&lt;&gt;0,+(Y48/X48)*100,0)</f>
        <v>-11776.317812614901</v>
      </c>
      <c r="AA48" s="222">
        <f>SUM(AA46:AA47)</f>
        <v>72103717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143406059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143406059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14727661</v>
      </c>
      <c r="F9" s="100">
        <f t="shared" si="1"/>
        <v>14727661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3613998</v>
      </c>
      <c r="Y9" s="100">
        <f t="shared" si="1"/>
        <v>-3613998</v>
      </c>
      <c r="Z9" s="137">
        <f>+IF(X9&lt;&gt;0,+(Y9/X9)*100,0)</f>
        <v>-100</v>
      </c>
      <c r="AA9" s="102">
        <f>SUM(AA10:AA14)</f>
        <v>14727661</v>
      </c>
    </row>
    <row r="10" spans="1:27" ht="13.5">
      <c r="A10" s="138" t="s">
        <v>79</v>
      </c>
      <c r="B10" s="136"/>
      <c r="C10" s="155"/>
      <c r="D10" s="155"/>
      <c r="E10" s="156">
        <v>14727661</v>
      </c>
      <c r="F10" s="60">
        <v>14727661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14727661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3613998</v>
      </c>
      <c r="Y11" s="60">
        <v>-3613998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5290000</v>
      </c>
      <c r="F15" s="100">
        <f t="shared" si="2"/>
        <v>5290000</v>
      </c>
      <c r="G15" s="100">
        <f t="shared" si="2"/>
        <v>1035635</v>
      </c>
      <c r="H15" s="100">
        <f t="shared" si="2"/>
        <v>0</v>
      </c>
      <c r="I15" s="100">
        <f t="shared" si="2"/>
        <v>1354602</v>
      </c>
      <c r="J15" s="100">
        <f t="shared" si="2"/>
        <v>2390237</v>
      </c>
      <c r="K15" s="100">
        <f t="shared" si="2"/>
        <v>7066992</v>
      </c>
      <c r="L15" s="100">
        <f t="shared" si="2"/>
        <v>1389312</v>
      </c>
      <c r="M15" s="100">
        <f t="shared" si="2"/>
        <v>6031336</v>
      </c>
      <c r="N15" s="100">
        <f t="shared" si="2"/>
        <v>14487640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16877877</v>
      </c>
      <c r="X15" s="100">
        <f t="shared" si="2"/>
        <v>2640000</v>
      </c>
      <c r="Y15" s="100">
        <f t="shared" si="2"/>
        <v>14237877</v>
      </c>
      <c r="Z15" s="137">
        <f>+IF(X15&lt;&gt;0,+(Y15/X15)*100,0)</f>
        <v>539.3135227272727</v>
      </c>
      <c r="AA15" s="102">
        <f>SUM(AA16:AA18)</f>
        <v>5290000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7589</v>
      </c>
      <c r="H16" s="60"/>
      <c r="I16" s="60">
        <v>1354602</v>
      </c>
      <c r="J16" s="60">
        <v>1362191</v>
      </c>
      <c r="K16" s="60">
        <v>7066992</v>
      </c>
      <c r="L16" s="60">
        <v>1389312</v>
      </c>
      <c r="M16" s="60">
        <v>6031336</v>
      </c>
      <c r="N16" s="60">
        <v>14487640</v>
      </c>
      <c r="O16" s="60"/>
      <c r="P16" s="60"/>
      <c r="Q16" s="60"/>
      <c r="R16" s="60"/>
      <c r="S16" s="60"/>
      <c r="T16" s="60"/>
      <c r="U16" s="60"/>
      <c r="V16" s="60"/>
      <c r="W16" s="60">
        <v>15849831</v>
      </c>
      <c r="X16" s="60"/>
      <c r="Y16" s="60">
        <v>15849831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5290000</v>
      </c>
      <c r="F17" s="60">
        <v>5290000</v>
      </c>
      <c r="G17" s="60">
        <v>1028046</v>
      </c>
      <c r="H17" s="60"/>
      <c r="I17" s="60"/>
      <c r="J17" s="60">
        <v>1028046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1028046</v>
      </c>
      <c r="X17" s="60">
        <v>2640000</v>
      </c>
      <c r="Y17" s="60">
        <v>-1611954</v>
      </c>
      <c r="Z17" s="140">
        <v>-61.06</v>
      </c>
      <c r="AA17" s="62">
        <v>5290000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57662000</v>
      </c>
      <c r="F19" s="100">
        <f t="shared" si="3"/>
        <v>57662000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28830990</v>
      </c>
      <c r="Y19" s="100">
        <f t="shared" si="3"/>
        <v>-28830990</v>
      </c>
      <c r="Z19" s="137">
        <f>+IF(X19&lt;&gt;0,+(Y19/X19)*100,0)</f>
        <v>-100</v>
      </c>
      <c r="AA19" s="102">
        <f>SUM(AA20:AA23)</f>
        <v>57662000</v>
      </c>
    </row>
    <row r="20" spans="1:27" ht="13.5">
      <c r="A20" s="138" t="s">
        <v>89</v>
      </c>
      <c r="B20" s="136"/>
      <c r="C20" s="155"/>
      <c r="D20" s="155"/>
      <c r="E20" s="156">
        <v>893000</v>
      </c>
      <c r="F20" s="60">
        <v>893000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446496</v>
      </c>
      <c r="Y20" s="60">
        <v>-446496</v>
      </c>
      <c r="Z20" s="140">
        <v>-100</v>
      </c>
      <c r="AA20" s="62">
        <v>893000</v>
      </c>
    </row>
    <row r="21" spans="1:27" ht="13.5">
      <c r="A21" s="138" t="s">
        <v>90</v>
      </c>
      <c r="B21" s="136"/>
      <c r="C21" s="155"/>
      <c r="D21" s="155"/>
      <c r="E21" s="156">
        <v>30800000</v>
      </c>
      <c r="F21" s="60">
        <v>30800000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15399996</v>
      </c>
      <c r="Y21" s="60">
        <v>-15399996</v>
      </c>
      <c r="Z21" s="140">
        <v>-100</v>
      </c>
      <c r="AA21" s="62">
        <v>30800000</v>
      </c>
    </row>
    <row r="22" spans="1:27" ht="13.5">
      <c r="A22" s="138" t="s">
        <v>91</v>
      </c>
      <c r="B22" s="136"/>
      <c r="C22" s="157"/>
      <c r="D22" s="157"/>
      <c r="E22" s="158">
        <v>25969000</v>
      </c>
      <c r="F22" s="159">
        <v>25969000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12984498</v>
      </c>
      <c r="Y22" s="159">
        <v>-12984498</v>
      </c>
      <c r="Z22" s="141">
        <v>-100</v>
      </c>
      <c r="AA22" s="225">
        <v>25969000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1924286</v>
      </c>
      <c r="F24" s="100">
        <v>1924286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3462000</v>
      </c>
      <c r="Y24" s="100">
        <v>-3462000</v>
      </c>
      <c r="Z24" s="137">
        <v>-100</v>
      </c>
      <c r="AA24" s="102">
        <v>1924286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143406059</v>
      </c>
      <c r="D25" s="217">
        <f>+D5+D9+D15+D19+D24</f>
        <v>0</v>
      </c>
      <c r="E25" s="230">
        <f t="shared" si="4"/>
        <v>79603947</v>
      </c>
      <c r="F25" s="219">
        <f t="shared" si="4"/>
        <v>79603947</v>
      </c>
      <c r="G25" s="219">
        <f t="shared" si="4"/>
        <v>1035635</v>
      </c>
      <c r="H25" s="219">
        <f t="shared" si="4"/>
        <v>0</v>
      </c>
      <c r="I25" s="219">
        <f t="shared" si="4"/>
        <v>1354602</v>
      </c>
      <c r="J25" s="219">
        <f t="shared" si="4"/>
        <v>2390237</v>
      </c>
      <c r="K25" s="219">
        <f t="shared" si="4"/>
        <v>7066992</v>
      </c>
      <c r="L25" s="219">
        <f t="shared" si="4"/>
        <v>1389312</v>
      </c>
      <c r="M25" s="219">
        <f t="shared" si="4"/>
        <v>6031336</v>
      </c>
      <c r="N25" s="219">
        <f t="shared" si="4"/>
        <v>14487640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16877877</v>
      </c>
      <c r="X25" s="219">
        <f t="shared" si="4"/>
        <v>38546988</v>
      </c>
      <c r="Y25" s="219">
        <f t="shared" si="4"/>
        <v>-21669111</v>
      </c>
      <c r="Z25" s="231">
        <f>+IF(X25&lt;&gt;0,+(Y25/X25)*100,0)</f>
        <v>-56.21479686039282</v>
      </c>
      <c r="AA25" s="232">
        <f>+AA5+AA9+AA15+AA19+AA24</f>
        <v>79603947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73196000</v>
      </c>
      <c r="D28" s="155"/>
      <c r="E28" s="156">
        <v>72103947</v>
      </c>
      <c r="F28" s="60">
        <v>72103947</v>
      </c>
      <c r="G28" s="60">
        <v>1028046</v>
      </c>
      <c r="H28" s="60"/>
      <c r="I28" s="60">
        <v>960484</v>
      </c>
      <c r="J28" s="60">
        <v>1988530</v>
      </c>
      <c r="K28" s="60">
        <v>6214389</v>
      </c>
      <c r="L28" s="60">
        <v>950716</v>
      </c>
      <c r="M28" s="60">
        <v>3617021</v>
      </c>
      <c r="N28" s="60">
        <v>10782126</v>
      </c>
      <c r="O28" s="60"/>
      <c r="P28" s="60"/>
      <c r="Q28" s="60"/>
      <c r="R28" s="60"/>
      <c r="S28" s="60"/>
      <c r="T28" s="60"/>
      <c r="U28" s="60"/>
      <c r="V28" s="60"/>
      <c r="W28" s="60">
        <v>12770656</v>
      </c>
      <c r="X28" s="60"/>
      <c r="Y28" s="60">
        <v>12770656</v>
      </c>
      <c r="Z28" s="140"/>
      <c r="AA28" s="155">
        <v>72103947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73196000</v>
      </c>
      <c r="D32" s="210">
        <f>SUM(D28:D31)</f>
        <v>0</v>
      </c>
      <c r="E32" s="211">
        <f t="shared" si="5"/>
        <v>72103947</v>
      </c>
      <c r="F32" s="77">
        <f t="shared" si="5"/>
        <v>72103947</v>
      </c>
      <c r="G32" s="77">
        <f t="shared" si="5"/>
        <v>1028046</v>
      </c>
      <c r="H32" s="77">
        <f t="shared" si="5"/>
        <v>0</v>
      </c>
      <c r="I32" s="77">
        <f t="shared" si="5"/>
        <v>960484</v>
      </c>
      <c r="J32" s="77">
        <f t="shared" si="5"/>
        <v>1988530</v>
      </c>
      <c r="K32" s="77">
        <f t="shared" si="5"/>
        <v>6214389</v>
      </c>
      <c r="L32" s="77">
        <f t="shared" si="5"/>
        <v>950716</v>
      </c>
      <c r="M32" s="77">
        <f t="shared" si="5"/>
        <v>3617021</v>
      </c>
      <c r="N32" s="77">
        <f t="shared" si="5"/>
        <v>10782126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12770656</v>
      </c>
      <c r="X32" s="77">
        <f t="shared" si="5"/>
        <v>0</v>
      </c>
      <c r="Y32" s="77">
        <f t="shared" si="5"/>
        <v>12770656</v>
      </c>
      <c r="Z32" s="212">
        <f>+IF(X32&lt;&gt;0,+(Y32/X32)*100,0)</f>
        <v>0</v>
      </c>
      <c r="AA32" s="79">
        <f>SUM(AA28:AA31)</f>
        <v>72103947</v>
      </c>
    </row>
    <row r="33" spans="1:27" ht="13.5">
      <c r="A33" s="237" t="s">
        <v>51</v>
      </c>
      <c r="B33" s="136" t="s">
        <v>137</v>
      </c>
      <c r="C33" s="155">
        <v>70210059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7500000</v>
      </c>
      <c r="F35" s="60">
        <v>7500000</v>
      </c>
      <c r="G35" s="60">
        <v>7589</v>
      </c>
      <c r="H35" s="60"/>
      <c r="I35" s="60">
        <v>394118</v>
      </c>
      <c r="J35" s="60">
        <v>401707</v>
      </c>
      <c r="K35" s="60">
        <v>852604</v>
      </c>
      <c r="L35" s="60">
        <v>438596</v>
      </c>
      <c r="M35" s="60">
        <v>2414315</v>
      </c>
      <c r="N35" s="60">
        <v>3705515</v>
      </c>
      <c r="O35" s="60"/>
      <c r="P35" s="60"/>
      <c r="Q35" s="60"/>
      <c r="R35" s="60"/>
      <c r="S35" s="60"/>
      <c r="T35" s="60"/>
      <c r="U35" s="60"/>
      <c r="V35" s="60"/>
      <c r="W35" s="60">
        <v>4107222</v>
      </c>
      <c r="X35" s="60"/>
      <c r="Y35" s="60">
        <v>4107222</v>
      </c>
      <c r="Z35" s="140"/>
      <c r="AA35" s="62">
        <v>7500000</v>
      </c>
    </row>
    <row r="36" spans="1:27" ht="13.5">
      <c r="A36" s="238" t="s">
        <v>139</v>
      </c>
      <c r="B36" s="149"/>
      <c r="C36" s="222">
        <f aca="true" t="shared" si="6" ref="C36:Y36">SUM(C32:C35)</f>
        <v>143406059</v>
      </c>
      <c r="D36" s="222">
        <f>SUM(D32:D35)</f>
        <v>0</v>
      </c>
      <c r="E36" s="218">
        <f t="shared" si="6"/>
        <v>79603947</v>
      </c>
      <c r="F36" s="220">
        <f t="shared" si="6"/>
        <v>79603947</v>
      </c>
      <c r="G36" s="220">
        <f t="shared" si="6"/>
        <v>1035635</v>
      </c>
      <c r="H36" s="220">
        <f t="shared" si="6"/>
        <v>0</v>
      </c>
      <c r="I36" s="220">
        <f t="shared" si="6"/>
        <v>1354602</v>
      </c>
      <c r="J36" s="220">
        <f t="shared" si="6"/>
        <v>2390237</v>
      </c>
      <c r="K36" s="220">
        <f t="shared" si="6"/>
        <v>7066993</v>
      </c>
      <c r="L36" s="220">
        <f t="shared" si="6"/>
        <v>1389312</v>
      </c>
      <c r="M36" s="220">
        <f t="shared" si="6"/>
        <v>6031336</v>
      </c>
      <c r="N36" s="220">
        <f t="shared" si="6"/>
        <v>14487641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16877878</v>
      </c>
      <c r="X36" s="220">
        <f t="shared" si="6"/>
        <v>0</v>
      </c>
      <c r="Y36" s="220">
        <f t="shared" si="6"/>
        <v>16877878</v>
      </c>
      <c r="Z36" s="221">
        <f>+IF(X36&lt;&gt;0,+(Y36/X36)*100,0)</f>
        <v>0</v>
      </c>
      <c r="AA36" s="239">
        <f>SUM(AA32:AA35)</f>
        <v>79603947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143266</v>
      </c>
      <c r="D6" s="155"/>
      <c r="E6" s="59">
        <v>102566</v>
      </c>
      <c r="F6" s="60">
        <v>102566</v>
      </c>
      <c r="G6" s="60">
        <v>-10293019</v>
      </c>
      <c r="H6" s="60">
        <v>321579</v>
      </c>
      <c r="I6" s="60"/>
      <c r="J6" s="60"/>
      <c r="K6" s="60">
        <v>24190315</v>
      </c>
      <c r="L6" s="60">
        <v>24190315</v>
      </c>
      <c r="M6" s="60">
        <v>38303542</v>
      </c>
      <c r="N6" s="60">
        <v>38303542</v>
      </c>
      <c r="O6" s="60"/>
      <c r="P6" s="60"/>
      <c r="Q6" s="60"/>
      <c r="R6" s="60"/>
      <c r="S6" s="60"/>
      <c r="T6" s="60"/>
      <c r="U6" s="60"/>
      <c r="V6" s="60"/>
      <c r="W6" s="60">
        <v>38303542</v>
      </c>
      <c r="X6" s="60">
        <v>51283</v>
      </c>
      <c r="Y6" s="60">
        <v>38252259</v>
      </c>
      <c r="Z6" s="140">
        <v>74590.53</v>
      </c>
      <c r="AA6" s="62">
        <v>102566</v>
      </c>
    </row>
    <row r="7" spans="1:27" ht="13.5">
      <c r="A7" s="249" t="s">
        <v>144</v>
      </c>
      <c r="B7" s="182"/>
      <c r="C7" s="155">
        <v>10490424</v>
      </c>
      <c r="D7" s="155"/>
      <c r="E7" s="59">
        <v>850000</v>
      </c>
      <c r="F7" s="60">
        <v>850000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425000</v>
      </c>
      <c r="Y7" s="60">
        <v>-425000</v>
      </c>
      <c r="Z7" s="140">
        <v>-100</v>
      </c>
      <c r="AA7" s="62">
        <v>850000</v>
      </c>
    </row>
    <row r="8" spans="1:27" ht="13.5">
      <c r="A8" s="249" t="s">
        <v>145</v>
      </c>
      <c r="B8" s="182"/>
      <c r="C8" s="155">
        <v>62219926</v>
      </c>
      <c r="D8" s="155"/>
      <c r="E8" s="59">
        <v>163210430</v>
      </c>
      <c r="F8" s="60">
        <v>163210430</v>
      </c>
      <c r="G8" s="60">
        <v>20599325</v>
      </c>
      <c r="H8" s="60">
        <v>13099485</v>
      </c>
      <c r="I8" s="60"/>
      <c r="J8" s="60"/>
      <c r="K8" s="60">
        <v>16469498</v>
      </c>
      <c r="L8" s="60">
        <v>16469498</v>
      </c>
      <c r="M8" s="60">
        <v>7943453</v>
      </c>
      <c r="N8" s="60">
        <v>7943453</v>
      </c>
      <c r="O8" s="60"/>
      <c r="P8" s="60"/>
      <c r="Q8" s="60"/>
      <c r="R8" s="60"/>
      <c r="S8" s="60"/>
      <c r="T8" s="60"/>
      <c r="U8" s="60"/>
      <c r="V8" s="60"/>
      <c r="W8" s="60">
        <v>7943453</v>
      </c>
      <c r="X8" s="60">
        <v>81605215</v>
      </c>
      <c r="Y8" s="60">
        <v>-73661762</v>
      </c>
      <c r="Z8" s="140">
        <v>-90.27</v>
      </c>
      <c r="AA8" s="62">
        <v>163210430</v>
      </c>
    </row>
    <row r="9" spans="1:27" ht="13.5">
      <c r="A9" s="249" t="s">
        <v>146</v>
      </c>
      <c r="B9" s="182"/>
      <c r="C9" s="155">
        <v>17375465</v>
      </c>
      <c r="D9" s="155"/>
      <c r="E9" s="59">
        <v>15000000</v>
      </c>
      <c r="F9" s="60">
        <v>15000000</v>
      </c>
      <c r="G9" s="60"/>
      <c r="H9" s="60">
        <v>-188590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7500000</v>
      </c>
      <c r="Y9" s="60">
        <v>-7500000</v>
      </c>
      <c r="Z9" s="140">
        <v>-100</v>
      </c>
      <c r="AA9" s="62">
        <v>15000000</v>
      </c>
    </row>
    <row r="10" spans="1:27" ht="13.5">
      <c r="A10" s="249" t="s">
        <v>147</v>
      </c>
      <c r="B10" s="182"/>
      <c r="C10" s="155">
        <v>892353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1155343</v>
      </c>
      <c r="D11" s="155"/>
      <c r="E11" s="59">
        <v>1000000</v>
      </c>
      <c r="F11" s="60">
        <v>1000000</v>
      </c>
      <c r="G11" s="60">
        <v>117572</v>
      </c>
      <c r="H11" s="60">
        <v>-143517</v>
      </c>
      <c r="I11" s="60"/>
      <c r="J11" s="60"/>
      <c r="K11" s="60">
        <v>-229139</v>
      </c>
      <c r="L11" s="60">
        <v>-229139</v>
      </c>
      <c r="M11" s="60">
        <v>130073</v>
      </c>
      <c r="N11" s="60">
        <v>130073</v>
      </c>
      <c r="O11" s="60"/>
      <c r="P11" s="60"/>
      <c r="Q11" s="60"/>
      <c r="R11" s="60"/>
      <c r="S11" s="60"/>
      <c r="T11" s="60"/>
      <c r="U11" s="60"/>
      <c r="V11" s="60"/>
      <c r="W11" s="60">
        <v>130073</v>
      </c>
      <c r="X11" s="60">
        <v>500000</v>
      </c>
      <c r="Y11" s="60">
        <v>-369927</v>
      </c>
      <c r="Z11" s="140">
        <v>-73.99</v>
      </c>
      <c r="AA11" s="62">
        <v>1000000</v>
      </c>
    </row>
    <row r="12" spans="1:27" ht="13.5">
      <c r="A12" s="250" t="s">
        <v>56</v>
      </c>
      <c r="B12" s="251"/>
      <c r="C12" s="168">
        <f aca="true" t="shared" si="0" ref="C12:Y12">SUM(C6:C11)</f>
        <v>92276777</v>
      </c>
      <c r="D12" s="168">
        <f>SUM(D6:D11)</f>
        <v>0</v>
      </c>
      <c r="E12" s="72">
        <f t="shared" si="0"/>
        <v>180162996</v>
      </c>
      <c r="F12" s="73">
        <f t="shared" si="0"/>
        <v>180162996</v>
      </c>
      <c r="G12" s="73">
        <f t="shared" si="0"/>
        <v>10423878</v>
      </c>
      <c r="H12" s="73">
        <f t="shared" si="0"/>
        <v>13088957</v>
      </c>
      <c r="I12" s="73">
        <f t="shared" si="0"/>
        <v>0</v>
      </c>
      <c r="J12" s="73">
        <f t="shared" si="0"/>
        <v>0</v>
      </c>
      <c r="K12" s="73">
        <f t="shared" si="0"/>
        <v>40430674</v>
      </c>
      <c r="L12" s="73">
        <f t="shared" si="0"/>
        <v>40430674</v>
      </c>
      <c r="M12" s="73">
        <f t="shared" si="0"/>
        <v>46377068</v>
      </c>
      <c r="N12" s="73">
        <f t="shared" si="0"/>
        <v>46377068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46377068</v>
      </c>
      <c r="X12" s="73">
        <f t="shared" si="0"/>
        <v>90081498</v>
      </c>
      <c r="Y12" s="73">
        <f t="shared" si="0"/>
        <v>-43704430</v>
      </c>
      <c r="Z12" s="170">
        <f>+IF(X12&lt;&gt;0,+(Y12/X12)*100,0)</f>
        <v>-48.516544429578644</v>
      </c>
      <c r="AA12" s="74">
        <f>SUM(AA6:AA11)</f>
        <v>180162996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-3418500</v>
      </c>
      <c r="H15" s="60"/>
      <c r="I15" s="60"/>
      <c r="J15" s="60"/>
      <c r="K15" s="60">
        <v>-289242</v>
      </c>
      <c r="L15" s="60">
        <v>-289242</v>
      </c>
      <c r="M15" s="60">
        <v>-5769</v>
      </c>
      <c r="N15" s="60">
        <v>-5769</v>
      </c>
      <c r="O15" s="60"/>
      <c r="P15" s="60"/>
      <c r="Q15" s="60"/>
      <c r="R15" s="60"/>
      <c r="S15" s="60"/>
      <c r="T15" s="60"/>
      <c r="U15" s="60"/>
      <c r="V15" s="60"/>
      <c r="W15" s="60">
        <v>-5769</v>
      </c>
      <c r="X15" s="60"/>
      <c r="Y15" s="60">
        <v>-5769</v>
      </c>
      <c r="Z15" s="140"/>
      <c r="AA15" s="62"/>
    </row>
    <row r="16" spans="1:27" ht="13.5">
      <c r="A16" s="249" t="s">
        <v>151</v>
      </c>
      <c r="B16" s="182"/>
      <c r="C16" s="155">
        <v>404089</v>
      </c>
      <c r="D16" s="155"/>
      <c r="E16" s="59">
        <v>415343</v>
      </c>
      <c r="F16" s="60">
        <v>415343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207672</v>
      </c>
      <c r="Y16" s="159">
        <v>-207672</v>
      </c>
      <c r="Z16" s="141">
        <v>-100</v>
      </c>
      <c r="AA16" s="225">
        <v>415343</v>
      </c>
    </row>
    <row r="17" spans="1:27" ht="13.5">
      <c r="A17" s="249" t="s">
        <v>152</v>
      </c>
      <c r="B17" s="182"/>
      <c r="C17" s="155">
        <v>76471194</v>
      </c>
      <c r="D17" s="155"/>
      <c r="E17" s="59">
        <v>76471194</v>
      </c>
      <c r="F17" s="60">
        <v>76471194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38235597</v>
      </c>
      <c r="Y17" s="60">
        <v>-38235597</v>
      </c>
      <c r="Z17" s="140">
        <v>-100</v>
      </c>
      <c r="AA17" s="62">
        <v>76471194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1853166350</v>
      </c>
      <c r="D19" s="155"/>
      <c r="E19" s="59">
        <v>1863758320</v>
      </c>
      <c r="F19" s="60">
        <v>1863758320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931879160</v>
      </c>
      <c r="Y19" s="60">
        <v>-931879160</v>
      </c>
      <c r="Z19" s="140">
        <v>-100</v>
      </c>
      <c r="AA19" s="62">
        <v>1863758320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103620</v>
      </c>
      <c r="D22" s="155"/>
      <c r="E22" s="59">
        <v>1000000</v>
      </c>
      <c r="F22" s="60">
        <v>1000000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500000</v>
      </c>
      <c r="Y22" s="60">
        <v>-500000</v>
      </c>
      <c r="Z22" s="140">
        <v>-100</v>
      </c>
      <c r="AA22" s="62">
        <v>1000000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1930145253</v>
      </c>
      <c r="D24" s="168">
        <f>SUM(D15:D23)</f>
        <v>0</v>
      </c>
      <c r="E24" s="76">
        <f t="shared" si="1"/>
        <v>1941644857</v>
      </c>
      <c r="F24" s="77">
        <f t="shared" si="1"/>
        <v>1941644857</v>
      </c>
      <c r="G24" s="77">
        <f t="shared" si="1"/>
        <v>-3418500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-289242</v>
      </c>
      <c r="L24" s="77">
        <f t="shared" si="1"/>
        <v>-289242</v>
      </c>
      <c r="M24" s="77">
        <f t="shared" si="1"/>
        <v>-5769</v>
      </c>
      <c r="N24" s="77">
        <f t="shared" si="1"/>
        <v>-5769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-5769</v>
      </c>
      <c r="X24" s="77">
        <f t="shared" si="1"/>
        <v>970822429</v>
      </c>
      <c r="Y24" s="77">
        <f t="shared" si="1"/>
        <v>-970828198</v>
      </c>
      <c r="Z24" s="212">
        <f>+IF(X24&lt;&gt;0,+(Y24/X24)*100,0)</f>
        <v>-100.0005942384341</v>
      </c>
      <c r="AA24" s="79">
        <f>SUM(AA15:AA23)</f>
        <v>1941644857</v>
      </c>
    </row>
    <row r="25" spans="1:27" ht="13.5">
      <c r="A25" s="250" t="s">
        <v>159</v>
      </c>
      <c r="B25" s="251"/>
      <c r="C25" s="168">
        <f aca="true" t="shared" si="2" ref="C25:Y25">+C12+C24</f>
        <v>2022422030</v>
      </c>
      <c r="D25" s="168">
        <f>+D12+D24</f>
        <v>0</v>
      </c>
      <c r="E25" s="72">
        <f t="shared" si="2"/>
        <v>2121807853</v>
      </c>
      <c r="F25" s="73">
        <f t="shared" si="2"/>
        <v>2121807853</v>
      </c>
      <c r="G25" s="73">
        <f t="shared" si="2"/>
        <v>7005378</v>
      </c>
      <c r="H25" s="73">
        <f t="shared" si="2"/>
        <v>13088957</v>
      </c>
      <c r="I25" s="73">
        <f t="shared" si="2"/>
        <v>0</v>
      </c>
      <c r="J25" s="73">
        <f t="shared" si="2"/>
        <v>0</v>
      </c>
      <c r="K25" s="73">
        <f t="shared" si="2"/>
        <v>40141432</v>
      </c>
      <c r="L25" s="73">
        <f t="shared" si="2"/>
        <v>40141432</v>
      </c>
      <c r="M25" s="73">
        <f t="shared" si="2"/>
        <v>46371299</v>
      </c>
      <c r="N25" s="73">
        <f t="shared" si="2"/>
        <v>46371299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46371299</v>
      </c>
      <c r="X25" s="73">
        <f t="shared" si="2"/>
        <v>1060903927</v>
      </c>
      <c r="Y25" s="73">
        <f t="shared" si="2"/>
        <v>-1014532628</v>
      </c>
      <c r="Z25" s="170">
        <f>+IF(X25&lt;&gt;0,+(Y25/X25)*100,0)</f>
        <v>-95.62907650543553</v>
      </c>
      <c r="AA25" s="74">
        <f>+AA12+AA24</f>
        <v>2121807853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11311438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18859689</v>
      </c>
      <c r="D30" s="155"/>
      <c r="E30" s="59">
        <v>20861918</v>
      </c>
      <c r="F30" s="60">
        <v>20861918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10430959</v>
      </c>
      <c r="Y30" s="60">
        <v>-10430959</v>
      </c>
      <c r="Z30" s="140">
        <v>-100</v>
      </c>
      <c r="AA30" s="62">
        <v>20861918</v>
      </c>
    </row>
    <row r="31" spans="1:27" ht="13.5">
      <c r="A31" s="249" t="s">
        <v>163</v>
      </c>
      <c r="B31" s="182"/>
      <c r="C31" s="155">
        <v>3715810</v>
      </c>
      <c r="D31" s="155"/>
      <c r="E31" s="59">
        <v>3500000</v>
      </c>
      <c r="F31" s="60">
        <v>3500000</v>
      </c>
      <c r="G31" s="60">
        <v>-21197</v>
      </c>
      <c r="H31" s="60">
        <v>88599</v>
      </c>
      <c r="I31" s="60"/>
      <c r="J31" s="60"/>
      <c r="K31" s="60">
        <v>97329</v>
      </c>
      <c r="L31" s="60">
        <v>97329</v>
      </c>
      <c r="M31" s="60">
        <v>386525</v>
      </c>
      <c r="N31" s="60">
        <v>386525</v>
      </c>
      <c r="O31" s="60"/>
      <c r="P31" s="60"/>
      <c r="Q31" s="60"/>
      <c r="R31" s="60"/>
      <c r="S31" s="60"/>
      <c r="T31" s="60"/>
      <c r="U31" s="60"/>
      <c r="V31" s="60"/>
      <c r="W31" s="60">
        <v>386525</v>
      </c>
      <c r="X31" s="60">
        <v>1750000</v>
      </c>
      <c r="Y31" s="60">
        <v>-1363475</v>
      </c>
      <c r="Z31" s="140">
        <v>-77.91</v>
      </c>
      <c r="AA31" s="62">
        <v>3500000</v>
      </c>
    </row>
    <row r="32" spans="1:27" ht="13.5">
      <c r="A32" s="249" t="s">
        <v>164</v>
      </c>
      <c r="B32" s="182"/>
      <c r="C32" s="155">
        <v>201808870</v>
      </c>
      <c r="D32" s="155"/>
      <c r="E32" s="59">
        <v>241000000</v>
      </c>
      <c r="F32" s="60">
        <v>241000000</v>
      </c>
      <c r="G32" s="60">
        <v>-60108902</v>
      </c>
      <c r="H32" s="60">
        <v>3093986</v>
      </c>
      <c r="I32" s="60"/>
      <c r="J32" s="60"/>
      <c r="K32" s="60">
        <v>4349129</v>
      </c>
      <c r="L32" s="60">
        <v>4349129</v>
      </c>
      <c r="M32" s="60">
        <v>-34837827</v>
      </c>
      <c r="N32" s="60">
        <v>-34837827</v>
      </c>
      <c r="O32" s="60"/>
      <c r="P32" s="60"/>
      <c r="Q32" s="60"/>
      <c r="R32" s="60"/>
      <c r="S32" s="60"/>
      <c r="T32" s="60"/>
      <c r="U32" s="60"/>
      <c r="V32" s="60"/>
      <c r="W32" s="60">
        <v>-34837827</v>
      </c>
      <c r="X32" s="60">
        <v>120500000</v>
      </c>
      <c r="Y32" s="60">
        <v>-155337827</v>
      </c>
      <c r="Z32" s="140">
        <v>-128.91</v>
      </c>
      <c r="AA32" s="62">
        <v>241000000</v>
      </c>
    </row>
    <row r="33" spans="1:27" ht="13.5">
      <c r="A33" s="249" t="s">
        <v>165</v>
      </c>
      <c r="B33" s="182"/>
      <c r="C33" s="155">
        <v>14810353</v>
      </c>
      <c r="D33" s="155"/>
      <c r="E33" s="59"/>
      <c r="F33" s="60"/>
      <c r="G33" s="60">
        <v>-6588133</v>
      </c>
      <c r="H33" s="60">
        <v>1428225</v>
      </c>
      <c r="I33" s="60"/>
      <c r="J33" s="60"/>
      <c r="K33" s="60">
        <v>2139655</v>
      </c>
      <c r="L33" s="60">
        <v>2139655</v>
      </c>
      <c r="M33" s="60">
        <v>-134938</v>
      </c>
      <c r="N33" s="60">
        <v>-134938</v>
      </c>
      <c r="O33" s="60"/>
      <c r="P33" s="60"/>
      <c r="Q33" s="60"/>
      <c r="R33" s="60"/>
      <c r="S33" s="60"/>
      <c r="T33" s="60"/>
      <c r="U33" s="60"/>
      <c r="V33" s="60"/>
      <c r="W33" s="60">
        <v>-134938</v>
      </c>
      <c r="X33" s="60"/>
      <c r="Y33" s="60">
        <v>-134938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250506160</v>
      </c>
      <c r="D34" s="168">
        <f>SUM(D29:D33)</f>
        <v>0</v>
      </c>
      <c r="E34" s="72">
        <f t="shared" si="3"/>
        <v>265361918</v>
      </c>
      <c r="F34" s="73">
        <f t="shared" si="3"/>
        <v>265361918</v>
      </c>
      <c r="G34" s="73">
        <f t="shared" si="3"/>
        <v>-66718232</v>
      </c>
      <c r="H34" s="73">
        <f t="shared" si="3"/>
        <v>4610810</v>
      </c>
      <c r="I34" s="73">
        <f t="shared" si="3"/>
        <v>0</v>
      </c>
      <c r="J34" s="73">
        <f t="shared" si="3"/>
        <v>0</v>
      </c>
      <c r="K34" s="73">
        <f t="shared" si="3"/>
        <v>6586113</v>
      </c>
      <c r="L34" s="73">
        <f t="shared" si="3"/>
        <v>6586113</v>
      </c>
      <c r="M34" s="73">
        <f t="shared" si="3"/>
        <v>-34586240</v>
      </c>
      <c r="N34" s="73">
        <f t="shared" si="3"/>
        <v>-34586240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-34586240</v>
      </c>
      <c r="X34" s="73">
        <f t="shared" si="3"/>
        <v>132680959</v>
      </c>
      <c r="Y34" s="73">
        <f t="shared" si="3"/>
        <v>-167267199</v>
      </c>
      <c r="Z34" s="170">
        <f>+IF(X34&lt;&gt;0,+(Y34/X34)*100,0)</f>
        <v>-126.06722189881066</v>
      </c>
      <c r="AA34" s="74">
        <f>SUM(AA29:AA33)</f>
        <v>265361918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30565887</v>
      </c>
      <c r="D37" s="155"/>
      <c r="E37" s="59">
        <v>30054350</v>
      </c>
      <c r="F37" s="60">
        <v>30054350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15027175</v>
      </c>
      <c r="Y37" s="60">
        <v>-15027175</v>
      </c>
      <c r="Z37" s="140">
        <v>-100</v>
      </c>
      <c r="AA37" s="62">
        <v>30054350</v>
      </c>
    </row>
    <row r="38" spans="1:27" ht="13.5">
      <c r="A38" s="249" t="s">
        <v>165</v>
      </c>
      <c r="B38" s="182"/>
      <c r="C38" s="155">
        <v>37995748</v>
      </c>
      <c r="D38" s="155"/>
      <c r="E38" s="59">
        <v>36187940</v>
      </c>
      <c r="F38" s="60">
        <v>36187940</v>
      </c>
      <c r="G38" s="60">
        <v>133637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18093970</v>
      </c>
      <c r="Y38" s="60">
        <v>-18093970</v>
      </c>
      <c r="Z38" s="140">
        <v>-100</v>
      </c>
      <c r="AA38" s="62">
        <v>36187940</v>
      </c>
    </row>
    <row r="39" spans="1:27" ht="13.5">
      <c r="A39" s="250" t="s">
        <v>59</v>
      </c>
      <c r="B39" s="253"/>
      <c r="C39" s="168">
        <f aca="true" t="shared" si="4" ref="C39:Y39">SUM(C37:C38)</f>
        <v>68561635</v>
      </c>
      <c r="D39" s="168">
        <f>SUM(D37:D38)</f>
        <v>0</v>
      </c>
      <c r="E39" s="76">
        <f t="shared" si="4"/>
        <v>66242290</v>
      </c>
      <c r="F39" s="77">
        <f t="shared" si="4"/>
        <v>66242290</v>
      </c>
      <c r="G39" s="77">
        <f t="shared" si="4"/>
        <v>133637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33121145</v>
      </c>
      <c r="Y39" s="77">
        <f t="shared" si="4"/>
        <v>-33121145</v>
      </c>
      <c r="Z39" s="212">
        <f>+IF(X39&lt;&gt;0,+(Y39/X39)*100,0)</f>
        <v>-100</v>
      </c>
      <c r="AA39" s="79">
        <f>SUM(AA37:AA38)</f>
        <v>66242290</v>
      </c>
    </row>
    <row r="40" spans="1:27" ht="13.5">
      <c r="A40" s="250" t="s">
        <v>167</v>
      </c>
      <c r="B40" s="251"/>
      <c r="C40" s="168">
        <f aca="true" t="shared" si="5" ref="C40:Y40">+C34+C39</f>
        <v>319067795</v>
      </c>
      <c r="D40" s="168">
        <f>+D34+D39</f>
        <v>0</v>
      </c>
      <c r="E40" s="72">
        <f t="shared" si="5"/>
        <v>331604208</v>
      </c>
      <c r="F40" s="73">
        <f t="shared" si="5"/>
        <v>331604208</v>
      </c>
      <c r="G40" s="73">
        <f t="shared" si="5"/>
        <v>-66584595</v>
      </c>
      <c r="H40" s="73">
        <f t="shared" si="5"/>
        <v>4610810</v>
      </c>
      <c r="I40" s="73">
        <f t="shared" si="5"/>
        <v>0</v>
      </c>
      <c r="J40" s="73">
        <f t="shared" si="5"/>
        <v>0</v>
      </c>
      <c r="K40" s="73">
        <f t="shared" si="5"/>
        <v>6586113</v>
      </c>
      <c r="L40" s="73">
        <f t="shared" si="5"/>
        <v>6586113</v>
      </c>
      <c r="M40" s="73">
        <f t="shared" si="5"/>
        <v>-34586240</v>
      </c>
      <c r="N40" s="73">
        <f t="shared" si="5"/>
        <v>-34586240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-34586240</v>
      </c>
      <c r="X40" s="73">
        <f t="shared" si="5"/>
        <v>165802104</v>
      </c>
      <c r="Y40" s="73">
        <f t="shared" si="5"/>
        <v>-200388344</v>
      </c>
      <c r="Z40" s="170">
        <f>+IF(X40&lt;&gt;0,+(Y40/X40)*100,0)</f>
        <v>-120.85995241652662</v>
      </c>
      <c r="AA40" s="74">
        <f>+AA34+AA39</f>
        <v>331604208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1703354235</v>
      </c>
      <c r="D42" s="257">
        <f>+D25-D40</f>
        <v>0</v>
      </c>
      <c r="E42" s="258">
        <f t="shared" si="6"/>
        <v>1790203645</v>
      </c>
      <c r="F42" s="259">
        <f t="shared" si="6"/>
        <v>1790203645</v>
      </c>
      <c r="G42" s="259">
        <f t="shared" si="6"/>
        <v>73589973</v>
      </c>
      <c r="H42" s="259">
        <f t="shared" si="6"/>
        <v>8478147</v>
      </c>
      <c r="I42" s="259">
        <f t="shared" si="6"/>
        <v>0</v>
      </c>
      <c r="J42" s="259">
        <f t="shared" si="6"/>
        <v>0</v>
      </c>
      <c r="K42" s="259">
        <f t="shared" si="6"/>
        <v>33555319</v>
      </c>
      <c r="L42" s="259">
        <f t="shared" si="6"/>
        <v>33555319</v>
      </c>
      <c r="M42" s="259">
        <f t="shared" si="6"/>
        <v>80957539</v>
      </c>
      <c r="N42" s="259">
        <f t="shared" si="6"/>
        <v>80957539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80957539</v>
      </c>
      <c r="X42" s="259">
        <f t="shared" si="6"/>
        <v>895101823</v>
      </c>
      <c r="Y42" s="259">
        <f t="shared" si="6"/>
        <v>-814144284</v>
      </c>
      <c r="Z42" s="260">
        <f>+IF(X42&lt;&gt;0,+(Y42/X42)*100,0)</f>
        <v>-90.95549389803891</v>
      </c>
      <c r="AA42" s="261">
        <f>+AA25-AA40</f>
        <v>1790203645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1703354235</v>
      </c>
      <c r="D45" s="155"/>
      <c r="E45" s="59">
        <v>1790203645</v>
      </c>
      <c r="F45" s="60">
        <v>1790203645</v>
      </c>
      <c r="G45" s="60">
        <v>73589973</v>
      </c>
      <c r="H45" s="60">
        <v>8478147</v>
      </c>
      <c r="I45" s="60"/>
      <c r="J45" s="60"/>
      <c r="K45" s="60">
        <v>33555319</v>
      </c>
      <c r="L45" s="60">
        <v>33555319</v>
      </c>
      <c r="M45" s="60">
        <v>80957539</v>
      </c>
      <c r="N45" s="60">
        <v>80957539</v>
      </c>
      <c r="O45" s="60"/>
      <c r="P45" s="60"/>
      <c r="Q45" s="60"/>
      <c r="R45" s="60"/>
      <c r="S45" s="60"/>
      <c r="T45" s="60"/>
      <c r="U45" s="60"/>
      <c r="V45" s="60"/>
      <c r="W45" s="60">
        <v>80957539</v>
      </c>
      <c r="X45" s="60">
        <v>895101823</v>
      </c>
      <c r="Y45" s="60">
        <v>-814144284</v>
      </c>
      <c r="Z45" s="139">
        <v>-90.96</v>
      </c>
      <c r="AA45" s="62">
        <v>1790203645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1703354235</v>
      </c>
      <c r="D48" s="217">
        <f>SUM(D45:D47)</f>
        <v>0</v>
      </c>
      <c r="E48" s="264">
        <f t="shared" si="7"/>
        <v>1790203645</v>
      </c>
      <c r="F48" s="219">
        <f t="shared" si="7"/>
        <v>1790203645</v>
      </c>
      <c r="G48" s="219">
        <f t="shared" si="7"/>
        <v>73589973</v>
      </c>
      <c r="H48" s="219">
        <f t="shared" si="7"/>
        <v>8478147</v>
      </c>
      <c r="I48" s="219">
        <f t="shared" si="7"/>
        <v>0</v>
      </c>
      <c r="J48" s="219">
        <f t="shared" si="7"/>
        <v>0</v>
      </c>
      <c r="K48" s="219">
        <f t="shared" si="7"/>
        <v>33555319</v>
      </c>
      <c r="L48" s="219">
        <f t="shared" si="7"/>
        <v>33555319</v>
      </c>
      <c r="M48" s="219">
        <f t="shared" si="7"/>
        <v>80957539</v>
      </c>
      <c r="N48" s="219">
        <f t="shared" si="7"/>
        <v>80957539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80957539</v>
      </c>
      <c r="X48" s="219">
        <f t="shared" si="7"/>
        <v>895101823</v>
      </c>
      <c r="Y48" s="219">
        <f t="shared" si="7"/>
        <v>-814144284</v>
      </c>
      <c r="Z48" s="265">
        <f>+IF(X48&lt;&gt;0,+(Y48/X48)*100,0)</f>
        <v>-90.95549389803891</v>
      </c>
      <c r="AA48" s="232">
        <f>SUM(AA45:AA47)</f>
        <v>1790203645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470326406</v>
      </c>
      <c r="D6" s="155"/>
      <c r="E6" s="59">
        <v>438175000</v>
      </c>
      <c r="F6" s="60">
        <v>438175000</v>
      </c>
      <c r="G6" s="60">
        <v>47726176</v>
      </c>
      <c r="H6" s="60">
        <v>38567765</v>
      </c>
      <c r="I6" s="60">
        <v>37364192</v>
      </c>
      <c r="J6" s="60">
        <v>123658133</v>
      </c>
      <c r="K6" s="60">
        <v>60641773</v>
      </c>
      <c r="L6" s="60">
        <v>32694341</v>
      </c>
      <c r="M6" s="60">
        <v>32706121</v>
      </c>
      <c r="N6" s="60">
        <v>126042235</v>
      </c>
      <c r="O6" s="60"/>
      <c r="P6" s="60"/>
      <c r="Q6" s="60"/>
      <c r="R6" s="60"/>
      <c r="S6" s="60"/>
      <c r="T6" s="60"/>
      <c r="U6" s="60"/>
      <c r="V6" s="60"/>
      <c r="W6" s="60">
        <v>249700368</v>
      </c>
      <c r="X6" s="60">
        <v>219084000</v>
      </c>
      <c r="Y6" s="60">
        <v>30616368</v>
      </c>
      <c r="Z6" s="140">
        <v>13.97</v>
      </c>
      <c r="AA6" s="62">
        <v>438175000</v>
      </c>
    </row>
    <row r="7" spans="1:27" ht="13.5">
      <c r="A7" s="249" t="s">
        <v>178</v>
      </c>
      <c r="B7" s="182"/>
      <c r="C7" s="155"/>
      <c r="D7" s="155"/>
      <c r="E7" s="59">
        <v>134970000</v>
      </c>
      <c r="F7" s="60">
        <v>134970000</v>
      </c>
      <c r="G7" s="60">
        <v>53600000</v>
      </c>
      <c r="H7" s="60">
        <v>934576</v>
      </c>
      <c r="I7" s="60">
        <v>833500</v>
      </c>
      <c r="J7" s="60">
        <v>55368076</v>
      </c>
      <c r="K7" s="60"/>
      <c r="L7" s="60"/>
      <c r="M7" s="60">
        <v>37874000</v>
      </c>
      <c r="N7" s="60">
        <v>37874000</v>
      </c>
      <c r="O7" s="60"/>
      <c r="P7" s="60"/>
      <c r="Q7" s="60"/>
      <c r="R7" s="60"/>
      <c r="S7" s="60"/>
      <c r="T7" s="60"/>
      <c r="U7" s="60"/>
      <c r="V7" s="60"/>
      <c r="W7" s="60">
        <v>93242076</v>
      </c>
      <c r="X7" s="60">
        <v>102000000</v>
      </c>
      <c r="Y7" s="60">
        <v>-8757924</v>
      </c>
      <c r="Z7" s="140">
        <v>-8.59</v>
      </c>
      <c r="AA7" s="62">
        <v>134970000</v>
      </c>
    </row>
    <row r="8" spans="1:27" ht="13.5">
      <c r="A8" s="249" t="s">
        <v>179</v>
      </c>
      <c r="B8" s="182"/>
      <c r="C8" s="155"/>
      <c r="D8" s="155"/>
      <c r="E8" s="59">
        <v>73103000</v>
      </c>
      <c r="F8" s="60">
        <v>73103000</v>
      </c>
      <c r="G8" s="60">
        <v>12363000</v>
      </c>
      <c r="H8" s="60"/>
      <c r="I8" s="60">
        <v>1178686</v>
      </c>
      <c r="J8" s="60">
        <v>13541686</v>
      </c>
      <c r="K8" s="60">
        <v>2754046</v>
      </c>
      <c r="L8" s="60">
        <v>17262000</v>
      </c>
      <c r="M8" s="60">
        <v>2750000</v>
      </c>
      <c r="N8" s="60">
        <v>22766046</v>
      </c>
      <c r="O8" s="60"/>
      <c r="P8" s="60"/>
      <c r="Q8" s="60"/>
      <c r="R8" s="60"/>
      <c r="S8" s="60"/>
      <c r="T8" s="60"/>
      <c r="U8" s="60"/>
      <c r="V8" s="60"/>
      <c r="W8" s="60">
        <v>36307732</v>
      </c>
      <c r="X8" s="60"/>
      <c r="Y8" s="60">
        <v>36307732</v>
      </c>
      <c r="Z8" s="140"/>
      <c r="AA8" s="62">
        <v>73103000</v>
      </c>
    </row>
    <row r="9" spans="1:27" ht="13.5">
      <c r="A9" s="249" t="s">
        <v>180</v>
      </c>
      <c r="B9" s="182"/>
      <c r="C9" s="155">
        <v>27024931</v>
      </c>
      <c r="D9" s="155"/>
      <c r="E9" s="59">
        <v>26670543</v>
      </c>
      <c r="F9" s="60">
        <v>26670543</v>
      </c>
      <c r="G9" s="60">
        <v>2368593</v>
      </c>
      <c r="H9" s="60">
        <v>2291167</v>
      </c>
      <c r="I9" s="60">
        <v>29</v>
      </c>
      <c r="J9" s="60">
        <v>4659789</v>
      </c>
      <c r="K9" s="60">
        <v>5295788</v>
      </c>
      <c r="L9" s="60">
        <v>2768446</v>
      </c>
      <c r="M9" s="60">
        <v>5429719</v>
      </c>
      <c r="N9" s="60">
        <v>13493953</v>
      </c>
      <c r="O9" s="60"/>
      <c r="P9" s="60"/>
      <c r="Q9" s="60"/>
      <c r="R9" s="60"/>
      <c r="S9" s="60"/>
      <c r="T9" s="60"/>
      <c r="U9" s="60"/>
      <c r="V9" s="60"/>
      <c r="W9" s="60">
        <v>18153742</v>
      </c>
      <c r="X9" s="60"/>
      <c r="Y9" s="60">
        <v>18153742</v>
      </c>
      <c r="Z9" s="140"/>
      <c r="AA9" s="62">
        <v>26670543</v>
      </c>
    </row>
    <row r="10" spans="1:27" ht="13.5">
      <c r="A10" s="249" t="s">
        <v>181</v>
      </c>
      <c r="B10" s="182"/>
      <c r="C10" s="155">
        <v>5860</v>
      </c>
      <c r="D10" s="155"/>
      <c r="E10" s="59"/>
      <c r="F10" s="60"/>
      <c r="G10" s="60"/>
      <c r="H10" s="60"/>
      <c r="I10" s="60"/>
      <c r="J10" s="60"/>
      <c r="K10" s="60"/>
      <c r="L10" s="60">
        <v>320000</v>
      </c>
      <c r="M10" s="60"/>
      <c r="N10" s="60">
        <v>320000</v>
      </c>
      <c r="O10" s="60"/>
      <c r="P10" s="60"/>
      <c r="Q10" s="60"/>
      <c r="R10" s="60"/>
      <c r="S10" s="60"/>
      <c r="T10" s="60"/>
      <c r="U10" s="60"/>
      <c r="V10" s="60"/>
      <c r="W10" s="60">
        <v>320000</v>
      </c>
      <c r="X10" s="60"/>
      <c r="Y10" s="60">
        <v>320000</v>
      </c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-427171149</v>
      </c>
      <c r="D12" s="155"/>
      <c r="E12" s="59">
        <v>-496698000</v>
      </c>
      <c r="F12" s="60">
        <v>-496698000</v>
      </c>
      <c r="G12" s="60">
        <v>-42965600</v>
      </c>
      <c r="H12" s="60">
        <v>-28878143</v>
      </c>
      <c r="I12" s="60">
        <v>-66872749</v>
      </c>
      <c r="J12" s="60">
        <v>-138716492</v>
      </c>
      <c r="K12" s="60">
        <v>-31913434</v>
      </c>
      <c r="L12" s="60">
        <v>-47337825</v>
      </c>
      <c r="M12" s="60">
        <v>-61775523</v>
      </c>
      <c r="N12" s="60">
        <v>-141026782</v>
      </c>
      <c r="O12" s="60"/>
      <c r="P12" s="60"/>
      <c r="Q12" s="60"/>
      <c r="R12" s="60"/>
      <c r="S12" s="60"/>
      <c r="T12" s="60"/>
      <c r="U12" s="60"/>
      <c r="V12" s="60"/>
      <c r="W12" s="60">
        <v>-279743274</v>
      </c>
      <c r="X12" s="60">
        <v>-252282000</v>
      </c>
      <c r="Y12" s="60">
        <v>-27461274</v>
      </c>
      <c r="Z12" s="140">
        <v>10.89</v>
      </c>
      <c r="AA12" s="62">
        <v>-496698000</v>
      </c>
    </row>
    <row r="13" spans="1:27" ht="13.5">
      <c r="A13" s="249" t="s">
        <v>40</v>
      </c>
      <c r="B13" s="182"/>
      <c r="C13" s="155">
        <v>-14802371</v>
      </c>
      <c r="D13" s="155"/>
      <c r="E13" s="59">
        <v>-10780612</v>
      </c>
      <c r="F13" s="60">
        <v>-10780612</v>
      </c>
      <c r="G13" s="60">
        <v>-522654</v>
      </c>
      <c r="H13" s="60">
        <v>-696035</v>
      </c>
      <c r="I13" s="60">
        <v>-1994244</v>
      </c>
      <c r="J13" s="60">
        <v>-3212933</v>
      </c>
      <c r="K13" s="60">
        <v>-631320</v>
      </c>
      <c r="L13" s="60">
        <v>-636012</v>
      </c>
      <c r="M13" s="60">
        <v>-2354703</v>
      </c>
      <c r="N13" s="60">
        <v>-3622035</v>
      </c>
      <c r="O13" s="60"/>
      <c r="P13" s="60"/>
      <c r="Q13" s="60"/>
      <c r="R13" s="60"/>
      <c r="S13" s="60"/>
      <c r="T13" s="60"/>
      <c r="U13" s="60"/>
      <c r="V13" s="60"/>
      <c r="W13" s="60">
        <v>-6834968</v>
      </c>
      <c r="X13" s="60"/>
      <c r="Y13" s="60">
        <v>-6834968</v>
      </c>
      <c r="Z13" s="140"/>
      <c r="AA13" s="62">
        <v>-10780612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55383677</v>
      </c>
      <c r="D15" s="168">
        <f>SUM(D6:D14)</f>
        <v>0</v>
      </c>
      <c r="E15" s="72">
        <f t="shared" si="0"/>
        <v>165439931</v>
      </c>
      <c r="F15" s="73">
        <f t="shared" si="0"/>
        <v>165439931</v>
      </c>
      <c r="G15" s="73">
        <f t="shared" si="0"/>
        <v>72569515</v>
      </c>
      <c r="H15" s="73">
        <f t="shared" si="0"/>
        <v>12219330</v>
      </c>
      <c r="I15" s="73">
        <f t="shared" si="0"/>
        <v>-29490586</v>
      </c>
      <c r="J15" s="73">
        <f t="shared" si="0"/>
        <v>55298259</v>
      </c>
      <c r="K15" s="73">
        <f t="shared" si="0"/>
        <v>36146853</v>
      </c>
      <c r="L15" s="73">
        <f t="shared" si="0"/>
        <v>5070950</v>
      </c>
      <c r="M15" s="73">
        <f t="shared" si="0"/>
        <v>14629614</v>
      </c>
      <c r="N15" s="73">
        <f t="shared" si="0"/>
        <v>55847417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111145676</v>
      </c>
      <c r="X15" s="73">
        <f t="shared" si="0"/>
        <v>68802000</v>
      </c>
      <c r="Y15" s="73">
        <f t="shared" si="0"/>
        <v>42343676</v>
      </c>
      <c r="Z15" s="170">
        <f>+IF(X15&lt;&gt;0,+(Y15/X15)*100,0)</f>
        <v>61.544251620592426</v>
      </c>
      <c r="AA15" s="74">
        <f>SUM(AA6:AA14)</f>
        <v>165439931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4574999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-73380923</v>
      </c>
      <c r="D24" s="155"/>
      <c r="E24" s="59">
        <v>-73103000</v>
      </c>
      <c r="F24" s="60">
        <v>-73103000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-73103000</v>
      </c>
    </row>
    <row r="25" spans="1:27" ht="13.5">
      <c r="A25" s="250" t="s">
        <v>191</v>
      </c>
      <c r="B25" s="251"/>
      <c r="C25" s="168">
        <f aca="true" t="shared" si="1" ref="C25:Y25">SUM(C19:C24)</f>
        <v>-68805924</v>
      </c>
      <c r="D25" s="168">
        <f>SUM(D19:D24)</f>
        <v>0</v>
      </c>
      <c r="E25" s="72">
        <f t="shared" si="1"/>
        <v>-73103000</v>
      </c>
      <c r="F25" s="73">
        <f t="shared" si="1"/>
        <v>-73103000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-73103000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4509467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6225152</v>
      </c>
      <c r="F33" s="60">
        <v>6225152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6225152</v>
      </c>
    </row>
    <row r="34" spans="1:27" ht="13.5">
      <c r="A34" s="250" t="s">
        <v>197</v>
      </c>
      <c r="B34" s="251"/>
      <c r="C34" s="168">
        <f aca="true" t="shared" si="2" ref="C34:Y34">SUM(C29:C33)</f>
        <v>4509467</v>
      </c>
      <c r="D34" s="168">
        <f>SUM(D29:D33)</f>
        <v>0</v>
      </c>
      <c r="E34" s="72">
        <f t="shared" si="2"/>
        <v>6225152</v>
      </c>
      <c r="F34" s="73">
        <f t="shared" si="2"/>
        <v>6225152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6225152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-8912780</v>
      </c>
      <c r="D36" s="153">
        <f>+D15+D25+D34</f>
        <v>0</v>
      </c>
      <c r="E36" s="99">
        <f t="shared" si="3"/>
        <v>98562083</v>
      </c>
      <c r="F36" s="100">
        <f t="shared" si="3"/>
        <v>98562083</v>
      </c>
      <c r="G36" s="100">
        <f t="shared" si="3"/>
        <v>72569515</v>
      </c>
      <c r="H36" s="100">
        <f t="shared" si="3"/>
        <v>12219330</v>
      </c>
      <c r="I36" s="100">
        <f t="shared" si="3"/>
        <v>-29490586</v>
      </c>
      <c r="J36" s="100">
        <f t="shared" si="3"/>
        <v>55298259</v>
      </c>
      <c r="K36" s="100">
        <f t="shared" si="3"/>
        <v>36146853</v>
      </c>
      <c r="L36" s="100">
        <f t="shared" si="3"/>
        <v>5070950</v>
      </c>
      <c r="M36" s="100">
        <f t="shared" si="3"/>
        <v>14629614</v>
      </c>
      <c r="N36" s="100">
        <f t="shared" si="3"/>
        <v>55847417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111145676</v>
      </c>
      <c r="X36" s="100">
        <f t="shared" si="3"/>
        <v>68802000</v>
      </c>
      <c r="Y36" s="100">
        <f t="shared" si="3"/>
        <v>42343676</v>
      </c>
      <c r="Z36" s="137">
        <f>+IF(X36&lt;&gt;0,+(Y36/X36)*100,0)</f>
        <v>61.544251620592426</v>
      </c>
      <c r="AA36" s="102">
        <f>+AA15+AA25+AA34</f>
        <v>98562083</v>
      </c>
    </row>
    <row r="37" spans="1:27" ht="13.5">
      <c r="A37" s="249" t="s">
        <v>199</v>
      </c>
      <c r="B37" s="182"/>
      <c r="C37" s="153">
        <v>-2244686</v>
      </c>
      <c r="D37" s="153"/>
      <c r="E37" s="99"/>
      <c r="F37" s="100"/>
      <c r="G37" s="100">
        <v>-62930700</v>
      </c>
      <c r="H37" s="100">
        <v>9638815</v>
      </c>
      <c r="I37" s="100">
        <v>21858145</v>
      </c>
      <c r="J37" s="100">
        <v>-62930700</v>
      </c>
      <c r="K37" s="100">
        <v>-7632441</v>
      </c>
      <c r="L37" s="100">
        <v>28514412</v>
      </c>
      <c r="M37" s="100">
        <v>33585362</v>
      </c>
      <c r="N37" s="100">
        <v>-7632441</v>
      </c>
      <c r="O37" s="100"/>
      <c r="P37" s="100"/>
      <c r="Q37" s="100"/>
      <c r="R37" s="100"/>
      <c r="S37" s="100"/>
      <c r="T37" s="100"/>
      <c r="U37" s="100"/>
      <c r="V37" s="100"/>
      <c r="W37" s="100">
        <v>-62930700</v>
      </c>
      <c r="X37" s="100"/>
      <c r="Y37" s="100">
        <v>-62930700</v>
      </c>
      <c r="Z37" s="137"/>
      <c r="AA37" s="102"/>
    </row>
    <row r="38" spans="1:27" ht="13.5">
      <c r="A38" s="269" t="s">
        <v>200</v>
      </c>
      <c r="B38" s="256"/>
      <c r="C38" s="257">
        <v>-11157466</v>
      </c>
      <c r="D38" s="257"/>
      <c r="E38" s="258">
        <v>98562083</v>
      </c>
      <c r="F38" s="259">
        <v>98562083</v>
      </c>
      <c r="G38" s="259">
        <v>9638815</v>
      </c>
      <c r="H38" s="259">
        <v>21858145</v>
      </c>
      <c r="I38" s="259">
        <v>-7632441</v>
      </c>
      <c r="J38" s="259">
        <v>-7632441</v>
      </c>
      <c r="K38" s="259">
        <v>28514412</v>
      </c>
      <c r="L38" s="259">
        <v>33585362</v>
      </c>
      <c r="M38" s="259">
        <v>48214976</v>
      </c>
      <c r="N38" s="259">
        <v>48214976</v>
      </c>
      <c r="O38" s="259"/>
      <c r="P38" s="259"/>
      <c r="Q38" s="259"/>
      <c r="R38" s="259"/>
      <c r="S38" s="259"/>
      <c r="T38" s="259"/>
      <c r="U38" s="259"/>
      <c r="V38" s="259"/>
      <c r="W38" s="259">
        <v>48214976</v>
      </c>
      <c r="X38" s="259">
        <v>68802000</v>
      </c>
      <c r="Y38" s="259">
        <v>-20587024</v>
      </c>
      <c r="Z38" s="260">
        <v>-29.92</v>
      </c>
      <c r="AA38" s="261">
        <v>98562083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143406059</v>
      </c>
      <c r="D5" s="200">
        <f t="shared" si="0"/>
        <v>0</v>
      </c>
      <c r="E5" s="106">
        <f t="shared" si="0"/>
        <v>79603947</v>
      </c>
      <c r="F5" s="106">
        <f t="shared" si="0"/>
        <v>79603947</v>
      </c>
      <c r="G5" s="106">
        <f t="shared" si="0"/>
        <v>1035635</v>
      </c>
      <c r="H5" s="106">
        <f t="shared" si="0"/>
        <v>0</v>
      </c>
      <c r="I5" s="106">
        <f t="shared" si="0"/>
        <v>1354602</v>
      </c>
      <c r="J5" s="106">
        <f t="shared" si="0"/>
        <v>2390237</v>
      </c>
      <c r="K5" s="106">
        <f t="shared" si="0"/>
        <v>7066992</v>
      </c>
      <c r="L5" s="106">
        <f t="shared" si="0"/>
        <v>1389312</v>
      </c>
      <c r="M5" s="106">
        <f t="shared" si="0"/>
        <v>6031336</v>
      </c>
      <c r="N5" s="106">
        <f t="shared" si="0"/>
        <v>14487640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16877877</v>
      </c>
      <c r="X5" s="106">
        <f t="shared" si="0"/>
        <v>39801974</v>
      </c>
      <c r="Y5" s="106">
        <f t="shared" si="0"/>
        <v>-22924097</v>
      </c>
      <c r="Z5" s="201">
        <f>+IF(X5&lt;&gt;0,+(Y5/X5)*100,0)</f>
        <v>-57.59537705340946</v>
      </c>
      <c r="AA5" s="199">
        <f>SUM(AA11:AA18)</f>
        <v>79603947</v>
      </c>
    </row>
    <row r="6" spans="1:27" ht="13.5">
      <c r="A6" s="291" t="s">
        <v>204</v>
      </c>
      <c r="B6" s="142"/>
      <c r="C6" s="62">
        <v>28711978</v>
      </c>
      <c r="D6" s="156"/>
      <c r="E6" s="60">
        <v>5290000</v>
      </c>
      <c r="F6" s="60">
        <v>5290000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2645000</v>
      </c>
      <c r="Y6" s="60">
        <v>-2645000</v>
      </c>
      <c r="Z6" s="140">
        <v>-100</v>
      </c>
      <c r="AA6" s="155">
        <v>5290000</v>
      </c>
    </row>
    <row r="7" spans="1:27" ht="13.5">
      <c r="A7" s="291" t="s">
        <v>205</v>
      </c>
      <c r="B7" s="142"/>
      <c r="C7" s="62">
        <v>306186</v>
      </c>
      <c r="D7" s="156"/>
      <c r="E7" s="60">
        <v>893000</v>
      </c>
      <c r="F7" s="60">
        <v>893000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446500</v>
      </c>
      <c r="Y7" s="60">
        <v>-446500</v>
      </c>
      <c r="Z7" s="140">
        <v>-100</v>
      </c>
      <c r="AA7" s="155">
        <v>893000</v>
      </c>
    </row>
    <row r="8" spans="1:27" ht="13.5">
      <c r="A8" s="291" t="s">
        <v>206</v>
      </c>
      <c r="B8" s="142"/>
      <c r="C8" s="62">
        <v>3006374</v>
      </c>
      <c r="D8" s="156"/>
      <c r="E8" s="60">
        <v>30800000</v>
      </c>
      <c r="F8" s="60">
        <v>30800000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15400000</v>
      </c>
      <c r="Y8" s="60">
        <v>-15400000</v>
      </c>
      <c r="Z8" s="140">
        <v>-100</v>
      </c>
      <c r="AA8" s="155">
        <v>30800000</v>
      </c>
    </row>
    <row r="9" spans="1:27" ht="13.5">
      <c r="A9" s="291" t="s">
        <v>207</v>
      </c>
      <c r="B9" s="142"/>
      <c r="C9" s="62">
        <v>238260</v>
      </c>
      <c r="D9" s="156"/>
      <c r="E9" s="60">
        <v>25969000</v>
      </c>
      <c r="F9" s="60">
        <v>25969000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12984500</v>
      </c>
      <c r="Y9" s="60">
        <v>-12984500</v>
      </c>
      <c r="Z9" s="140">
        <v>-100</v>
      </c>
      <c r="AA9" s="155">
        <v>25969000</v>
      </c>
    </row>
    <row r="10" spans="1:27" ht="13.5">
      <c r="A10" s="291" t="s">
        <v>208</v>
      </c>
      <c r="B10" s="142"/>
      <c r="C10" s="62">
        <v>59825329</v>
      </c>
      <c r="D10" s="156"/>
      <c r="E10" s="60">
        <v>1924286</v>
      </c>
      <c r="F10" s="60">
        <v>1924286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962143</v>
      </c>
      <c r="Y10" s="60">
        <v>-962143</v>
      </c>
      <c r="Z10" s="140">
        <v>-100</v>
      </c>
      <c r="AA10" s="155">
        <v>1924286</v>
      </c>
    </row>
    <row r="11" spans="1:27" ht="13.5">
      <c r="A11" s="292" t="s">
        <v>209</v>
      </c>
      <c r="B11" s="142"/>
      <c r="C11" s="293">
        <f aca="true" t="shared" si="1" ref="C11:Y11">SUM(C6:C10)</f>
        <v>92088127</v>
      </c>
      <c r="D11" s="294">
        <f t="shared" si="1"/>
        <v>0</v>
      </c>
      <c r="E11" s="295">
        <f t="shared" si="1"/>
        <v>64876286</v>
      </c>
      <c r="F11" s="295">
        <f t="shared" si="1"/>
        <v>64876286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32438143</v>
      </c>
      <c r="Y11" s="295">
        <f t="shared" si="1"/>
        <v>-32438143</v>
      </c>
      <c r="Z11" s="296">
        <f>+IF(X11&lt;&gt;0,+(Y11/X11)*100,0)</f>
        <v>-100</v>
      </c>
      <c r="AA11" s="297">
        <f>SUM(AA6:AA10)</f>
        <v>64876286</v>
      </c>
    </row>
    <row r="12" spans="1:27" ht="13.5">
      <c r="A12" s="298" t="s">
        <v>210</v>
      </c>
      <c r="B12" s="136"/>
      <c r="C12" s="62">
        <v>48864731</v>
      </c>
      <c r="D12" s="156"/>
      <c r="E12" s="60">
        <v>14727661</v>
      </c>
      <c r="F12" s="60">
        <v>14727661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7363831</v>
      </c>
      <c r="Y12" s="60">
        <v>-7363831</v>
      </c>
      <c r="Z12" s="140">
        <v>-100</v>
      </c>
      <c r="AA12" s="155">
        <v>14727661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2453201</v>
      </c>
      <c r="D15" s="156"/>
      <c r="E15" s="60"/>
      <c r="F15" s="60"/>
      <c r="G15" s="60">
        <v>1035635</v>
      </c>
      <c r="H15" s="60"/>
      <c r="I15" s="60">
        <v>1354602</v>
      </c>
      <c r="J15" s="60">
        <v>2390237</v>
      </c>
      <c r="K15" s="60">
        <v>7066992</v>
      </c>
      <c r="L15" s="60">
        <v>1389312</v>
      </c>
      <c r="M15" s="60">
        <v>6031336</v>
      </c>
      <c r="N15" s="60">
        <v>14487640</v>
      </c>
      <c r="O15" s="60"/>
      <c r="P15" s="60"/>
      <c r="Q15" s="60"/>
      <c r="R15" s="60"/>
      <c r="S15" s="60"/>
      <c r="T15" s="60"/>
      <c r="U15" s="60"/>
      <c r="V15" s="60"/>
      <c r="W15" s="60">
        <v>16877877</v>
      </c>
      <c r="X15" s="60"/>
      <c r="Y15" s="60">
        <v>16877877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28711978</v>
      </c>
      <c r="D36" s="156">
        <f t="shared" si="4"/>
        <v>0</v>
      </c>
      <c r="E36" s="60">
        <f t="shared" si="4"/>
        <v>5290000</v>
      </c>
      <c r="F36" s="60">
        <f t="shared" si="4"/>
        <v>5290000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2645000</v>
      </c>
      <c r="Y36" s="60">
        <f t="shared" si="4"/>
        <v>-2645000</v>
      </c>
      <c r="Z36" s="140">
        <f aca="true" t="shared" si="5" ref="Z36:Z49">+IF(X36&lt;&gt;0,+(Y36/X36)*100,0)</f>
        <v>-100</v>
      </c>
      <c r="AA36" s="155">
        <f>AA6+AA21</f>
        <v>5290000</v>
      </c>
    </row>
    <row r="37" spans="1:27" ht="13.5">
      <c r="A37" s="291" t="s">
        <v>205</v>
      </c>
      <c r="B37" s="142"/>
      <c r="C37" s="62">
        <f t="shared" si="4"/>
        <v>306186</v>
      </c>
      <c r="D37" s="156">
        <f t="shared" si="4"/>
        <v>0</v>
      </c>
      <c r="E37" s="60">
        <f t="shared" si="4"/>
        <v>893000</v>
      </c>
      <c r="F37" s="60">
        <f t="shared" si="4"/>
        <v>893000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446500</v>
      </c>
      <c r="Y37" s="60">
        <f t="shared" si="4"/>
        <v>-446500</v>
      </c>
      <c r="Z37" s="140">
        <f t="shared" si="5"/>
        <v>-100</v>
      </c>
      <c r="AA37" s="155">
        <f>AA7+AA22</f>
        <v>893000</v>
      </c>
    </row>
    <row r="38" spans="1:27" ht="13.5">
      <c r="A38" s="291" t="s">
        <v>206</v>
      </c>
      <c r="B38" s="142"/>
      <c r="C38" s="62">
        <f t="shared" si="4"/>
        <v>3006374</v>
      </c>
      <c r="D38" s="156">
        <f t="shared" si="4"/>
        <v>0</v>
      </c>
      <c r="E38" s="60">
        <f t="shared" si="4"/>
        <v>30800000</v>
      </c>
      <c r="F38" s="60">
        <f t="shared" si="4"/>
        <v>30800000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15400000</v>
      </c>
      <c r="Y38" s="60">
        <f t="shared" si="4"/>
        <v>-15400000</v>
      </c>
      <c r="Z38" s="140">
        <f t="shared" si="5"/>
        <v>-100</v>
      </c>
      <c r="AA38" s="155">
        <f>AA8+AA23</f>
        <v>30800000</v>
      </c>
    </row>
    <row r="39" spans="1:27" ht="13.5">
      <c r="A39" s="291" t="s">
        <v>207</v>
      </c>
      <c r="B39" s="142"/>
      <c r="C39" s="62">
        <f t="shared" si="4"/>
        <v>238260</v>
      </c>
      <c r="D39" s="156">
        <f t="shared" si="4"/>
        <v>0</v>
      </c>
      <c r="E39" s="60">
        <f t="shared" si="4"/>
        <v>25969000</v>
      </c>
      <c r="F39" s="60">
        <f t="shared" si="4"/>
        <v>25969000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12984500</v>
      </c>
      <c r="Y39" s="60">
        <f t="shared" si="4"/>
        <v>-12984500</v>
      </c>
      <c r="Z39" s="140">
        <f t="shared" si="5"/>
        <v>-100</v>
      </c>
      <c r="AA39" s="155">
        <f>AA9+AA24</f>
        <v>25969000</v>
      </c>
    </row>
    <row r="40" spans="1:27" ht="13.5">
      <c r="A40" s="291" t="s">
        <v>208</v>
      </c>
      <c r="B40" s="142"/>
      <c r="C40" s="62">
        <f t="shared" si="4"/>
        <v>59825329</v>
      </c>
      <c r="D40" s="156">
        <f t="shared" si="4"/>
        <v>0</v>
      </c>
      <c r="E40" s="60">
        <f t="shared" si="4"/>
        <v>1924286</v>
      </c>
      <c r="F40" s="60">
        <f t="shared" si="4"/>
        <v>1924286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962143</v>
      </c>
      <c r="Y40" s="60">
        <f t="shared" si="4"/>
        <v>-962143</v>
      </c>
      <c r="Z40" s="140">
        <f t="shared" si="5"/>
        <v>-100</v>
      </c>
      <c r="AA40" s="155">
        <f>AA10+AA25</f>
        <v>1924286</v>
      </c>
    </row>
    <row r="41" spans="1:27" ht="13.5">
      <c r="A41" s="292" t="s">
        <v>209</v>
      </c>
      <c r="B41" s="142"/>
      <c r="C41" s="293">
        <f aca="true" t="shared" si="6" ref="C41:Y41">SUM(C36:C40)</f>
        <v>92088127</v>
      </c>
      <c r="D41" s="294">
        <f t="shared" si="6"/>
        <v>0</v>
      </c>
      <c r="E41" s="295">
        <f t="shared" si="6"/>
        <v>64876286</v>
      </c>
      <c r="F41" s="295">
        <f t="shared" si="6"/>
        <v>64876286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32438143</v>
      </c>
      <c r="Y41" s="295">
        <f t="shared" si="6"/>
        <v>-32438143</v>
      </c>
      <c r="Z41" s="296">
        <f t="shared" si="5"/>
        <v>-100</v>
      </c>
      <c r="AA41" s="297">
        <f>SUM(AA36:AA40)</f>
        <v>64876286</v>
      </c>
    </row>
    <row r="42" spans="1:27" ht="13.5">
      <c r="A42" s="298" t="s">
        <v>210</v>
      </c>
      <c r="B42" s="136"/>
      <c r="C42" s="95">
        <f aca="true" t="shared" si="7" ref="C42:Y48">C12+C27</f>
        <v>48864731</v>
      </c>
      <c r="D42" s="129">
        <f t="shared" si="7"/>
        <v>0</v>
      </c>
      <c r="E42" s="54">
        <f t="shared" si="7"/>
        <v>14727661</v>
      </c>
      <c r="F42" s="54">
        <f t="shared" si="7"/>
        <v>14727661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7363831</v>
      </c>
      <c r="Y42" s="54">
        <f t="shared" si="7"/>
        <v>-7363831</v>
      </c>
      <c r="Z42" s="184">
        <f t="shared" si="5"/>
        <v>-100</v>
      </c>
      <c r="AA42" s="130">
        <f aca="true" t="shared" si="8" ref="AA42:AA48">AA12+AA27</f>
        <v>14727661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2453201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1035635</v>
      </c>
      <c r="H45" s="54">
        <f t="shared" si="7"/>
        <v>0</v>
      </c>
      <c r="I45" s="54">
        <f t="shared" si="7"/>
        <v>1354602</v>
      </c>
      <c r="J45" s="54">
        <f t="shared" si="7"/>
        <v>2390237</v>
      </c>
      <c r="K45" s="54">
        <f t="shared" si="7"/>
        <v>7066992</v>
      </c>
      <c r="L45" s="54">
        <f t="shared" si="7"/>
        <v>1389312</v>
      </c>
      <c r="M45" s="54">
        <f t="shared" si="7"/>
        <v>6031336</v>
      </c>
      <c r="N45" s="54">
        <f t="shared" si="7"/>
        <v>14487640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16877877</v>
      </c>
      <c r="X45" s="54">
        <f t="shared" si="7"/>
        <v>0</v>
      </c>
      <c r="Y45" s="54">
        <f t="shared" si="7"/>
        <v>16877877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143406059</v>
      </c>
      <c r="D49" s="218">
        <f t="shared" si="9"/>
        <v>0</v>
      </c>
      <c r="E49" s="220">
        <f t="shared" si="9"/>
        <v>79603947</v>
      </c>
      <c r="F49" s="220">
        <f t="shared" si="9"/>
        <v>79603947</v>
      </c>
      <c r="G49" s="220">
        <f t="shared" si="9"/>
        <v>1035635</v>
      </c>
      <c r="H49" s="220">
        <f t="shared" si="9"/>
        <v>0</v>
      </c>
      <c r="I49" s="220">
        <f t="shared" si="9"/>
        <v>1354602</v>
      </c>
      <c r="J49" s="220">
        <f t="shared" si="9"/>
        <v>2390237</v>
      </c>
      <c r="K49" s="220">
        <f t="shared" si="9"/>
        <v>7066992</v>
      </c>
      <c r="L49" s="220">
        <f t="shared" si="9"/>
        <v>1389312</v>
      </c>
      <c r="M49" s="220">
        <f t="shared" si="9"/>
        <v>6031336</v>
      </c>
      <c r="N49" s="220">
        <f t="shared" si="9"/>
        <v>14487640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16877877</v>
      </c>
      <c r="X49" s="220">
        <f t="shared" si="9"/>
        <v>39801974</v>
      </c>
      <c r="Y49" s="220">
        <f t="shared" si="9"/>
        <v>-22924097</v>
      </c>
      <c r="Z49" s="221">
        <f t="shared" si="5"/>
        <v>-57.59537705340946</v>
      </c>
      <c r="AA49" s="222">
        <f>SUM(AA41:AA48)</f>
        <v>79603947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3559878</v>
      </c>
      <c r="H51" s="54">
        <f t="shared" si="10"/>
        <v>0</v>
      </c>
      <c r="I51" s="54">
        <f t="shared" si="10"/>
        <v>2721154</v>
      </c>
      <c r="J51" s="54">
        <f t="shared" si="10"/>
        <v>6281032</v>
      </c>
      <c r="K51" s="54">
        <f t="shared" si="10"/>
        <v>512140</v>
      </c>
      <c r="L51" s="54">
        <f t="shared" si="10"/>
        <v>1474757</v>
      </c>
      <c r="M51" s="54">
        <f t="shared" si="10"/>
        <v>7515913</v>
      </c>
      <c r="N51" s="54">
        <f t="shared" si="10"/>
        <v>9502810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15783842</v>
      </c>
      <c r="X51" s="54">
        <f t="shared" si="10"/>
        <v>0</v>
      </c>
      <c r="Y51" s="54">
        <f t="shared" si="10"/>
        <v>15783842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>
        <v>324736</v>
      </c>
      <c r="H53" s="60"/>
      <c r="I53" s="60">
        <v>70668</v>
      </c>
      <c r="J53" s="60">
        <v>395404</v>
      </c>
      <c r="K53" s="60"/>
      <c r="L53" s="60"/>
      <c r="M53" s="60">
        <v>932083</v>
      </c>
      <c r="N53" s="60">
        <v>932083</v>
      </c>
      <c r="O53" s="60"/>
      <c r="P53" s="60"/>
      <c r="Q53" s="60"/>
      <c r="R53" s="60"/>
      <c r="S53" s="60"/>
      <c r="T53" s="60"/>
      <c r="U53" s="60"/>
      <c r="V53" s="60"/>
      <c r="W53" s="60">
        <v>1327487</v>
      </c>
      <c r="X53" s="60"/>
      <c r="Y53" s="60">
        <v>1327487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>
        <v>3124540</v>
      </c>
      <c r="H56" s="60"/>
      <c r="I56" s="60">
        <v>2507566</v>
      </c>
      <c r="J56" s="60">
        <v>5632106</v>
      </c>
      <c r="K56" s="60">
        <v>483151</v>
      </c>
      <c r="L56" s="60">
        <v>1411072</v>
      </c>
      <c r="M56" s="60">
        <v>6535501</v>
      </c>
      <c r="N56" s="60">
        <v>8429724</v>
      </c>
      <c r="O56" s="60"/>
      <c r="P56" s="60"/>
      <c r="Q56" s="60"/>
      <c r="R56" s="60"/>
      <c r="S56" s="60"/>
      <c r="T56" s="60"/>
      <c r="U56" s="60"/>
      <c r="V56" s="60"/>
      <c r="W56" s="60">
        <v>14061830</v>
      </c>
      <c r="X56" s="60"/>
      <c r="Y56" s="60">
        <v>14061830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3449276</v>
      </c>
      <c r="H57" s="295">
        <f t="shared" si="11"/>
        <v>0</v>
      </c>
      <c r="I57" s="295">
        <f t="shared" si="11"/>
        <v>2578234</v>
      </c>
      <c r="J57" s="295">
        <f t="shared" si="11"/>
        <v>6027510</v>
      </c>
      <c r="K57" s="295">
        <f t="shared" si="11"/>
        <v>483151</v>
      </c>
      <c r="L57" s="295">
        <f t="shared" si="11"/>
        <v>1411072</v>
      </c>
      <c r="M57" s="295">
        <f t="shared" si="11"/>
        <v>7467584</v>
      </c>
      <c r="N57" s="295">
        <f t="shared" si="11"/>
        <v>9361807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15389317</v>
      </c>
      <c r="X57" s="295">
        <f t="shared" si="11"/>
        <v>0</v>
      </c>
      <c r="Y57" s="295">
        <f t="shared" si="11"/>
        <v>15389317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110602</v>
      </c>
      <c r="H61" s="60"/>
      <c r="I61" s="60">
        <v>142920</v>
      </c>
      <c r="J61" s="60">
        <v>253522</v>
      </c>
      <c r="K61" s="60">
        <v>28989</v>
      </c>
      <c r="L61" s="60">
        <v>63685</v>
      </c>
      <c r="M61" s="60">
        <v>48329</v>
      </c>
      <c r="N61" s="60">
        <v>141003</v>
      </c>
      <c r="O61" s="60"/>
      <c r="P61" s="60"/>
      <c r="Q61" s="60"/>
      <c r="R61" s="60"/>
      <c r="S61" s="60"/>
      <c r="T61" s="60"/>
      <c r="U61" s="60"/>
      <c r="V61" s="60"/>
      <c r="W61" s="60">
        <v>394525</v>
      </c>
      <c r="X61" s="60"/>
      <c r="Y61" s="60">
        <v>394525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3509598</v>
      </c>
      <c r="H66" s="275">
        <v>3227461</v>
      </c>
      <c r="I66" s="275">
        <v>2721155</v>
      </c>
      <c r="J66" s="275">
        <v>9458214</v>
      </c>
      <c r="K66" s="275">
        <v>3178114</v>
      </c>
      <c r="L66" s="275">
        <v>1472978</v>
      </c>
      <c r="M66" s="275">
        <v>2852361</v>
      </c>
      <c r="N66" s="275">
        <v>7503453</v>
      </c>
      <c r="O66" s="275"/>
      <c r="P66" s="275"/>
      <c r="Q66" s="275"/>
      <c r="R66" s="275"/>
      <c r="S66" s="275"/>
      <c r="T66" s="275"/>
      <c r="U66" s="275"/>
      <c r="V66" s="275"/>
      <c r="W66" s="275">
        <v>16961667</v>
      </c>
      <c r="X66" s="275"/>
      <c r="Y66" s="275">
        <v>16961667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22818712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22818712</v>
      </c>
      <c r="F69" s="220">
        <f t="shared" si="12"/>
        <v>0</v>
      </c>
      <c r="G69" s="220">
        <f t="shared" si="12"/>
        <v>3509598</v>
      </c>
      <c r="H69" s="220">
        <f t="shared" si="12"/>
        <v>3227461</v>
      </c>
      <c r="I69" s="220">
        <f t="shared" si="12"/>
        <v>2721155</v>
      </c>
      <c r="J69" s="220">
        <f t="shared" si="12"/>
        <v>9458214</v>
      </c>
      <c r="K69" s="220">
        <f t="shared" si="12"/>
        <v>3178114</v>
      </c>
      <c r="L69" s="220">
        <f t="shared" si="12"/>
        <v>1472978</v>
      </c>
      <c r="M69" s="220">
        <f t="shared" si="12"/>
        <v>2852361</v>
      </c>
      <c r="N69" s="220">
        <f t="shared" si="12"/>
        <v>7503453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16961667</v>
      </c>
      <c r="X69" s="220">
        <f t="shared" si="12"/>
        <v>0</v>
      </c>
      <c r="Y69" s="220">
        <f t="shared" si="12"/>
        <v>16961667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92088127</v>
      </c>
      <c r="D5" s="344">
        <f t="shared" si="0"/>
        <v>0</v>
      </c>
      <c r="E5" s="343">
        <f t="shared" si="0"/>
        <v>64876286</v>
      </c>
      <c r="F5" s="345">
        <f t="shared" si="0"/>
        <v>64876286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32438143</v>
      </c>
      <c r="Y5" s="345">
        <f t="shared" si="0"/>
        <v>-32438143</v>
      </c>
      <c r="Z5" s="346">
        <f>+IF(X5&lt;&gt;0,+(Y5/X5)*100,0)</f>
        <v>-100</v>
      </c>
      <c r="AA5" s="347">
        <f>+AA6+AA8+AA11+AA13+AA15</f>
        <v>64876286</v>
      </c>
    </row>
    <row r="6" spans="1:27" ht="13.5">
      <c r="A6" s="348" t="s">
        <v>204</v>
      </c>
      <c r="B6" s="142"/>
      <c r="C6" s="60">
        <f>+C7</f>
        <v>28711978</v>
      </c>
      <c r="D6" s="327">
        <f aca="true" t="shared" si="1" ref="D6:AA6">+D7</f>
        <v>0</v>
      </c>
      <c r="E6" s="60">
        <f t="shared" si="1"/>
        <v>5290000</v>
      </c>
      <c r="F6" s="59">
        <f t="shared" si="1"/>
        <v>5290000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2645000</v>
      </c>
      <c r="Y6" s="59">
        <f t="shared" si="1"/>
        <v>-2645000</v>
      </c>
      <c r="Z6" s="61">
        <f>+IF(X6&lt;&gt;0,+(Y6/X6)*100,0)</f>
        <v>-100</v>
      </c>
      <c r="AA6" s="62">
        <f t="shared" si="1"/>
        <v>5290000</v>
      </c>
    </row>
    <row r="7" spans="1:27" ht="13.5">
      <c r="A7" s="291" t="s">
        <v>228</v>
      </c>
      <c r="B7" s="142"/>
      <c r="C7" s="60">
        <v>28711978</v>
      </c>
      <c r="D7" s="327"/>
      <c r="E7" s="60">
        <v>5290000</v>
      </c>
      <c r="F7" s="59">
        <v>5290000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2645000</v>
      </c>
      <c r="Y7" s="59">
        <v>-2645000</v>
      </c>
      <c r="Z7" s="61">
        <v>-100</v>
      </c>
      <c r="AA7" s="62">
        <v>5290000</v>
      </c>
    </row>
    <row r="8" spans="1:27" ht="13.5">
      <c r="A8" s="348" t="s">
        <v>205</v>
      </c>
      <c r="B8" s="142"/>
      <c r="C8" s="60">
        <f aca="true" t="shared" si="2" ref="C8:Y8">SUM(C9:C10)</f>
        <v>306186</v>
      </c>
      <c r="D8" s="327">
        <f t="shared" si="2"/>
        <v>0</v>
      </c>
      <c r="E8" s="60">
        <f t="shared" si="2"/>
        <v>893000</v>
      </c>
      <c r="F8" s="59">
        <f t="shared" si="2"/>
        <v>893000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446500</v>
      </c>
      <c r="Y8" s="59">
        <f t="shared" si="2"/>
        <v>-446500</v>
      </c>
      <c r="Z8" s="61">
        <f>+IF(X8&lt;&gt;0,+(Y8/X8)*100,0)</f>
        <v>-100</v>
      </c>
      <c r="AA8" s="62">
        <f>SUM(AA9:AA10)</f>
        <v>893000</v>
      </c>
    </row>
    <row r="9" spans="1:27" ht="13.5">
      <c r="A9" s="291" t="s">
        <v>229</v>
      </c>
      <c r="B9" s="142"/>
      <c r="C9" s="60">
        <v>306186</v>
      </c>
      <c r="D9" s="327"/>
      <c r="E9" s="60">
        <v>893000</v>
      </c>
      <c r="F9" s="59">
        <v>893000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446500</v>
      </c>
      <c r="Y9" s="59">
        <v>-446500</v>
      </c>
      <c r="Z9" s="61">
        <v>-100</v>
      </c>
      <c r="AA9" s="62">
        <v>893000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3006374</v>
      </c>
      <c r="D11" s="350">
        <f aca="true" t="shared" si="3" ref="D11:AA11">+D12</f>
        <v>0</v>
      </c>
      <c r="E11" s="349">
        <f t="shared" si="3"/>
        <v>30800000</v>
      </c>
      <c r="F11" s="351">
        <f t="shared" si="3"/>
        <v>30800000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15400000</v>
      </c>
      <c r="Y11" s="351">
        <f t="shared" si="3"/>
        <v>-15400000</v>
      </c>
      <c r="Z11" s="352">
        <f>+IF(X11&lt;&gt;0,+(Y11/X11)*100,0)</f>
        <v>-100</v>
      </c>
      <c r="AA11" s="353">
        <f t="shared" si="3"/>
        <v>30800000</v>
      </c>
    </row>
    <row r="12" spans="1:27" ht="13.5">
      <c r="A12" s="291" t="s">
        <v>231</v>
      </c>
      <c r="B12" s="136"/>
      <c r="C12" s="60">
        <v>3006374</v>
      </c>
      <c r="D12" s="327"/>
      <c r="E12" s="60">
        <v>30800000</v>
      </c>
      <c r="F12" s="59">
        <v>30800000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15400000</v>
      </c>
      <c r="Y12" s="59">
        <v>-15400000</v>
      </c>
      <c r="Z12" s="61">
        <v>-100</v>
      </c>
      <c r="AA12" s="62">
        <v>30800000</v>
      </c>
    </row>
    <row r="13" spans="1:27" ht="13.5">
      <c r="A13" s="348" t="s">
        <v>207</v>
      </c>
      <c r="B13" s="136"/>
      <c r="C13" s="275">
        <f>+C14</f>
        <v>238260</v>
      </c>
      <c r="D13" s="328">
        <f aca="true" t="shared" si="4" ref="D13:AA13">+D14</f>
        <v>0</v>
      </c>
      <c r="E13" s="275">
        <f t="shared" si="4"/>
        <v>25969000</v>
      </c>
      <c r="F13" s="329">
        <f t="shared" si="4"/>
        <v>25969000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12984500</v>
      </c>
      <c r="Y13" s="329">
        <f t="shared" si="4"/>
        <v>-12984500</v>
      </c>
      <c r="Z13" s="322">
        <f>+IF(X13&lt;&gt;0,+(Y13/X13)*100,0)</f>
        <v>-100</v>
      </c>
      <c r="AA13" s="273">
        <f t="shared" si="4"/>
        <v>25969000</v>
      </c>
    </row>
    <row r="14" spans="1:27" ht="13.5">
      <c r="A14" s="291" t="s">
        <v>232</v>
      </c>
      <c r="B14" s="136"/>
      <c r="C14" s="60">
        <v>238260</v>
      </c>
      <c r="D14" s="327"/>
      <c r="E14" s="60">
        <v>25969000</v>
      </c>
      <c r="F14" s="59">
        <v>25969000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12984500</v>
      </c>
      <c r="Y14" s="59">
        <v>-12984500</v>
      </c>
      <c r="Z14" s="61">
        <v>-100</v>
      </c>
      <c r="AA14" s="62">
        <v>25969000</v>
      </c>
    </row>
    <row r="15" spans="1:27" ht="13.5">
      <c r="A15" s="348" t="s">
        <v>208</v>
      </c>
      <c r="B15" s="136"/>
      <c r="C15" s="60">
        <f aca="true" t="shared" si="5" ref="C15:Y15">SUM(C16:C20)</f>
        <v>59825329</v>
      </c>
      <c r="D15" s="327">
        <f t="shared" si="5"/>
        <v>0</v>
      </c>
      <c r="E15" s="60">
        <f t="shared" si="5"/>
        <v>1924286</v>
      </c>
      <c r="F15" s="59">
        <f t="shared" si="5"/>
        <v>1924286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962143</v>
      </c>
      <c r="Y15" s="59">
        <f t="shared" si="5"/>
        <v>-962143</v>
      </c>
      <c r="Z15" s="61">
        <f>+IF(X15&lt;&gt;0,+(Y15/X15)*100,0)</f>
        <v>-100</v>
      </c>
      <c r="AA15" s="62">
        <f>SUM(AA16:AA20)</f>
        <v>1924286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59825329</v>
      </c>
      <c r="D20" s="327"/>
      <c r="E20" s="60">
        <v>1924286</v>
      </c>
      <c r="F20" s="59">
        <v>1924286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962143</v>
      </c>
      <c r="Y20" s="59">
        <v>-962143</v>
      </c>
      <c r="Z20" s="61">
        <v>-100</v>
      </c>
      <c r="AA20" s="62">
        <v>1924286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48864731</v>
      </c>
      <c r="D22" s="331">
        <f t="shared" si="6"/>
        <v>0</v>
      </c>
      <c r="E22" s="330">
        <f t="shared" si="6"/>
        <v>14727661</v>
      </c>
      <c r="F22" s="332">
        <f t="shared" si="6"/>
        <v>14727661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7363831</v>
      </c>
      <c r="Y22" s="332">
        <f t="shared" si="6"/>
        <v>-7363831</v>
      </c>
      <c r="Z22" s="323">
        <f>+IF(X22&lt;&gt;0,+(Y22/X22)*100,0)</f>
        <v>-100</v>
      </c>
      <c r="AA22" s="337">
        <f>SUM(AA23:AA32)</f>
        <v>14727661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36206581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5000000</v>
      </c>
      <c r="F25" s="59">
        <v>5000000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2500000</v>
      </c>
      <c r="Y25" s="59">
        <v>-2500000</v>
      </c>
      <c r="Z25" s="61">
        <v>-100</v>
      </c>
      <c r="AA25" s="62">
        <v>5000000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>
        <v>2442466</v>
      </c>
      <c r="D27" s="327"/>
      <c r="E27" s="60">
        <v>9727661</v>
      </c>
      <c r="F27" s="59">
        <v>9727661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4863831</v>
      </c>
      <c r="Y27" s="59">
        <v>-4863831</v>
      </c>
      <c r="Z27" s="61">
        <v>-100</v>
      </c>
      <c r="AA27" s="62">
        <v>9727661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10215684</v>
      </c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2453201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1035635</v>
      </c>
      <c r="H40" s="330">
        <f t="shared" si="9"/>
        <v>0</v>
      </c>
      <c r="I40" s="330">
        <f t="shared" si="9"/>
        <v>1354602</v>
      </c>
      <c r="J40" s="332">
        <f t="shared" si="9"/>
        <v>2390237</v>
      </c>
      <c r="K40" s="332">
        <f t="shared" si="9"/>
        <v>7066992</v>
      </c>
      <c r="L40" s="330">
        <f t="shared" si="9"/>
        <v>1389312</v>
      </c>
      <c r="M40" s="330">
        <f t="shared" si="9"/>
        <v>6031336</v>
      </c>
      <c r="N40" s="332">
        <f t="shared" si="9"/>
        <v>14487640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16877877</v>
      </c>
      <c r="X40" s="330">
        <f t="shared" si="9"/>
        <v>0</v>
      </c>
      <c r="Y40" s="332">
        <f t="shared" si="9"/>
        <v>16877877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1041431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1115447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296323</v>
      </c>
      <c r="D49" s="355"/>
      <c r="E49" s="54"/>
      <c r="F49" s="53"/>
      <c r="G49" s="53">
        <v>1035635</v>
      </c>
      <c r="H49" s="54"/>
      <c r="I49" s="54">
        <v>1354602</v>
      </c>
      <c r="J49" s="53">
        <v>2390237</v>
      </c>
      <c r="K49" s="53">
        <v>7066992</v>
      </c>
      <c r="L49" s="54">
        <v>1389312</v>
      </c>
      <c r="M49" s="54">
        <v>6031336</v>
      </c>
      <c r="N49" s="53">
        <v>14487640</v>
      </c>
      <c r="O49" s="53"/>
      <c r="P49" s="54"/>
      <c r="Q49" s="54"/>
      <c r="R49" s="53"/>
      <c r="S49" s="53"/>
      <c r="T49" s="54"/>
      <c r="U49" s="54"/>
      <c r="V49" s="53"/>
      <c r="W49" s="53">
        <v>16877877</v>
      </c>
      <c r="X49" s="54"/>
      <c r="Y49" s="53">
        <v>16877877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143406059</v>
      </c>
      <c r="D60" s="333">
        <f t="shared" si="14"/>
        <v>0</v>
      </c>
      <c r="E60" s="219">
        <f t="shared" si="14"/>
        <v>79603947</v>
      </c>
      <c r="F60" s="264">
        <f t="shared" si="14"/>
        <v>79603947</v>
      </c>
      <c r="G60" s="264">
        <f t="shared" si="14"/>
        <v>1035635</v>
      </c>
      <c r="H60" s="219">
        <f t="shared" si="14"/>
        <v>0</v>
      </c>
      <c r="I60" s="219">
        <f t="shared" si="14"/>
        <v>1354602</v>
      </c>
      <c r="J60" s="264">
        <f t="shared" si="14"/>
        <v>2390237</v>
      </c>
      <c r="K60" s="264">
        <f t="shared" si="14"/>
        <v>7066992</v>
      </c>
      <c r="L60" s="219">
        <f t="shared" si="14"/>
        <v>1389312</v>
      </c>
      <c r="M60" s="219">
        <f t="shared" si="14"/>
        <v>6031336</v>
      </c>
      <c r="N60" s="264">
        <f t="shared" si="14"/>
        <v>14487640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16877877</v>
      </c>
      <c r="X60" s="219">
        <f t="shared" si="14"/>
        <v>39801974</v>
      </c>
      <c r="Y60" s="264">
        <f t="shared" si="14"/>
        <v>-22924097</v>
      </c>
      <c r="Z60" s="324">
        <f>+IF(X60&lt;&gt;0,+(Y60/X60)*100,0)</f>
        <v>-57.59537705340946</v>
      </c>
      <c r="AA60" s="232">
        <f>+AA57+AA54+AA51+AA40+AA37+AA34+AA22+AA5</f>
        <v>79603947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2015-02-02T10:54:32Z</dcterms:created>
  <dcterms:modified xsi:type="dcterms:W3CDTF">2015-02-02T10:57:00Z</dcterms:modified>
  <cp:category/>
  <cp:version/>
  <cp:contentType/>
  <cp:contentStatus/>
</cp:coreProperties>
</file>