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<sst xmlns="http://schemas.openxmlformats.org/spreadsheetml/2006/main" count="855" uniqueCount="302">
  <si>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Maluti-a-Phofung(FS194)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</si>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</sst>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167544300</v>
      </c>
      <c r="C5" s="19">
        <v>0</v>
      </c>
      <c r="D5" s="59">
        <v>204500000</v>
      </c>
      <c r="E5" s="60">
        <v>204500000</v>
      </c>
      <c r="F5" s="60">
        <v>13964861</v>
      </c>
      <c r="G5" s="60">
        <v>-115476236</v>
      </c>
      <c r="H5" s="60">
        <v>9750326</v>
      </c>
      <c r="I5" s="60">
        <v>-91761049</v>
      </c>
      <c r="J5" s="60">
        <v>10038384</v>
      </c>
      <c r="K5" s="60">
        <v>10085051</v>
      </c>
      <c r="L5" s="60">
        <v>9941159</v>
      </c>
      <c r="M5" s="60">
        <v>30064594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-61696455</v>
      </c>
      <c r="W5" s="60">
        <v>78178800</v>
      </c>
      <c r="X5" s="60">
        <v>-139875255</v>
      </c>
      <c r="Y5" s="61">
        <v>-178.92</v>
      </c>
      <c r="Z5" s="62">
        <v>204500000</v>
      </c>
    </row>
    <row r="6" spans="1:26" ht="13.5">
      <c r="A6" s="58" t="s">
        <v>32</v>
      </c>
      <c r="B6" s="19">
        <v>366957531</v>
      </c>
      <c r="C6" s="19">
        <v>0</v>
      </c>
      <c r="D6" s="59">
        <v>585121250</v>
      </c>
      <c r="E6" s="60">
        <v>585121250</v>
      </c>
      <c r="F6" s="60">
        <v>41739985</v>
      </c>
      <c r="G6" s="60">
        <v>110901250</v>
      </c>
      <c r="H6" s="60">
        <v>38635664</v>
      </c>
      <c r="I6" s="60">
        <v>191276899</v>
      </c>
      <c r="J6" s="60">
        <v>19357908</v>
      </c>
      <c r="K6" s="60">
        <v>54816060</v>
      </c>
      <c r="L6" s="60">
        <v>31857155</v>
      </c>
      <c r="M6" s="60">
        <v>106031123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297308022</v>
      </c>
      <c r="W6" s="60">
        <v>77154525</v>
      </c>
      <c r="X6" s="60">
        <v>220153497</v>
      </c>
      <c r="Y6" s="61">
        <v>285.34</v>
      </c>
      <c r="Z6" s="62">
        <v>585121250</v>
      </c>
    </row>
    <row r="7" spans="1:26" ht="13.5">
      <c r="A7" s="58" t="s">
        <v>33</v>
      </c>
      <c r="B7" s="19">
        <v>2705040</v>
      </c>
      <c r="C7" s="19">
        <v>0</v>
      </c>
      <c r="D7" s="59">
        <v>2000000</v>
      </c>
      <c r="E7" s="60">
        <v>2000000</v>
      </c>
      <c r="F7" s="60">
        <v>168127</v>
      </c>
      <c r="G7" s="60">
        <v>-152537</v>
      </c>
      <c r="H7" s="60">
        <v>102430</v>
      </c>
      <c r="I7" s="60">
        <v>118020</v>
      </c>
      <c r="J7" s="60">
        <v>44886</v>
      </c>
      <c r="K7" s="60">
        <v>53615</v>
      </c>
      <c r="L7" s="60">
        <v>160218</v>
      </c>
      <c r="M7" s="60">
        <v>258719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376739</v>
      </c>
      <c r="W7" s="60">
        <v>960000</v>
      </c>
      <c r="X7" s="60">
        <v>-583261</v>
      </c>
      <c r="Y7" s="61">
        <v>-60.76</v>
      </c>
      <c r="Z7" s="62">
        <v>2000000</v>
      </c>
    </row>
    <row r="8" spans="1:26" ht="13.5">
      <c r="A8" s="58" t="s">
        <v>34</v>
      </c>
      <c r="B8" s="19">
        <v>365116100</v>
      </c>
      <c r="C8" s="19">
        <v>0</v>
      </c>
      <c r="D8" s="59">
        <v>491688000</v>
      </c>
      <c r="E8" s="60">
        <v>491688000</v>
      </c>
      <c r="F8" s="60">
        <v>161893667</v>
      </c>
      <c r="G8" s="60">
        <v>-11617333</v>
      </c>
      <c r="H8" s="60">
        <v>6666667</v>
      </c>
      <c r="I8" s="60">
        <v>156943001</v>
      </c>
      <c r="J8" s="60">
        <v>4208333</v>
      </c>
      <c r="K8" s="60">
        <v>133788333</v>
      </c>
      <c r="L8" s="60">
        <v>14041666</v>
      </c>
      <c r="M8" s="60">
        <v>152038332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308981333</v>
      </c>
      <c r="W8" s="60">
        <v>320507200</v>
      </c>
      <c r="X8" s="60">
        <v>-11525867</v>
      </c>
      <c r="Y8" s="61">
        <v>-3.6</v>
      </c>
      <c r="Z8" s="62">
        <v>491688000</v>
      </c>
    </row>
    <row r="9" spans="1:26" ht="13.5">
      <c r="A9" s="58" t="s">
        <v>35</v>
      </c>
      <c r="B9" s="19">
        <v>30475433</v>
      </c>
      <c r="C9" s="19">
        <v>0</v>
      </c>
      <c r="D9" s="59">
        <v>117520465</v>
      </c>
      <c r="E9" s="60">
        <v>117520465</v>
      </c>
      <c r="F9" s="60">
        <v>2844475</v>
      </c>
      <c r="G9" s="60">
        <v>-1701019</v>
      </c>
      <c r="H9" s="60">
        <v>1851079</v>
      </c>
      <c r="I9" s="60">
        <v>2994535</v>
      </c>
      <c r="J9" s="60">
        <v>1628777</v>
      </c>
      <c r="K9" s="60">
        <v>5216496</v>
      </c>
      <c r="L9" s="60">
        <v>4687079</v>
      </c>
      <c r="M9" s="60">
        <v>11532352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14526887</v>
      </c>
      <c r="W9" s="60">
        <v>65257763</v>
      </c>
      <c r="X9" s="60">
        <v>-50730876</v>
      </c>
      <c r="Y9" s="61">
        <v>-77.74</v>
      </c>
      <c r="Z9" s="62">
        <v>117520465</v>
      </c>
    </row>
    <row r="10" spans="1:26" ht="25.5">
      <c r="A10" s="63" t="s">
        <v>277</v>
      </c>
      <c r="B10" s="64">
        <f>SUM(B5:B9)</f>
        <v>932798404</v>
      </c>
      <c r="C10" s="64">
        <f>SUM(C5:C9)</f>
        <v>0</v>
      </c>
      <c r="D10" s="65">
        <f aca="true" t="shared" si="0" ref="D10:Z10">SUM(D5:D9)</f>
        <v>1400829715</v>
      </c>
      <c r="E10" s="66">
        <f t="shared" si="0"/>
        <v>1400829715</v>
      </c>
      <c r="F10" s="66">
        <f t="shared" si="0"/>
        <v>220611115</v>
      </c>
      <c r="G10" s="66">
        <f t="shared" si="0"/>
        <v>-18045875</v>
      </c>
      <c r="H10" s="66">
        <f t="shared" si="0"/>
        <v>57006166</v>
      </c>
      <c r="I10" s="66">
        <f t="shared" si="0"/>
        <v>259571406</v>
      </c>
      <c r="J10" s="66">
        <f t="shared" si="0"/>
        <v>35278288</v>
      </c>
      <c r="K10" s="66">
        <f t="shared" si="0"/>
        <v>203959555</v>
      </c>
      <c r="L10" s="66">
        <f t="shared" si="0"/>
        <v>60687277</v>
      </c>
      <c r="M10" s="66">
        <f t="shared" si="0"/>
        <v>299925120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559496526</v>
      </c>
      <c r="W10" s="66">
        <f t="shared" si="0"/>
        <v>542058288</v>
      </c>
      <c r="X10" s="66">
        <f t="shared" si="0"/>
        <v>17438238</v>
      </c>
      <c r="Y10" s="67">
        <f>+IF(W10&lt;&gt;0,(X10/W10)*100,0)</f>
        <v>3.217041116434327</v>
      </c>
      <c r="Z10" s="68">
        <f t="shared" si="0"/>
        <v>1400829715</v>
      </c>
    </row>
    <row r="11" spans="1:26" ht="13.5">
      <c r="A11" s="58" t="s">
        <v>37</v>
      </c>
      <c r="B11" s="19">
        <v>231246745</v>
      </c>
      <c r="C11" s="19">
        <v>0</v>
      </c>
      <c r="D11" s="59">
        <v>351445108</v>
      </c>
      <c r="E11" s="60">
        <v>351445108</v>
      </c>
      <c r="F11" s="60">
        <v>29852950</v>
      </c>
      <c r="G11" s="60">
        <v>25461370</v>
      </c>
      <c r="H11" s="60">
        <v>27998988</v>
      </c>
      <c r="I11" s="60">
        <v>83313308</v>
      </c>
      <c r="J11" s="60">
        <v>27625882</v>
      </c>
      <c r="K11" s="60">
        <v>27847622</v>
      </c>
      <c r="L11" s="60">
        <v>30235413</v>
      </c>
      <c r="M11" s="60">
        <v>85708917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169022225</v>
      </c>
      <c r="W11" s="60">
        <v>126656017</v>
      </c>
      <c r="X11" s="60">
        <v>42366208</v>
      </c>
      <c r="Y11" s="61">
        <v>33.45</v>
      </c>
      <c r="Z11" s="62">
        <v>351445108</v>
      </c>
    </row>
    <row r="12" spans="1:26" ht="13.5">
      <c r="A12" s="58" t="s">
        <v>38</v>
      </c>
      <c r="B12" s="19">
        <v>20133891</v>
      </c>
      <c r="C12" s="19">
        <v>0</v>
      </c>
      <c r="D12" s="59">
        <v>22100000</v>
      </c>
      <c r="E12" s="60">
        <v>22100000</v>
      </c>
      <c r="F12" s="60">
        <v>4311446</v>
      </c>
      <c r="G12" s="60">
        <v>-791128</v>
      </c>
      <c r="H12" s="60">
        <v>1828878</v>
      </c>
      <c r="I12" s="60">
        <v>5349196</v>
      </c>
      <c r="J12" s="60">
        <v>1750342</v>
      </c>
      <c r="K12" s="60">
        <v>1769976</v>
      </c>
      <c r="L12" s="60">
        <v>1769976</v>
      </c>
      <c r="M12" s="60">
        <v>5290294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10639490</v>
      </c>
      <c r="W12" s="60">
        <v>10562220</v>
      </c>
      <c r="X12" s="60">
        <v>77270</v>
      </c>
      <c r="Y12" s="61">
        <v>0.73</v>
      </c>
      <c r="Z12" s="62">
        <v>22100000</v>
      </c>
    </row>
    <row r="13" spans="1:26" ht="13.5">
      <c r="A13" s="58" t="s">
        <v>278</v>
      </c>
      <c r="B13" s="19">
        <v>184004648</v>
      </c>
      <c r="C13" s="19">
        <v>0</v>
      </c>
      <c r="D13" s="59">
        <v>150000000</v>
      </c>
      <c r="E13" s="60">
        <v>150000000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150000000</v>
      </c>
    </row>
    <row r="14" spans="1:26" ht="13.5">
      <c r="A14" s="58" t="s">
        <v>40</v>
      </c>
      <c r="B14" s="19">
        <v>4174013</v>
      </c>
      <c r="C14" s="19">
        <v>0</v>
      </c>
      <c r="D14" s="59">
        <v>6000000</v>
      </c>
      <c r="E14" s="60">
        <v>6000000</v>
      </c>
      <c r="F14" s="60">
        <v>2529829</v>
      </c>
      <c r="G14" s="60">
        <v>0</v>
      </c>
      <c r="H14" s="60">
        <v>454168</v>
      </c>
      <c r="I14" s="60">
        <v>2983997</v>
      </c>
      <c r="J14" s="60">
        <v>0</v>
      </c>
      <c r="K14" s="60">
        <v>0</v>
      </c>
      <c r="L14" s="60">
        <v>2499047</v>
      </c>
      <c r="M14" s="60">
        <v>2499047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5483044</v>
      </c>
      <c r="W14" s="60">
        <v>3000000</v>
      </c>
      <c r="X14" s="60">
        <v>2483044</v>
      </c>
      <c r="Y14" s="61">
        <v>82.77</v>
      </c>
      <c r="Z14" s="62">
        <v>6000000</v>
      </c>
    </row>
    <row r="15" spans="1:26" ht="13.5">
      <c r="A15" s="58" t="s">
        <v>41</v>
      </c>
      <c r="B15" s="19">
        <v>299163377</v>
      </c>
      <c r="C15" s="19">
        <v>0</v>
      </c>
      <c r="D15" s="59">
        <v>368474264</v>
      </c>
      <c r="E15" s="60">
        <v>368474264</v>
      </c>
      <c r="F15" s="60">
        <v>43859649</v>
      </c>
      <c r="G15" s="60">
        <v>0</v>
      </c>
      <c r="H15" s="60">
        <v>0</v>
      </c>
      <c r="I15" s="60">
        <v>43859649</v>
      </c>
      <c r="J15" s="60">
        <v>0</v>
      </c>
      <c r="K15" s="60">
        <v>7807018</v>
      </c>
      <c r="L15" s="60">
        <v>0</v>
      </c>
      <c r="M15" s="60">
        <v>7807018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51666667</v>
      </c>
      <c r="W15" s="60">
        <v>187024585</v>
      </c>
      <c r="X15" s="60">
        <v>-135357918</v>
      </c>
      <c r="Y15" s="61">
        <v>-72.37</v>
      </c>
      <c r="Z15" s="62">
        <v>368474264</v>
      </c>
    </row>
    <row r="16" spans="1:26" ht="13.5">
      <c r="A16" s="69" t="s">
        <v>42</v>
      </c>
      <c r="B16" s="19">
        <v>66856415</v>
      </c>
      <c r="C16" s="19">
        <v>0</v>
      </c>
      <c r="D16" s="59">
        <v>88500000</v>
      </c>
      <c r="E16" s="60">
        <v>88500000</v>
      </c>
      <c r="F16" s="60">
        <v>6666667</v>
      </c>
      <c r="G16" s="60">
        <v>7375000</v>
      </c>
      <c r="H16" s="60">
        <v>0</v>
      </c>
      <c r="I16" s="60">
        <v>14041667</v>
      </c>
      <c r="J16" s="60">
        <v>0</v>
      </c>
      <c r="K16" s="60">
        <v>1416667</v>
      </c>
      <c r="L16" s="60">
        <v>13333333</v>
      </c>
      <c r="M16" s="60">
        <v>14750000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28791667</v>
      </c>
      <c r="W16" s="60">
        <v>36875000</v>
      </c>
      <c r="X16" s="60">
        <v>-8083333</v>
      </c>
      <c r="Y16" s="61">
        <v>-21.92</v>
      </c>
      <c r="Z16" s="62">
        <v>88500000</v>
      </c>
    </row>
    <row r="17" spans="1:26" ht="13.5">
      <c r="A17" s="58" t="s">
        <v>43</v>
      </c>
      <c r="B17" s="19">
        <v>656674850</v>
      </c>
      <c r="C17" s="19">
        <v>0</v>
      </c>
      <c r="D17" s="59">
        <v>409309673</v>
      </c>
      <c r="E17" s="60">
        <v>409309673</v>
      </c>
      <c r="F17" s="60">
        <v>25435345</v>
      </c>
      <c r="G17" s="60">
        <v>23696295</v>
      </c>
      <c r="H17" s="60">
        <v>10889528</v>
      </c>
      <c r="I17" s="60">
        <v>60021168</v>
      </c>
      <c r="J17" s="60">
        <v>3899927</v>
      </c>
      <c r="K17" s="60">
        <v>39043609</v>
      </c>
      <c r="L17" s="60">
        <v>50791832</v>
      </c>
      <c r="M17" s="60">
        <v>93735368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153756536</v>
      </c>
      <c r="W17" s="60">
        <v>89641484</v>
      </c>
      <c r="X17" s="60">
        <v>64115052</v>
      </c>
      <c r="Y17" s="61">
        <v>71.52</v>
      </c>
      <c r="Z17" s="62">
        <v>409309673</v>
      </c>
    </row>
    <row r="18" spans="1:26" ht="13.5">
      <c r="A18" s="70" t="s">
        <v>44</v>
      </c>
      <c r="B18" s="71">
        <f>SUM(B11:B17)</f>
        <v>1462253939</v>
      </c>
      <c r="C18" s="71">
        <f>SUM(C11:C17)</f>
        <v>0</v>
      </c>
      <c r="D18" s="72">
        <f aca="true" t="shared" si="1" ref="D18:Z18">SUM(D11:D17)</f>
        <v>1395829045</v>
      </c>
      <c r="E18" s="73">
        <f t="shared" si="1"/>
        <v>1395829045</v>
      </c>
      <c r="F18" s="73">
        <f t="shared" si="1"/>
        <v>112655886</v>
      </c>
      <c r="G18" s="73">
        <f t="shared" si="1"/>
        <v>55741537</v>
      </c>
      <c r="H18" s="73">
        <f t="shared" si="1"/>
        <v>41171562</v>
      </c>
      <c r="I18" s="73">
        <f t="shared" si="1"/>
        <v>209568985</v>
      </c>
      <c r="J18" s="73">
        <f t="shared" si="1"/>
        <v>33276151</v>
      </c>
      <c r="K18" s="73">
        <f t="shared" si="1"/>
        <v>77884892</v>
      </c>
      <c r="L18" s="73">
        <f t="shared" si="1"/>
        <v>98629601</v>
      </c>
      <c r="M18" s="73">
        <f t="shared" si="1"/>
        <v>209790644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419359629</v>
      </c>
      <c r="W18" s="73">
        <f t="shared" si="1"/>
        <v>453759306</v>
      </c>
      <c r="X18" s="73">
        <f t="shared" si="1"/>
        <v>-34399677</v>
      </c>
      <c r="Y18" s="67">
        <f>+IF(W18&lt;&gt;0,(X18/W18)*100,0)</f>
        <v>-7.581040552807969</v>
      </c>
      <c r="Z18" s="74">
        <f t="shared" si="1"/>
        <v>1395829045</v>
      </c>
    </row>
    <row r="19" spans="1:26" ht="13.5">
      <c r="A19" s="70" t="s">
        <v>45</v>
      </c>
      <c r="B19" s="75">
        <f>+B10-B18</f>
        <v>-529455535</v>
      </c>
      <c r="C19" s="75">
        <f>+C10-C18</f>
        <v>0</v>
      </c>
      <c r="D19" s="76">
        <f aca="true" t="shared" si="2" ref="D19:Z19">+D10-D18</f>
        <v>5000670</v>
      </c>
      <c r="E19" s="77">
        <f t="shared" si="2"/>
        <v>5000670</v>
      </c>
      <c r="F19" s="77">
        <f t="shared" si="2"/>
        <v>107955229</v>
      </c>
      <c r="G19" s="77">
        <f t="shared" si="2"/>
        <v>-73787412</v>
      </c>
      <c r="H19" s="77">
        <f t="shared" si="2"/>
        <v>15834604</v>
      </c>
      <c r="I19" s="77">
        <f t="shared" si="2"/>
        <v>50002421</v>
      </c>
      <c r="J19" s="77">
        <f t="shared" si="2"/>
        <v>2002137</v>
      </c>
      <c r="K19" s="77">
        <f t="shared" si="2"/>
        <v>126074663</v>
      </c>
      <c r="L19" s="77">
        <f t="shared" si="2"/>
        <v>-37942324</v>
      </c>
      <c r="M19" s="77">
        <f t="shared" si="2"/>
        <v>90134476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140136897</v>
      </c>
      <c r="W19" s="77">
        <f>IF(E10=E18,0,W10-W18)</f>
        <v>88298982</v>
      </c>
      <c r="X19" s="77">
        <f t="shared" si="2"/>
        <v>51837915</v>
      </c>
      <c r="Y19" s="78">
        <f>+IF(W19&lt;&gt;0,(X19/W19)*100,0)</f>
        <v>58.70726233287718</v>
      </c>
      <c r="Z19" s="79">
        <f t="shared" si="2"/>
        <v>5000670</v>
      </c>
    </row>
    <row r="20" spans="1:26" ht="13.5">
      <c r="A20" s="58" t="s">
        <v>46</v>
      </c>
      <c r="B20" s="19">
        <v>280400011</v>
      </c>
      <c r="C20" s="19">
        <v>0</v>
      </c>
      <c r="D20" s="59">
        <v>253309000</v>
      </c>
      <c r="E20" s="60">
        <v>253309000</v>
      </c>
      <c r="F20" s="60">
        <v>55679000</v>
      </c>
      <c r="G20" s="60">
        <v>-1946000</v>
      </c>
      <c r="H20" s="60">
        <v>5048046</v>
      </c>
      <c r="I20" s="60">
        <v>58781046</v>
      </c>
      <c r="J20" s="60">
        <v>4500000</v>
      </c>
      <c r="K20" s="60">
        <v>8584080</v>
      </c>
      <c r="L20" s="60">
        <v>5992000</v>
      </c>
      <c r="M20" s="60">
        <v>19076080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77857126</v>
      </c>
      <c r="W20" s="60">
        <v>192666600</v>
      </c>
      <c r="X20" s="60">
        <v>-114809474</v>
      </c>
      <c r="Y20" s="61">
        <v>-59.59</v>
      </c>
      <c r="Z20" s="62">
        <v>253309000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-249055524</v>
      </c>
      <c r="C22" s="86">
        <f>SUM(C19:C21)</f>
        <v>0</v>
      </c>
      <c r="D22" s="87">
        <f aca="true" t="shared" si="3" ref="D22:Z22">SUM(D19:D21)</f>
        <v>258309670</v>
      </c>
      <c r="E22" s="88">
        <f t="shared" si="3"/>
        <v>258309670</v>
      </c>
      <c r="F22" s="88">
        <f t="shared" si="3"/>
        <v>163634229</v>
      </c>
      <c r="G22" s="88">
        <f t="shared" si="3"/>
        <v>-75733412</v>
      </c>
      <c r="H22" s="88">
        <f t="shared" si="3"/>
        <v>20882650</v>
      </c>
      <c r="I22" s="88">
        <f t="shared" si="3"/>
        <v>108783467</v>
      </c>
      <c r="J22" s="88">
        <f t="shared" si="3"/>
        <v>6502137</v>
      </c>
      <c r="K22" s="88">
        <f t="shared" si="3"/>
        <v>134658743</v>
      </c>
      <c r="L22" s="88">
        <f t="shared" si="3"/>
        <v>-31950324</v>
      </c>
      <c r="M22" s="88">
        <f t="shared" si="3"/>
        <v>109210556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217994023</v>
      </c>
      <c r="W22" s="88">
        <f t="shared" si="3"/>
        <v>280965582</v>
      </c>
      <c r="X22" s="88">
        <f t="shared" si="3"/>
        <v>-62971559</v>
      </c>
      <c r="Y22" s="89">
        <f>+IF(W22&lt;&gt;0,(X22/W22)*100,0)</f>
        <v>-22.412552652089605</v>
      </c>
      <c r="Z22" s="90">
        <f t="shared" si="3"/>
        <v>258309670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-249055524</v>
      </c>
      <c r="C24" s="75">
        <f>SUM(C22:C23)</f>
        <v>0</v>
      </c>
      <c r="D24" s="76">
        <f aca="true" t="shared" si="4" ref="D24:Z24">SUM(D22:D23)</f>
        <v>258309670</v>
      </c>
      <c r="E24" s="77">
        <f t="shared" si="4"/>
        <v>258309670</v>
      </c>
      <c r="F24" s="77">
        <f t="shared" si="4"/>
        <v>163634229</v>
      </c>
      <c r="G24" s="77">
        <f t="shared" si="4"/>
        <v>-75733412</v>
      </c>
      <c r="H24" s="77">
        <f t="shared" si="4"/>
        <v>20882650</v>
      </c>
      <c r="I24" s="77">
        <f t="shared" si="4"/>
        <v>108783467</v>
      </c>
      <c r="J24" s="77">
        <f t="shared" si="4"/>
        <v>6502137</v>
      </c>
      <c r="K24" s="77">
        <f t="shared" si="4"/>
        <v>134658743</v>
      </c>
      <c r="L24" s="77">
        <f t="shared" si="4"/>
        <v>-31950324</v>
      </c>
      <c r="M24" s="77">
        <f t="shared" si="4"/>
        <v>109210556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217994023</v>
      </c>
      <c r="W24" s="77">
        <f t="shared" si="4"/>
        <v>280965582</v>
      </c>
      <c r="X24" s="77">
        <f t="shared" si="4"/>
        <v>-62971559</v>
      </c>
      <c r="Y24" s="78">
        <f>+IF(W24&lt;&gt;0,(X24/W24)*100,0)</f>
        <v>-22.412552652089605</v>
      </c>
      <c r="Z24" s="79">
        <f t="shared" si="4"/>
        <v>258309670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262906351</v>
      </c>
      <c r="C27" s="22">
        <v>0</v>
      </c>
      <c r="D27" s="99">
        <v>308308998</v>
      </c>
      <c r="E27" s="100">
        <v>308308998</v>
      </c>
      <c r="F27" s="100">
        <v>13603664</v>
      </c>
      <c r="G27" s="100">
        <v>9166384</v>
      </c>
      <c r="H27" s="100">
        <v>3471642</v>
      </c>
      <c r="I27" s="100">
        <v>26241690</v>
      </c>
      <c r="J27" s="100">
        <v>898287</v>
      </c>
      <c r="K27" s="100">
        <v>23790209</v>
      </c>
      <c r="L27" s="100">
        <v>42720399</v>
      </c>
      <c r="M27" s="100">
        <v>67408895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93650585</v>
      </c>
      <c r="W27" s="100">
        <v>154154499</v>
      </c>
      <c r="X27" s="100">
        <v>-60503914</v>
      </c>
      <c r="Y27" s="101">
        <v>-39.25</v>
      </c>
      <c r="Z27" s="102">
        <v>308308998</v>
      </c>
    </row>
    <row r="28" spans="1:26" ht="13.5">
      <c r="A28" s="103" t="s">
        <v>46</v>
      </c>
      <c r="B28" s="19">
        <v>248619368</v>
      </c>
      <c r="C28" s="19">
        <v>0</v>
      </c>
      <c r="D28" s="59">
        <v>253308998</v>
      </c>
      <c r="E28" s="60">
        <v>253308998</v>
      </c>
      <c r="F28" s="60">
        <v>12522950</v>
      </c>
      <c r="G28" s="60">
        <v>9166384</v>
      </c>
      <c r="H28" s="60">
        <v>3132580</v>
      </c>
      <c r="I28" s="60">
        <v>24821914</v>
      </c>
      <c r="J28" s="60">
        <v>898287</v>
      </c>
      <c r="K28" s="60">
        <v>22597220</v>
      </c>
      <c r="L28" s="60">
        <v>19789402</v>
      </c>
      <c r="M28" s="60">
        <v>43284909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68106823</v>
      </c>
      <c r="W28" s="60">
        <v>126654499</v>
      </c>
      <c r="X28" s="60">
        <v>-58547676</v>
      </c>
      <c r="Y28" s="61">
        <v>-46.23</v>
      </c>
      <c r="Z28" s="62">
        <v>253308998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6431226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7855756</v>
      </c>
      <c r="C31" s="19">
        <v>0</v>
      </c>
      <c r="D31" s="59">
        <v>55000000</v>
      </c>
      <c r="E31" s="60">
        <v>55000000</v>
      </c>
      <c r="F31" s="60">
        <v>1080714</v>
      </c>
      <c r="G31" s="60">
        <v>0</v>
      </c>
      <c r="H31" s="60">
        <v>339062</v>
      </c>
      <c r="I31" s="60">
        <v>1419776</v>
      </c>
      <c r="J31" s="60">
        <v>0</v>
      </c>
      <c r="K31" s="60">
        <v>1192989</v>
      </c>
      <c r="L31" s="60">
        <v>22930997</v>
      </c>
      <c r="M31" s="60">
        <v>24123986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25543762</v>
      </c>
      <c r="W31" s="60">
        <v>27500000</v>
      </c>
      <c r="X31" s="60">
        <v>-1956238</v>
      </c>
      <c r="Y31" s="61">
        <v>-7.11</v>
      </c>
      <c r="Z31" s="62">
        <v>55000000</v>
      </c>
    </row>
    <row r="32" spans="1:26" ht="13.5">
      <c r="A32" s="70" t="s">
        <v>54</v>
      </c>
      <c r="B32" s="22">
        <f>SUM(B28:B31)</f>
        <v>262906350</v>
      </c>
      <c r="C32" s="22">
        <f>SUM(C28:C31)</f>
        <v>0</v>
      </c>
      <c r="D32" s="99">
        <f aca="true" t="shared" si="5" ref="D32:Z32">SUM(D28:D31)</f>
        <v>308308998</v>
      </c>
      <c r="E32" s="100">
        <f t="shared" si="5"/>
        <v>308308998</v>
      </c>
      <c r="F32" s="100">
        <f t="shared" si="5"/>
        <v>13603664</v>
      </c>
      <c r="G32" s="100">
        <f t="shared" si="5"/>
        <v>9166384</v>
      </c>
      <c r="H32" s="100">
        <f t="shared" si="5"/>
        <v>3471642</v>
      </c>
      <c r="I32" s="100">
        <f t="shared" si="5"/>
        <v>26241690</v>
      </c>
      <c r="J32" s="100">
        <f t="shared" si="5"/>
        <v>898287</v>
      </c>
      <c r="K32" s="100">
        <f t="shared" si="5"/>
        <v>23790209</v>
      </c>
      <c r="L32" s="100">
        <f t="shared" si="5"/>
        <v>42720399</v>
      </c>
      <c r="M32" s="100">
        <f t="shared" si="5"/>
        <v>67408895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93650585</v>
      </c>
      <c r="W32" s="100">
        <f t="shared" si="5"/>
        <v>154154499</v>
      </c>
      <c r="X32" s="100">
        <f t="shared" si="5"/>
        <v>-60503914</v>
      </c>
      <c r="Y32" s="101">
        <f>+IF(W32&lt;&gt;0,(X32/W32)*100,0)</f>
        <v>-39.24887978780301</v>
      </c>
      <c r="Z32" s="102">
        <f t="shared" si="5"/>
        <v>308308998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318521631</v>
      </c>
      <c r="C35" s="19">
        <v>0</v>
      </c>
      <c r="D35" s="59">
        <v>297130906</v>
      </c>
      <c r="E35" s="60">
        <v>297130906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148565453</v>
      </c>
      <c r="X35" s="60">
        <v>-148565453</v>
      </c>
      <c r="Y35" s="61">
        <v>-100</v>
      </c>
      <c r="Z35" s="62">
        <v>297130906</v>
      </c>
    </row>
    <row r="36" spans="1:26" ht="13.5">
      <c r="A36" s="58" t="s">
        <v>57</v>
      </c>
      <c r="B36" s="19">
        <v>4392524312</v>
      </c>
      <c r="C36" s="19">
        <v>0</v>
      </c>
      <c r="D36" s="59">
        <v>4610470294</v>
      </c>
      <c r="E36" s="60">
        <v>4610470294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2305235147</v>
      </c>
      <c r="X36" s="60">
        <v>-2305235147</v>
      </c>
      <c r="Y36" s="61">
        <v>-100</v>
      </c>
      <c r="Z36" s="62">
        <v>4610470294</v>
      </c>
    </row>
    <row r="37" spans="1:26" ht="13.5">
      <c r="A37" s="58" t="s">
        <v>58</v>
      </c>
      <c r="B37" s="19">
        <v>674958157</v>
      </c>
      <c r="C37" s="19">
        <v>0</v>
      </c>
      <c r="D37" s="59">
        <v>266769746</v>
      </c>
      <c r="E37" s="60">
        <v>266769746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133384873</v>
      </c>
      <c r="X37" s="60">
        <v>-133384873</v>
      </c>
      <c r="Y37" s="61">
        <v>-100</v>
      </c>
      <c r="Z37" s="62">
        <v>266769746</v>
      </c>
    </row>
    <row r="38" spans="1:26" ht="13.5">
      <c r="A38" s="58" t="s">
        <v>59</v>
      </c>
      <c r="B38" s="19">
        <v>71683314</v>
      </c>
      <c r="C38" s="19">
        <v>0</v>
      </c>
      <c r="D38" s="59">
        <v>90217944</v>
      </c>
      <c r="E38" s="60">
        <v>90217944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45108972</v>
      </c>
      <c r="X38" s="60">
        <v>-45108972</v>
      </c>
      <c r="Y38" s="61">
        <v>-100</v>
      </c>
      <c r="Z38" s="62">
        <v>90217944</v>
      </c>
    </row>
    <row r="39" spans="1:26" ht="13.5">
      <c r="A39" s="58" t="s">
        <v>60</v>
      </c>
      <c r="B39" s="19">
        <v>3964404472</v>
      </c>
      <c r="C39" s="19">
        <v>0</v>
      </c>
      <c r="D39" s="59">
        <v>4550613510</v>
      </c>
      <c r="E39" s="60">
        <v>4550613510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2275306755</v>
      </c>
      <c r="X39" s="60">
        <v>-2275306755</v>
      </c>
      <c r="Y39" s="61">
        <v>-100</v>
      </c>
      <c r="Z39" s="62">
        <v>4550613510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236746346</v>
      </c>
      <c r="C42" s="19">
        <v>0</v>
      </c>
      <c r="D42" s="59">
        <v>286809000</v>
      </c>
      <c r="E42" s="60">
        <v>286809000</v>
      </c>
      <c r="F42" s="60">
        <v>75732554</v>
      </c>
      <c r="G42" s="60">
        <v>-47977962</v>
      </c>
      <c r="H42" s="60">
        <v>-29788880</v>
      </c>
      <c r="I42" s="60">
        <v>-2034288</v>
      </c>
      <c r="J42" s="60">
        <v>-15229732</v>
      </c>
      <c r="K42" s="60">
        <v>144252800</v>
      </c>
      <c r="L42" s="60">
        <v>-83300882</v>
      </c>
      <c r="M42" s="60">
        <v>45722186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43687898</v>
      </c>
      <c r="W42" s="60">
        <v>168232574</v>
      </c>
      <c r="X42" s="60">
        <v>-124544676</v>
      </c>
      <c r="Y42" s="61">
        <v>-74.03</v>
      </c>
      <c r="Z42" s="62">
        <v>286809000</v>
      </c>
    </row>
    <row r="43" spans="1:26" ht="13.5">
      <c r="A43" s="58" t="s">
        <v>63</v>
      </c>
      <c r="B43" s="19">
        <v>-221163778</v>
      </c>
      <c r="C43" s="19">
        <v>0</v>
      </c>
      <c r="D43" s="59">
        <v>-251842772</v>
      </c>
      <c r="E43" s="60">
        <v>-251842772</v>
      </c>
      <c r="F43" s="60">
        <v>-13603663</v>
      </c>
      <c r="G43" s="60">
        <v>-9166384</v>
      </c>
      <c r="H43" s="60">
        <v>20528357</v>
      </c>
      <c r="I43" s="60">
        <v>-2241690</v>
      </c>
      <c r="J43" s="60">
        <v>10101713</v>
      </c>
      <c r="K43" s="60">
        <v>-8209261</v>
      </c>
      <c r="L43" s="60">
        <v>-42720400</v>
      </c>
      <c r="M43" s="60">
        <v>-40827948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-43069638</v>
      </c>
      <c r="W43" s="60">
        <v>-88262241</v>
      </c>
      <c r="X43" s="60">
        <v>45192603</v>
      </c>
      <c r="Y43" s="61">
        <v>-51.2</v>
      </c>
      <c r="Z43" s="62">
        <v>-251842772</v>
      </c>
    </row>
    <row r="44" spans="1:26" ht="13.5">
      <c r="A44" s="58" t="s">
        <v>64</v>
      </c>
      <c r="B44" s="19">
        <v>-2866683</v>
      </c>
      <c r="C44" s="19">
        <v>0</v>
      </c>
      <c r="D44" s="59">
        <v>-5500000</v>
      </c>
      <c r="E44" s="60">
        <v>-5500000</v>
      </c>
      <c r="F44" s="60">
        <v>-2529829</v>
      </c>
      <c r="G44" s="60">
        <v>0</v>
      </c>
      <c r="H44" s="60">
        <v>0</v>
      </c>
      <c r="I44" s="60">
        <v>-2529829</v>
      </c>
      <c r="J44" s="60">
        <v>0</v>
      </c>
      <c r="K44" s="60">
        <v>0</v>
      </c>
      <c r="L44" s="60">
        <v>-2499047</v>
      </c>
      <c r="M44" s="60">
        <v>-2499047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-5028876</v>
      </c>
      <c r="W44" s="60">
        <v>-2750000</v>
      </c>
      <c r="X44" s="60">
        <v>-2278876</v>
      </c>
      <c r="Y44" s="61">
        <v>82.87</v>
      </c>
      <c r="Z44" s="62">
        <v>-5500000</v>
      </c>
    </row>
    <row r="45" spans="1:26" ht="13.5">
      <c r="A45" s="70" t="s">
        <v>65</v>
      </c>
      <c r="B45" s="22">
        <v>-21921850</v>
      </c>
      <c r="C45" s="22">
        <v>0</v>
      </c>
      <c r="D45" s="99">
        <v>15880578</v>
      </c>
      <c r="E45" s="100">
        <v>15880578</v>
      </c>
      <c r="F45" s="100">
        <v>126614463</v>
      </c>
      <c r="G45" s="100">
        <v>69470117</v>
      </c>
      <c r="H45" s="100">
        <v>60209594</v>
      </c>
      <c r="I45" s="100">
        <v>60209594</v>
      </c>
      <c r="J45" s="100">
        <v>55081575</v>
      </c>
      <c r="K45" s="100">
        <v>191125114</v>
      </c>
      <c r="L45" s="100">
        <v>62604785</v>
      </c>
      <c r="M45" s="100">
        <v>62604785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62604785</v>
      </c>
      <c r="W45" s="100">
        <v>63634683</v>
      </c>
      <c r="X45" s="100">
        <v>-1029898</v>
      </c>
      <c r="Y45" s="101">
        <v>-1.62</v>
      </c>
      <c r="Z45" s="102">
        <v>15880578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34925727</v>
      </c>
      <c r="C49" s="52">
        <v>0</v>
      </c>
      <c r="D49" s="129">
        <v>27778367</v>
      </c>
      <c r="E49" s="54">
        <v>24858144</v>
      </c>
      <c r="F49" s="54">
        <v>0</v>
      </c>
      <c r="G49" s="54">
        <v>0</v>
      </c>
      <c r="H49" s="54">
        <v>0</v>
      </c>
      <c r="I49" s="54">
        <v>748293066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835855304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43670360</v>
      </c>
      <c r="C51" s="52">
        <v>0</v>
      </c>
      <c r="D51" s="129">
        <v>0</v>
      </c>
      <c r="E51" s="54">
        <v>41818514</v>
      </c>
      <c r="F51" s="54">
        <v>0</v>
      </c>
      <c r="G51" s="54">
        <v>0</v>
      </c>
      <c r="H51" s="54">
        <v>0</v>
      </c>
      <c r="I51" s="54">
        <v>41145802</v>
      </c>
      <c r="J51" s="54">
        <v>0</v>
      </c>
      <c r="K51" s="54">
        <v>0</v>
      </c>
      <c r="L51" s="54">
        <v>0</v>
      </c>
      <c r="M51" s="54">
        <v>478919782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605554458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79.35666977303252</v>
      </c>
      <c r="C58" s="5">
        <f>IF(C67=0,0,+(C76/C67)*100)</f>
        <v>0</v>
      </c>
      <c r="D58" s="6">
        <f aca="true" t="shared" si="6" ref="D58:Z58">IF(D67=0,0,+(D76/D67)*100)</f>
        <v>70.20050846656306</v>
      </c>
      <c r="E58" s="7">
        <f t="shared" si="6"/>
        <v>70.20050846656306</v>
      </c>
      <c r="F58" s="7">
        <f t="shared" si="6"/>
        <v>23.135140325728138</v>
      </c>
      <c r="G58" s="7">
        <f t="shared" si="6"/>
        <v>-290.6514417891129</v>
      </c>
      <c r="H58" s="7">
        <f t="shared" si="6"/>
        <v>30.63923736940588</v>
      </c>
      <c r="I58" s="7">
        <f t="shared" si="6"/>
        <v>44.22256704423661</v>
      </c>
      <c r="J58" s="7">
        <f t="shared" si="6"/>
        <v>93.75603266483637</v>
      </c>
      <c r="K58" s="7">
        <f t="shared" si="6"/>
        <v>44.21316838847375</v>
      </c>
      <c r="L58" s="7">
        <f t="shared" si="6"/>
        <v>82.6090286904903</v>
      </c>
      <c r="M58" s="7">
        <f t="shared" si="6"/>
        <v>66.84730427623046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57.30664124610863</v>
      </c>
      <c r="W58" s="7">
        <f t="shared" si="6"/>
        <v>92.9358925685754</v>
      </c>
      <c r="X58" s="7">
        <f t="shared" si="6"/>
        <v>0</v>
      </c>
      <c r="Y58" s="7">
        <f t="shared" si="6"/>
        <v>0</v>
      </c>
      <c r="Z58" s="8">
        <f t="shared" si="6"/>
        <v>70.20050846656306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85.33007334963325</v>
      </c>
      <c r="E59" s="10">
        <f t="shared" si="7"/>
        <v>85.33007334963325</v>
      </c>
      <c r="F59" s="10">
        <f t="shared" si="7"/>
        <v>10.623528583635741</v>
      </c>
      <c r="G59" s="10">
        <f t="shared" si="7"/>
        <v>-1.6045786251640555</v>
      </c>
      <c r="H59" s="10">
        <f t="shared" si="7"/>
        <v>36.206512479685294</v>
      </c>
      <c r="I59" s="10">
        <f t="shared" si="7"/>
        <v>-7.483263405151351</v>
      </c>
      <c r="J59" s="10">
        <f t="shared" si="7"/>
        <v>17.527243428822807</v>
      </c>
      <c r="K59" s="10">
        <f t="shared" si="7"/>
        <v>17.106745419532334</v>
      </c>
      <c r="L59" s="10">
        <f t="shared" si="7"/>
        <v>165.44860614340843</v>
      </c>
      <c r="M59" s="10">
        <f t="shared" si="7"/>
        <v>66.29786851603583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-43.43670312986378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85.33007334963325</v>
      </c>
    </row>
    <row r="60" spans="1:26" ht="13.5">
      <c r="A60" s="38" t="s">
        <v>32</v>
      </c>
      <c r="B60" s="12">
        <f t="shared" si="7"/>
        <v>68.54357268934208</v>
      </c>
      <c r="C60" s="12">
        <f t="shared" si="7"/>
        <v>0</v>
      </c>
      <c r="D60" s="3">
        <f t="shared" si="7"/>
        <v>68.51200242684743</v>
      </c>
      <c r="E60" s="13">
        <f t="shared" si="7"/>
        <v>68.51200242684743</v>
      </c>
      <c r="F60" s="13">
        <f t="shared" si="7"/>
        <v>28.68845784204283</v>
      </c>
      <c r="G60" s="13">
        <f t="shared" si="7"/>
        <v>12.208365550433381</v>
      </c>
      <c r="H60" s="13">
        <f t="shared" si="7"/>
        <v>30.1722884845463</v>
      </c>
      <c r="I60" s="13">
        <f t="shared" si="7"/>
        <v>19.433110947705188</v>
      </c>
      <c r="J60" s="13">
        <f t="shared" si="7"/>
        <v>132.94297606952156</v>
      </c>
      <c r="K60" s="13">
        <f t="shared" si="7"/>
        <v>47.77327666380984</v>
      </c>
      <c r="L60" s="13">
        <f t="shared" si="7"/>
        <v>60.42484019680979</v>
      </c>
      <c r="M60" s="13">
        <f t="shared" si="7"/>
        <v>67.12372743614155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36.44136248701692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68.51200242684743</v>
      </c>
    </row>
    <row r="61" spans="1:26" ht="13.5">
      <c r="A61" s="39" t="s">
        <v>103</v>
      </c>
      <c r="B61" s="12">
        <f t="shared" si="7"/>
        <v>58.000036676192416</v>
      </c>
      <c r="C61" s="12">
        <f t="shared" si="7"/>
        <v>0</v>
      </c>
      <c r="D61" s="3">
        <f t="shared" si="7"/>
        <v>68.09457125</v>
      </c>
      <c r="E61" s="13">
        <f t="shared" si="7"/>
        <v>68.09457125</v>
      </c>
      <c r="F61" s="13">
        <f t="shared" si="7"/>
        <v>28.06644366345303</v>
      </c>
      <c r="G61" s="13">
        <f t="shared" si="7"/>
        <v>5.466090607295163</v>
      </c>
      <c r="H61" s="13">
        <f t="shared" si="7"/>
        <v>32.71817553416474</v>
      </c>
      <c r="I61" s="13">
        <f t="shared" si="7"/>
        <v>13.227828824953297</v>
      </c>
      <c r="J61" s="13">
        <f t="shared" si="7"/>
        <v>222.52036101958325</v>
      </c>
      <c r="K61" s="13">
        <f t="shared" si="7"/>
        <v>50.848677368344774</v>
      </c>
      <c r="L61" s="13">
        <f t="shared" si="7"/>
        <v>78.22637242399516</v>
      </c>
      <c r="M61" s="13">
        <f t="shared" si="7"/>
        <v>76.02188231629245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30.637356441973786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68.09457125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31.902654608175023</v>
      </c>
      <c r="G62" s="13">
        <f t="shared" si="7"/>
        <v>-18.399654343726784</v>
      </c>
      <c r="H62" s="13">
        <f t="shared" si="7"/>
        <v>19.869295350841142</v>
      </c>
      <c r="I62" s="13">
        <f t="shared" si="7"/>
        <v>-3901.632372396164</v>
      </c>
      <c r="J62" s="13">
        <f t="shared" si="7"/>
        <v>96.86800398565292</v>
      </c>
      <c r="K62" s="13">
        <f t="shared" si="7"/>
        <v>25.76048755754327</v>
      </c>
      <c r="L62" s="13">
        <f t="shared" si="7"/>
        <v>29.665611938760712</v>
      </c>
      <c r="M62" s="13">
        <f t="shared" si="7"/>
        <v>53.20941443606011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81.52179554585098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32.785644131609104</v>
      </c>
      <c r="G63" s="13">
        <f t="shared" si="7"/>
        <v>-38.233872894040175</v>
      </c>
      <c r="H63" s="13">
        <f t="shared" si="7"/>
        <v>28.19515862151802</v>
      </c>
      <c r="I63" s="13">
        <f t="shared" si="7"/>
        <v>175.2730297345346</v>
      </c>
      <c r="J63" s="13">
        <f t="shared" si="7"/>
        <v>32.566400224687186</v>
      </c>
      <c r="K63" s="13">
        <f t="shared" si="7"/>
        <v>33.828583359725656</v>
      </c>
      <c r="L63" s="13">
        <f t="shared" si="7"/>
        <v>23.409861261681602</v>
      </c>
      <c r="M63" s="13">
        <f t="shared" si="7"/>
        <v>29.911422608253467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54.38007262756789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23.854405859216484</v>
      </c>
      <c r="G64" s="13">
        <f t="shared" si="7"/>
        <v>-33.336067102851636</v>
      </c>
      <c r="H64" s="13">
        <f t="shared" si="7"/>
        <v>29.78335812261628</v>
      </c>
      <c r="I64" s="13">
        <f t="shared" si="7"/>
        <v>108.75320145221228</v>
      </c>
      <c r="J64" s="13">
        <f t="shared" si="7"/>
        <v>32.5506601244863</v>
      </c>
      <c r="K64" s="13">
        <f t="shared" si="7"/>
        <v>25.691114608281822</v>
      </c>
      <c r="L64" s="13">
        <f t="shared" si="7"/>
        <v>21.72252892551586</v>
      </c>
      <c r="M64" s="13">
        <f t="shared" si="7"/>
        <v>26.65208366050581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44.57193529588439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101.15570951318433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-100</v>
      </c>
      <c r="H66" s="16">
        <f t="shared" si="7"/>
        <v>0</v>
      </c>
      <c r="I66" s="16">
        <f t="shared" si="7"/>
        <v>43.07361454062502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63.54968321592235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55.42595246323293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557864103</v>
      </c>
      <c r="C67" s="24"/>
      <c r="D67" s="25">
        <v>819621250</v>
      </c>
      <c r="E67" s="26">
        <v>819621250</v>
      </c>
      <c r="F67" s="26">
        <v>58171763</v>
      </c>
      <c r="G67" s="26">
        <v>-5673784</v>
      </c>
      <c r="H67" s="26">
        <v>49568848</v>
      </c>
      <c r="I67" s="26">
        <v>102066827</v>
      </c>
      <c r="J67" s="26">
        <v>30459176</v>
      </c>
      <c r="K67" s="26">
        <v>66303208</v>
      </c>
      <c r="L67" s="26">
        <v>43212158</v>
      </c>
      <c r="M67" s="26">
        <v>139974542</v>
      </c>
      <c r="N67" s="26"/>
      <c r="O67" s="26"/>
      <c r="P67" s="26"/>
      <c r="Q67" s="26"/>
      <c r="R67" s="26"/>
      <c r="S67" s="26"/>
      <c r="T67" s="26"/>
      <c r="U67" s="26"/>
      <c r="V67" s="26">
        <v>242041369</v>
      </c>
      <c r="W67" s="26">
        <v>167140295</v>
      </c>
      <c r="X67" s="26"/>
      <c r="Y67" s="25"/>
      <c r="Z67" s="27">
        <v>819621250</v>
      </c>
    </row>
    <row r="68" spans="1:26" ht="13.5" hidden="1">
      <c r="A68" s="37" t="s">
        <v>31</v>
      </c>
      <c r="B68" s="19">
        <v>167544300</v>
      </c>
      <c r="C68" s="19"/>
      <c r="D68" s="20">
        <v>204500000</v>
      </c>
      <c r="E68" s="21">
        <v>204500000</v>
      </c>
      <c r="F68" s="21">
        <v>13964861</v>
      </c>
      <c r="G68" s="21">
        <v>-115476236</v>
      </c>
      <c r="H68" s="21">
        <v>9750326</v>
      </c>
      <c r="I68" s="21">
        <v>-91761049</v>
      </c>
      <c r="J68" s="21">
        <v>10038384</v>
      </c>
      <c r="K68" s="21">
        <v>10085051</v>
      </c>
      <c r="L68" s="21">
        <v>9941159</v>
      </c>
      <c r="M68" s="21">
        <v>30064594</v>
      </c>
      <c r="N68" s="21"/>
      <c r="O68" s="21"/>
      <c r="P68" s="21"/>
      <c r="Q68" s="21"/>
      <c r="R68" s="21"/>
      <c r="S68" s="21"/>
      <c r="T68" s="21"/>
      <c r="U68" s="21"/>
      <c r="V68" s="21">
        <v>-61696455</v>
      </c>
      <c r="W68" s="21">
        <v>78178800</v>
      </c>
      <c r="X68" s="21"/>
      <c r="Y68" s="20"/>
      <c r="Z68" s="23">
        <v>204500000</v>
      </c>
    </row>
    <row r="69" spans="1:26" ht="13.5" hidden="1">
      <c r="A69" s="38" t="s">
        <v>32</v>
      </c>
      <c r="B69" s="19">
        <v>366957531</v>
      </c>
      <c r="C69" s="19"/>
      <c r="D69" s="20">
        <v>585121250</v>
      </c>
      <c r="E69" s="21">
        <v>585121250</v>
      </c>
      <c r="F69" s="21">
        <v>41739985</v>
      </c>
      <c r="G69" s="21">
        <v>110901250</v>
      </c>
      <c r="H69" s="21">
        <v>38635664</v>
      </c>
      <c r="I69" s="21">
        <v>191276899</v>
      </c>
      <c r="J69" s="21">
        <v>19357908</v>
      </c>
      <c r="K69" s="21">
        <v>54816060</v>
      </c>
      <c r="L69" s="21">
        <v>31857155</v>
      </c>
      <c r="M69" s="21">
        <v>106031123</v>
      </c>
      <c r="N69" s="21"/>
      <c r="O69" s="21"/>
      <c r="P69" s="21"/>
      <c r="Q69" s="21"/>
      <c r="R69" s="21"/>
      <c r="S69" s="21"/>
      <c r="T69" s="21"/>
      <c r="U69" s="21"/>
      <c r="V69" s="21">
        <v>297308022</v>
      </c>
      <c r="W69" s="21">
        <v>77154525</v>
      </c>
      <c r="X69" s="21"/>
      <c r="Y69" s="20"/>
      <c r="Z69" s="23">
        <v>585121250</v>
      </c>
    </row>
    <row r="70" spans="1:26" ht="13.5" hidden="1">
      <c r="A70" s="39" t="s">
        <v>103</v>
      </c>
      <c r="B70" s="19">
        <v>274837690</v>
      </c>
      <c r="C70" s="19"/>
      <c r="D70" s="20">
        <v>400000000</v>
      </c>
      <c r="E70" s="21">
        <v>400000000</v>
      </c>
      <c r="F70" s="21">
        <v>31331686</v>
      </c>
      <c r="G70" s="21">
        <v>129014711</v>
      </c>
      <c r="H70" s="21">
        <v>27524374</v>
      </c>
      <c r="I70" s="21">
        <v>187870771</v>
      </c>
      <c r="J70" s="21">
        <v>7234289</v>
      </c>
      <c r="K70" s="21">
        <v>43931241</v>
      </c>
      <c r="L70" s="21">
        <v>20901795</v>
      </c>
      <c r="M70" s="21">
        <v>72067325</v>
      </c>
      <c r="N70" s="21"/>
      <c r="O70" s="21"/>
      <c r="P70" s="21"/>
      <c r="Q70" s="21"/>
      <c r="R70" s="21"/>
      <c r="S70" s="21"/>
      <c r="T70" s="21"/>
      <c r="U70" s="21"/>
      <c r="V70" s="21">
        <v>259938096</v>
      </c>
      <c r="W70" s="21">
        <v>54776277</v>
      </c>
      <c r="X70" s="21"/>
      <c r="Y70" s="20"/>
      <c r="Z70" s="23">
        <v>400000000</v>
      </c>
    </row>
    <row r="71" spans="1:26" ht="13.5" hidden="1">
      <c r="A71" s="39" t="s">
        <v>104</v>
      </c>
      <c r="B71" s="19">
        <v>61986702</v>
      </c>
      <c r="C71" s="19"/>
      <c r="D71" s="20">
        <v>70500000</v>
      </c>
      <c r="E71" s="21">
        <v>70500000</v>
      </c>
      <c r="F71" s="21">
        <v>5635973</v>
      </c>
      <c r="G71" s="21">
        <v>-11937871</v>
      </c>
      <c r="H71" s="21">
        <v>6168105</v>
      </c>
      <c r="I71" s="21">
        <v>-133793</v>
      </c>
      <c r="J71" s="21">
        <v>6941899</v>
      </c>
      <c r="K71" s="21">
        <v>5979848</v>
      </c>
      <c r="L71" s="21">
        <v>5901048</v>
      </c>
      <c r="M71" s="21">
        <v>18822795</v>
      </c>
      <c r="N71" s="21"/>
      <c r="O71" s="21"/>
      <c r="P71" s="21"/>
      <c r="Q71" s="21"/>
      <c r="R71" s="21"/>
      <c r="S71" s="21"/>
      <c r="T71" s="21"/>
      <c r="U71" s="21"/>
      <c r="V71" s="21">
        <v>18689002</v>
      </c>
      <c r="W71" s="21">
        <v>12500000</v>
      </c>
      <c r="X71" s="21"/>
      <c r="Y71" s="20"/>
      <c r="Z71" s="23">
        <v>70500000</v>
      </c>
    </row>
    <row r="72" spans="1:26" ht="13.5" hidden="1">
      <c r="A72" s="39" t="s">
        <v>105</v>
      </c>
      <c r="B72" s="19">
        <v>30133139</v>
      </c>
      <c r="C72" s="19"/>
      <c r="D72" s="20">
        <v>33000000</v>
      </c>
      <c r="E72" s="21">
        <v>33000000</v>
      </c>
      <c r="F72" s="21">
        <v>2736832</v>
      </c>
      <c r="G72" s="21">
        <v>-3822307</v>
      </c>
      <c r="H72" s="21">
        <v>2897274</v>
      </c>
      <c r="I72" s="21">
        <v>1811799</v>
      </c>
      <c r="J72" s="21">
        <v>3119003</v>
      </c>
      <c r="K72" s="21">
        <v>2844893</v>
      </c>
      <c r="L72" s="21">
        <v>2987711</v>
      </c>
      <c r="M72" s="21">
        <v>8951607</v>
      </c>
      <c r="N72" s="21"/>
      <c r="O72" s="21"/>
      <c r="P72" s="21"/>
      <c r="Q72" s="21"/>
      <c r="R72" s="21"/>
      <c r="S72" s="21"/>
      <c r="T72" s="21"/>
      <c r="U72" s="21"/>
      <c r="V72" s="21">
        <v>10763406</v>
      </c>
      <c r="W72" s="21">
        <v>6380000</v>
      </c>
      <c r="X72" s="21"/>
      <c r="Y72" s="20"/>
      <c r="Z72" s="23">
        <v>33000000</v>
      </c>
    </row>
    <row r="73" spans="1:26" ht="13.5" hidden="1">
      <c r="A73" s="39" t="s">
        <v>106</v>
      </c>
      <c r="B73" s="19"/>
      <c r="C73" s="19"/>
      <c r="D73" s="20">
        <v>25000000</v>
      </c>
      <c r="E73" s="21">
        <v>25000000</v>
      </c>
      <c r="F73" s="21">
        <v>2035494</v>
      </c>
      <c r="G73" s="21">
        <v>-2353283</v>
      </c>
      <c r="H73" s="21">
        <v>2045911</v>
      </c>
      <c r="I73" s="21">
        <v>1728122</v>
      </c>
      <c r="J73" s="21">
        <v>2062717</v>
      </c>
      <c r="K73" s="21">
        <v>2060078</v>
      </c>
      <c r="L73" s="21">
        <v>2066601</v>
      </c>
      <c r="M73" s="21">
        <v>6189396</v>
      </c>
      <c r="N73" s="21"/>
      <c r="O73" s="21"/>
      <c r="P73" s="21"/>
      <c r="Q73" s="21"/>
      <c r="R73" s="21"/>
      <c r="S73" s="21"/>
      <c r="T73" s="21"/>
      <c r="U73" s="21"/>
      <c r="V73" s="21">
        <v>7917518</v>
      </c>
      <c r="W73" s="21">
        <v>3498248</v>
      </c>
      <c r="X73" s="21"/>
      <c r="Y73" s="20"/>
      <c r="Z73" s="23">
        <v>25000000</v>
      </c>
    </row>
    <row r="74" spans="1:26" ht="13.5" hidden="1">
      <c r="A74" s="39" t="s">
        <v>107</v>
      </c>
      <c r="B74" s="19"/>
      <c r="C74" s="19"/>
      <c r="D74" s="20">
        <v>56621250</v>
      </c>
      <c r="E74" s="21">
        <v>56621250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56621250</v>
      </c>
    </row>
    <row r="75" spans="1:26" ht="13.5" hidden="1">
      <c r="A75" s="40" t="s">
        <v>110</v>
      </c>
      <c r="B75" s="28">
        <v>23362272</v>
      </c>
      <c r="C75" s="28"/>
      <c r="D75" s="29">
        <v>30000000</v>
      </c>
      <c r="E75" s="30">
        <v>30000000</v>
      </c>
      <c r="F75" s="30">
        <v>2466917</v>
      </c>
      <c r="G75" s="30">
        <v>-1098798</v>
      </c>
      <c r="H75" s="30">
        <v>1182858</v>
      </c>
      <c r="I75" s="30">
        <v>2550977</v>
      </c>
      <c r="J75" s="30">
        <v>1062884</v>
      </c>
      <c r="K75" s="30">
        <v>1402097</v>
      </c>
      <c r="L75" s="30">
        <v>1413844</v>
      </c>
      <c r="M75" s="30">
        <v>3878825</v>
      </c>
      <c r="N75" s="30"/>
      <c r="O75" s="30"/>
      <c r="P75" s="30"/>
      <c r="Q75" s="30"/>
      <c r="R75" s="30"/>
      <c r="S75" s="30"/>
      <c r="T75" s="30"/>
      <c r="U75" s="30"/>
      <c r="V75" s="30">
        <v>6429802</v>
      </c>
      <c r="W75" s="30">
        <v>11806970</v>
      </c>
      <c r="X75" s="30"/>
      <c r="Y75" s="29"/>
      <c r="Z75" s="31">
        <v>30000000</v>
      </c>
    </row>
    <row r="76" spans="1:26" ht="13.5" hidden="1">
      <c r="A76" s="42" t="s">
        <v>286</v>
      </c>
      <c r="B76" s="32">
        <v>442702374</v>
      </c>
      <c r="C76" s="32"/>
      <c r="D76" s="33">
        <v>575378285</v>
      </c>
      <c r="E76" s="34">
        <v>575378285</v>
      </c>
      <c r="F76" s="34">
        <v>13458119</v>
      </c>
      <c r="G76" s="34">
        <v>16490935</v>
      </c>
      <c r="H76" s="34">
        <v>15187517</v>
      </c>
      <c r="I76" s="34">
        <v>45136571</v>
      </c>
      <c r="J76" s="34">
        <v>28557315</v>
      </c>
      <c r="K76" s="34">
        <v>29314749</v>
      </c>
      <c r="L76" s="34">
        <v>35697144</v>
      </c>
      <c r="M76" s="34">
        <v>93569208</v>
      </c>
      <c r="N76" s="34"/>
      <c r="O76" s="34"/>
      <c r="P76" s="34"/>
      <c r="Q76" s="34"/>
      <c r="R76" s="34"/>
      <c r="S76" s="34"/>
      <c r="T76" s="34"/>
      <c r="U76" s="34"/>
      <c r="V76" s="34">
        <v>138705779</v>
      </c>
      <c r="W76" s="34">
        <v>155333325</v>
      </c>
      <c r="X76" s="34"/>
      <c r="Y76" s="33"/>
      <c r="Z76" s="35">
        <v>575378285</v>
      </c>
    </row>
    <row r="77" spans="1:26" ht="13.5" hidden="1">
      <c r="A77" s="37" t="s">
        <v>31</v>
      </c>
      <c r="B77" s="19">
        <v>167544300</v>
      </c>
      <c r="C77" s="19"/>
      <c r="D77" s="20">
        <v>174500000</v>
      </c>
      <c r="E77" s="21">
        <v>174500000</v>
      </c>
      <c r="F77" s="21">
        <v>1483561</v>
      </c>
      <c r="G77" s="21">
        <v>1852907</v>
      </c>
      <c r="H77" s="21">
        <v>3530253</v>
      </c>
      <c r="I77" s="21">
        <v>6866721</v>
      </c>
      <c r="J77" s="21">
        <v>1759452</v>
      </c>
      <c r="K77" s="21">
        <v>1725224</v>
      </c>
      <c r="L77" s="21">
        <v>16447509</v>
      </c>
      <c r="M77" s="21">
        <v>19932185</v>
      </c>
      <c r="N77" s="21"/>
      <c r="O77" s="21"/>
      <c r="P77" s="21"/>
      <c r="Q77" s="21"/>
      <c r="R77" s="21"/>
      <c r="S77" s="21"/>
      <c r="T77" s="21"/>
      <c r="U77" s="21"/>
      <c r="V77" s="21">
        <v>26798906</v>
      </c>
      <c r="W77" s="21">
        <v>78178800</v>
      </c>
      <c r="X77" s="21"/>
      <c r="Y77" s="20"/>
      <c r="Z77" s="23">
        <v>174500000</v>
      </c>
    </row>
    <row r="78" spans="1:26" ht="13.5" hidden="1">
      <c r="A78" s="38" t="s">
        <v>32</v>
      </c>
      <c r="B78" s="19">
        <v>251525802</v>
      </c>
      <c r="C78" s="19"/>
      <c r="D78" s="20">
        <v>400878285</v>
      </c>
      <c r="E78" s="21">
        <v>400878285</v>
      </c>
      <c r="F78" s="21">
        <v>11974558</v>
      </c>
      <c r="G78" s="21">
        <v>13539230</v>
      </c>
      <c r="H78" s="21">
        <v>11657264</v>
      </c>
      <c r="I78" s="21">
        <v>37171052</v>
      </c>
      <c r="J78" s="21">
        <v>25734979</v>
      </c>
      <c r="K78" s="21">
        <v>26187428</v>
      </c>
      <c r="L78" s="21">
        <v>19249635</v>
      </c>
      <c r="M78" s="21">
        <v>71172042</v>
      </c>
      <c r="N78" s="21"/>
      <c r="O78" s="21"/>
      <c r="P78" s="21"/>
      <c r="Q78" s="21"/>
      <c r="R78" s="21"/>
      <c r="S78" s="21"/>
      <c r="T78" s="21"/>
      <c r="U78" s="21"/>
      <c r="V78" s="21">
        <v>108343094</v>
      </c>
      <c r="W78" s="21">
        <v>77154525</v>
      </c>
      <c r="X78" s="21"/>
      <c r="Y78" s="20"/>
      <c r="Z78" s="23">
        <v>400878285</v>
      </c>
    </row>
    <row r="79" spans="1:26" ht="13.5" hidden="1">
      <c r="A79" s="39" t="s">
        <v>103</v>
      </c>
      <c r="B79" s="19">
        <v>159405961</v>
      </c>
      <c r="C79" s="19"/>
      <c r="D79" s="20">
        <v>272378285</v>
      </c>
      <c r="E79" s="21">
        <v>272378285</v>
      </c>
      <c r="F79" s="21">
        <v>8793690</v>
      </c>
      <c r="G79" s="21">
        <v>7052061</v>
      </c>
      <c r="H79" s="21">
        <v>9005473</v>
      </c>
      <c r="I79" s="21">
        <v>24851224</v>
      </c>
      <c r="J79" s="21">
        <v>16097766</v>
      </c>
      <c r="K79" s="21">
        <v>22338455</v>
      </c>
      <c r="L79" s="21">
        <v>16350716</v>
      </c>
      <c r="M79" s="21">
        <v>54786937</v>
      </c>
      <c r="N79" s="21"/>
      <c r="O79" s="21"/>
      <c r="P79" s="21"/>
      <c r="Q79" s="21"/>
      <c r="R79" s="21"/>
      <c r="S79" s="21"/>
      <c r="T79" s="21"/>
      <c r="U79" s="21"/>
      <c r="V79" s="21">
        <v>79638161</v>
      </c>
      <c r="W79" s="21">
        <v>54776277</v>
      </c>
      <c r="X79" s="21"/>
      <c r="Y79" s="20"/>
      <c r="Z79" s="23">
        <v>272378285</v>
      </c>
    </row>
    <row r="80" spans="1:26" ht="13.5" hidden="1">
      <c r="A80" s="39" t="s">
        <v>104</v>
      </c>
      <c r="B80" s="19">
        <v>61986702</v>
      </c>
      <c r="C80" s="19"/>
      <c r="D80" s="20">
        <v>70500000</v>
      </c>
      <c r="E80" s="21">
        <v>70500000</v>
      </c>
      <c r="F80" s="21">
        <v>1798025</v>
      </c>
      <c r="G80" s="21">
        <v>2196527</v>
      </c>
      <c r="H80" s="21">
        <v>1225559</v>
      </c>
      <c r="I80" s="21">
        <v>5220111</v>
      </c>
      <c r="J80" s="21">
        <v>6724479</v>
      </c>
      <c r="K80" s="21">
        <v>1540438</v>
      </c>
      <c r="L80" s="21">
        <v>1750582</v>
      </c>
      <c r="M80" s="21">
        <v>10015499</v>
      </c>
      <c r="N80" s="21"/>
      <c r="O80" s="21"/>
      <c r="P80" s="21"/>
      <c r="Q80" s="21"/>
      <c r="R80" s="21"/>
      <c r="S80" s="21"/>
      <c r="T80" s="21"/>
      <c r="U80" s="21"/>
      <c r="V80" s="21">
        <v>15235610</v>
      </c>
      <c r="W80" s="21">
        <v>12500000</v>
      </c>
      <c r="X80" s="21"/>
      <c r="Y80" s="20"/>
      <c r="Z80" s="23">
        <v>70500000</v>
      </c>
    </row>
    <row r="81" spans="1:26" ht="13.5" hidden="1">
      <c r="A81" s="39" t="s">
        <v>105</v>
      </c>
      <c r="B81" s="19">
        <v>30133139</v>
      </c>
      <c r="C81" s="19"/>
      <c r="D81" s="20">
        <v>33000000</v>
      </c>
      <c r="E81" s="21">
        <v>33000000</v>
      </c>
      <c r="F81" s="21">
        <v>897288</v>
      </c>
      <c r="G81" s="21">
        <v>1461416</v>
      </c>
      <c r="H81" s="21">
        <v>816891</v>
      </c>
      <c r="I81" s="21">
        <v>3175595</v>
      </c>
      <c r="J81" s="21">
        <v>1015747</v>
      </c>
      <c r="K81" s="21">
        <v>962387</v>
      </c>
      <c r="L81" s="21">
        <v>699419</v>
      </c>
      <c r="M81" s="21">
        <v>2677553</v>
      </c>
      <c r="N81" s="21"/>
      <c r="O81" s="21"/>
      <c r="P81" s="21"/>
      <c r="Q81" s="21"/>
      <c r="R81" s="21"/>
      <c r="S81" s="21"/>
      <c r="T81" s="21"/>
      <c r="U81" s="21"/>
      <c r="V81" s="21">
        <v>5853148</v>
      </c>
      <c r="W81" s="21">
        <v>6380000</v>
      </c>
      <c r="X81" s="21"/>
      <c r="Y81" s="20"/>
      <c r="Z81" s="23">
        <v>33000000</v>
      </c>
    </row>
    <row r="82" spans="1:26" ht="13.5" hidden="1">
      <c r="A82" s="39" t="s">
        <v>106</v>
      </c>
      <c r="B82" s="19"/>
      <c r="C82" s="19"/>
      <c r="D82" s="20">
        <v>25000000</v>
      </c>
      <c r="E82" s="21">
        <v>25000000</v>
      </c>
      <c r="F82" s="21">
        <v>485555</v>
      </c>
      <c r="G82" s="21">
        <v>784492</v>
      </c>
      <c r="H82" s="21">
        <v>609341</v>
      </c>
      <c r="I82" s="21">
        <v>1879388</v>
      </c>
      <c r="J82" s="21">
        <v>671428</v>
      </c>
      <c r="K82" s="21">
        <v>529257</v>
      </c>
      <c r="L82" s="21">
        <v>448918</v>
      </c>
      <c r="M82" s="21">
        <v>1649603</v>
      </c>
      <c r="N82" s="21"/>
      <c r="O82" s="21"/>
      <c r="P82" s="21"/>
      <c r="Q82" s="21"/>
      <c r="R82" s="21"/>
      <c r="S82" s="21"/>
      <c r="T82" s="21"/>
      <c r="U82" s="21"/>
      <c r="V82" s="21">
        <v>3528991</v>
      </c>
      <c r="W82" s="21">
        <v>3498248</v>
      </c>
      <c r="X82" s="21"/>
      <c r="Y82" s="20"/>
      <c r="Z82" s="23">
        <v>25000000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>
        <v>2044734</v>
      </c>
      <c r="H83" s="21"/>
      <c r="I83" s="21">
        <v>2044734</v>
      </c>
      <c r="J83" s="21">
        <v>1225559</v>
      </c>
      <c r="K83" s="21">
        <v>816891</v>
      </c>
      <c r="L83" s="21"/>
      <c r="M83" s="21">
        <v>2042450</v>
      </c>
      <c r="N83" s="21"/>
      <c r="O83" s="21"/>
      <c r="P83" s="21"/>
      <c r="Q83" s="21"/>
      <c r="R83" s="21"/>
      <c r="S83" s="21"/>
      <c r="T83" s="21"/>
      <c r="U83" s="21"/>
      <c r="V83" s="21">
        <v>4087184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23632272</v>
      </c>
      <c r="C84" s="28"/>
      <c r="D84" s="29"/>
      <c r="E84" s="30"/>
      <c r="F84" s="30"/>
      <c r="G84" s="30">
        <v>1098798</v>
      </c>
      <c r="H84" s="30"/>
      <c r="I84" s="30">
        <v>1098798</v>
      </c>
      <c r="J84" s="30">
        <v>1062884</v>
      </c>
      <c r="K84" s="30">
        <v>1402097</v>
      </c>
      <c r="L84" s="30"/>
      <c r="M84" s="30">
        <v>2464981</v>
      </c>
      <c r="N84" s="30"/>
      <c r="O84" s="30"/>
      <c r="P84" s="30"/>
      <c r="Q84" s="30"/>
      <c r="R84" s="30"/>
      <c r="S84" s="30"/>
      <c r="T84" s="30"/>
      <c r="U84" s="30"/>
      <c r="V84" s="30">
        <v>3563779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70208974</v>
      </c>
      <c r="D5" s="344">
        <f t="shared" si="0"/>
        <v>0</v>
      </c>
      <c r="E5" s="343">
        <f t="shared" si="0"/>
        <v>56600000</v>
      </c>
      <c r="F5" s="345">
        <f t="shared" si="0"/>
        <v>56600000</v>
      </c>
      <c r="G5" s="345">
        <f t="shared" si="0"/>
        <v>9206393</v>
      </c>
      <c r="H5" s="343">
        <f t="shared" si="0"/>
        <v>7220002</v>
      </c>
      <c r="I5" s="343">
        <f t="shared" si="0"/>
        <v>1862638</v>
      </c>
      <c r="J5" s="345">
        <f t="shared" si="0"/>
        <v>18289033</v>
      </c>
      <c r="K5" s="345">
        <f t="shared" si="0"/>
        <v>205256</v>
      </c>
      <c r="L5" s="343">
        <f t="shared" si="0"/>
        <v>2553100</v>
      </c>
      <c r="M5" s="343">
        <f t="shared" si="0"/>
        <v>10585385</v>
      </c>
      <c r="N5" s="345">
        <f t="shared" si="0"/>
        <v>13343741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31632774</v>
      </c>
      <c r="X5" s="343">
        <f t="shared" si="0"/>
        <v>28300000</v>
      </c>
      <c r="Y5" s="345">
        <f t="shared" si="0"/>
        <v>3332774</v>
      </c>
      <c r="Z5" s="346">
        <f>+IF(X5&lt;&gt;0,+(Y5/X5)*100,0)</f>
        <v>11.776586572438163</v>
      </c>
      <c r="AA5" s="347">
        <f>+AA6+AA8+AA11+AA13+AA15</f>
        <v>56600000</v>
      </c>
    </row>
    <row r="6" spans="1:27" ht="13.5">
      <c r="A6" s="348" t="s">
        <v>204</v>
      </c>
      <c r="B6" s="142"/>
      <c r="C6" s="60">
        <f>+C7</f>
        <v>47657771</v>
      </c>
      <c r="D6" s="327">
        <f aca="true" t="shared" si="1" ref="D6:AA6">+D7</f>
        <v>0</v>
      </c>
      <c r="E6" s="60">
        <f t="shared" si="1"/>
        <v>35100000</v>
      </c>
      <c r="F6" s="59">
        <f t="shared" si="1"/>
        <v>35100000</v>
      </c>
      <c r="G6" s="59">
        <f t="shared" si="1"/>
        <v>4974363</v>
      </c>
      <c r="H6" s="60">
        <f t="shared" si="1"/>
        <v>6075452</v>
      </c>
      <c r="I6" s="60">
        <f t="shared" si="1"/>
        <v>1846250</v>
      </c>
      <c r="J6" s="59">
        <f t="shared" si="1"/>
        <v>12896065</v>
      </c>
      <c r="K6" s="59">
        <f t="shared" si="1"/>
        <v>0</v>
      </c>
      <c r="L6" s="60">
        <f t="shared" si="1"/>
        <v>923125</v>
      </c>
      <c r="M6" s="60">
        <f t="shared" si="1"/>
        <v>8350950</v>
      </c>
      <c r="N6" s="59">
        <f t="shared" si="1"/>
        <v>9274075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22170140</v>
      </c>
      <c r="X6" s="60">
        <f t="shared" si="1"/>
        <v>17550000</v>
      </c>
      <c r="Y6" s="59">
        <f t="shared" si="1"/>
        <v>4620140</v>
      </c>
      <c r="Z6" s="61">
        <f>+IF(X6&lt;&gt;0,+(Y6/X6)*100,0)</f>
        <v>26.325584045584044</v>
      </c>
      <c r="AA6" s="62">
        <f t="shared" si="1"/>
        <v>35100000</v>
      </c>
    </row>
    <row r="7" spans="1:27" ht="13.5">
      <c r="A7" s="291" t="s">
        <v>228</v>
      </c>
      <c r="B7" s="142"/>
      <c r="C7" s="60">
        <v>47657771</v>
      </c>
      <c r="D7" s="327"/>
      <c r="E7" s="60">
        <v>35100000</v>
      </c>
      <c r="F7" s="59">
        <v>35100000</v>
      </c>
      <c r="G7" s="59">
        <v>4974363</v>
      </c>
      <c r="H7" s="60">
        <v>6075452</v>
      </c>
      <c r="I7" s="60">
        <v>1846250</v>
      </c>
      <c r="J7" s="59">
        <v>12896065</v>
      </c>
      <c r="K7" s="59"/>
      <c r="L7" s="60">
        <v>923125</v>
      </c>
      <c r="M7" s="60">
        <v>8350950</v>
      </c>
      <c r="N7" s="59">
        <v>9274075</v>
      </c>
      <c r="O7" s="59"/>
      <c r="P7" s="60"/>
      <c r="Q7" s="60"/>
      <c r="R7" s="59"/>
      <c r="S7" s="59"/>
      <c r="T7" s="60"/>
      <c r="U7" s="60"/>
      <c r="V7" s="59"/>
      <c r="W7" s="59">
        <v>22170140</v>
      </c>
      <c r="X7" s="60">
        <v>17550000</v>
      </c>
      <c r="Y7" s="59">
        <v>4620140</v>
      </c>
      <c r="Z7" s="61">
        <v>26.33</v>
      </c>
      <c r="AA7" s="62">
        <v>35100000</v>
      </c>
    </row>
    <row r="8" spans="1:27" ht="13.5">
      <c r="A8" s="348" t="s">
        <v>205</v>
      </c>
      <c r="B8" s="142"/>
      <c r="C8" s="60">
        <f aca="true" t="shared" si="2" ref="C8:Y8">SUM(C9:C10)</f>
        <v>15531715</v>
      </c>
      <c r="D8" s="327">
        <f t="shared" si="2"/>
        <v>0</v>
      </c>
      <c r="E8" s="60">
        <f t="shared" si="2"/>
        <v>21500000</v>
      </c>
      <c r="F8" s="59">
        <f t="shared" si="2"/>
        <v>21500000</v>
      </c>
      <c r="G8" s="59">
        <f t="shared" si="2"/>
        <v>4232030</v>
      </c>
      <c r="H8" s="60">
        <f t="shared" si="2"/>
        <v>1144550</v>
      </c>
      <c r="I8" s="60">
        <f t="shared" si="2"/>
        <v>16388</v>
      </c>
      <c r="J8" s="59">
        <f t="shared" si="2"/>
        <v>5392968</v>
      </c>
      <c r="K8" s="59">
        <f t="shared" si="2"/>
        <v>205256</v>
      </c>
      <c r="L8" s="60">
        <f t="shared" si="2"/>
        <v>1629975</v>
      </c>
      <c r="M8" s="60">
        <f t="shared" si="2"/>
        <v>1306172</v>
      </c>
      <c r="N8" s="59">
        <f t="shared" si="2"/>
        <v>3141403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8534371</v>
      </c>
      <c r="X8" s="60">
        <f t="shared" si="2"/>
        <v>10750000</v>
      </c>
      <c r="Y8" s="59">
        <f t="shared" si="2"/>
        <v>-2215629</v>
      </c>
      <c r="Z8" s="61">
        <f>+IF(X8&lt;&gt;0,+(Y8/X8)*100,0)</f>
        <v>-20.610502325581397</v>
      </c>
      <c r="AA8" s="62">
        <f>SUM(AA9:AA10)</f>
        <v>21500000</v>
      </c>
    </row>
    <row r="9" spans="1:27" ht="13.5">
      <c r="A9" s="291" t="s">
        <v>229</v>
      </c>
      <c r="B9" s="142"/>
      <c r="C9" s="60">
        <v>6986666</v>
      </c>
      <c r="D9" s="327"/>
      <c r="E9" s="60">
        <v>9000000</v>
      </c>
      <c r="F9" s="59">
        <v>9000000</v>
      </c>
      <c r="G9" s="59">
        <v>3151100</v>
      </c>
      <c r="H9" s="60">
        <v>1144550</v>
      </c>
      <c r="I9" s="60">
        <v>16388</v>
      </c>
      <c r="J9" s="59">
        <v>4312038</v>
      </c>
      <c r="K9" s="59"/>
      <c r="L9" s="60">
        <v>123228</v>
      </c>
      <c r="M9" s="60">
        <v>979702</v>
      </c>
      <c r="N9" s="59">
        <v>1102930</v>
      </c>
      <c r="O9" s="59"/>
      <c r="P9" s="60"/>
      <c r="Q9" s="60"/>
      <c r="R9" s="59"/>
      <c r="S9" s="59"/>
      <c r="T9" s="60"/>
      <c r="U9" s="60"/>
      <c r="V9" s="59"/>
      <c r="W9" s="59">
        <v>5414968</v>
      </c>
      <c r="X9" s="60">
        <v>4500000</v>
      </c>
      <c r="Y9" s="59">
        <v>914968</v>
      </c>
      <c r="Z9" s="61">
        <v>20.33</v>
      </c>
      <c r="AA9" s="62">
        <v>9000000</v>
      </c>
    </row>
    <row r="10" spans="1:27" ht="13.5">
      <c r="A10" s="291" t="s">
        <v>230</v>
      </c>
      <c r="B10" s="142"/>
      <c r="C10" s="60">
        <v>8545049</v>
      </c>
      <c r="D10" s="327"/>
      <c r="E10" s="60">
        <v>12500000</v>
      </c>
      <c r="F10" s="59">
        <v>12500000</v>
      </c>
      <c r="G10" s="59">
        <v>1080930</v>
      </c>
      <c r="H10" s="60"/>
      <c r="I10" s="60"/>
      <c r="J10" s="59">
        <v>1080930</v>
      </c>
      <c r="K10" s="59">
        <v>205256</v>
      </c>
      <c r="L10" s="60">
        <v>1506747</v>
      </c>
      <c r="M10" s="60">
        <v>326470</v>
      </c>
      <c r="N10" s="59">
        <v>2038473</v>
      </c>
      <c r="O10" s="59"/>
      <c r="P10" s="60"/>
      <c r="Q10" s="60"/>
      <c r="R10" s="59"/>
      <c r="S10" s="59"/>
      <c r="T10" s="60"/>
      <c r="U10" s="60"/>
      <c r="V10" s="59"/>
      <c r="W10" s="59">
        <v>3119403</v>
      </c>
      <c r="X10" s="60">
        <v>6250000</v>
      </c>
      <c r="Y10" s="59">
        <v>-3130597</v>
      </c>
      <c r="Z10" s="61">
        <v>-50.09</v>
      </c>
      <c r="AA10" s="62">
        <v>12500000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7019488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928263</v>
      </c>
      <c r="N15" s="59">
        <f t="shared" si="5"/>
        <v>928263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928263</v>
      </c>
      <c r="X15" s="60">
        <f t="shared" si="5"/>
        <v>0</v>
      </c>
      <c r="Y15" s="59">
        <f t="shared" si="5"/>
        <v>928263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7019488</v>
      </c>
      <c r="D20" s="327"/>
      <c r="E20" s="60"/>
      <c r="F20" s="59"/>
      <c r="G20" s="59"/>
      <c r="H20" s="60"/>
      <c r="I20" s="60"/>
      <c r="J20" s="59"/>
      <c r="K20" s="59"/>
      <c r="L20" s="60"/>
      <c r="M20" s="60">
        <v>928263</v>
      </c>
      <c r="N20" s="59">
        <v>928263</v>
      </c>
      <c r="O20" s="59"/>
      <c r="P20" s="60"/>
      <c r="Q20" s="60"/>
      <c r="R20" s="59"/>
      <c r="S20" s="59"/>
      <c r="T20" s="60"/>
      <c r="U20" s="60"/>
      <c r="V20" s="59"/>
      <c r="W20" s="59">
        <v>928263</v>
      </c>
      <c r="X20" s="60"/>
      <c r="Y20" s="59">
        <v>928263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70049</v>
      </c>
      <c r="D22" s="331">
        <f t="shared" si="6"/>
        <v>0</v>
      </c>
      <c r="E22" s="330">
        <f t="shared" si="6"/>
        <v>300000</v>
      </c>
      <c r="F22" s="332">
        <f t="shared" si="6"/>
        <v>300000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150000</v>
      </c>
      <c r="Y22" s="332">
        <f t="shared" si="6"/>
        <v>-150000</v>
      </c>
      <c r="Z22" s="323">
        <f>+IF(X22&lt;&gt;0,+(Y22/X22)*100,0)</f>
        <v>-100</v>
      </c>
      <c r="AA22" s="337">
        <f>SUM(AA23:AA32)</f>
        <v>300000</v>
      </c>
    </row>
    <row r="23" spans="1:27" ht="13.5">
      <c r="A23" s="348" t="s">
        <v>236</v>
      </c>
      <c r="B23" s="142"/>
      <c r="C23" s="60"/>
      <c r="D23" s="327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150000</v>
      </c>
      <c r="Y23" s="59">
        <v>-150000</v>
      </c>
      <c r="Z23" s="61">
        <v>-100</v>
      </c>
      <c r="AA23" s="62">
        <v>300000</v>
      </c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70049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5442985</v>
      </c>
      <c r="D40" s="331">
        <f t="shared" si="9"/>
        <v>0</v>
      </c>
      <c r="E40" s="330">
        <f t="shared" si="9"/>
        <v>43524633</v>
      </c>
      <c r="F40" s="332">
        <f t="shared" si="9"/>
        <v>43524633</v>
      </c>
      <c r="G40" s="332">
        <f t="shared" si="9"/>
        <v>387460</v>
      </c>
      <c r="H40" s="330">
        <f t="shared" si="9"/>
        <v>851474</v>
      </c>
      <c r="I40" s="330">
        <f t="shared" si="9"/>
        <v>779702</v>
      </c>
      <c r="J40" s="332">
        <f t="shared" si="9"/>
        <v>2018636</v>
      </c>
      <c r="K40" s="332">
        <f t="shared" si="9"/>
        <v>356282</v>
      </c>
      <c r="L40" s="330">
        <f t="shared" si="9"/>
        <v>602364</v>
      </c>
      <c r="M40" s="330">
        <f t="shared" si="9"/>
        <v>955274</v>
      </c>
      <c r="N40" s="332">
        <f t="shared" si="9"/>
        <v>1913920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3932556</v>
      </c>
      <c r="X40" s="330">
        <f t="shared" si="9"/>
        <v>21762317</v>
      </c>
      <c r="Y40" s="332">
        <f t="shared" si="9"/>
        <v>-17829761</v>
      </c>
      <c r="Z40" s="323">
        <f>+IF(X40&lt;&gt;0,+(Y40/X40)*100,0)</f>
        <v>-81.92951605290926</v>
      </c>
      <c r="AA40" s="337">
        <f>SUM(AA41:AA49)</f>
        <v>43524633</v>
      </c>
    </row>
    <row r="41" spans="1:27" ht="13.5">
      <c r="A41" s="348" t="s">
        <v>247</v>
      </c>
      <c r="B41" s="142"/>
      <c r="C41" s="349">
        <v>3218686</v>
      </c>
      <c r="D41" s="350"/>
      <c r="E41" s="349">
        <v>7221595</v>
      </c>
      <c r="F41" s="351">
        <v>7221595</v>
      </c>
      <c r="G41" s="351">
        <v>47749</v>
      </c>
      <c r="H41" s="349">
        <v>12356</v>
      </c>
      <c r="I41" s="349">
        <v>320</v>
      </c>
      <c r="J41" s="351">
        <v>60425</v>
      </c>
      <c r="K41" s="351">
        <v>52232</v>
      </c>
      <c r="L41" s="349">
        <v>262277</v>
      </c>
      <c r="M41" s="349">
        <v>210410</v>
      </c>
      <c r="N41" s="351">
        <v>524919</v>
      </c>
      <c r="O41" s="351"/>
      <c r="P41" s="349"/>
      <c r="Q41" s="349"/>
      <c r="R41" s="351"/>
      <c r="S41" s="351"/>
      <c r="T41" s="349"/>
      <c r="U41" s="349"/>
      <c r="V41" s="351"/>
      <c r="W41" s="351">
        <v>585344</v>
      </c>
      <c r="X41" s="349">
        <v>3610798</v>
      </c>
      <c r="Y41" s="351">
        <v>-3025454</v>
      </c>
      <c r="Z41" s="352">
        <v>-83.79</v>
      </c>
      <c r="AA41" s="353">
        <v>7221595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413877</v>
      </c>
      <c r="D43" s="356"/>
      <c r="E43" s="305">
        <v>1368980</v>
      </c>
      <c r="F43" s="357">
        <v>1368980</v>
      </c>
      <c r="G43" s="357">
        <v>19545</v>
      </c>
      <c r="H43" s="305">
        <v>3019</v>
      </c>
      <c r="I43" s="305"/>
      <c r="J43" s="357">
        <v>22564</v>
      </c>
      <c r="K43" s="357"/>
      <c r="L43" s="305"/>
      <c r="M43" s="305">
        <v>26092</v>
      </c>
      <c r="N43" s="357">
        <v>26092</v>
      </c>
      <c r="O43" s="357"/>
      <c r="P43" s="305"/>
      <c r="Q43" s="305"/>
      <c r="R43" s="357"/>
      <c r="S43" s="357"/>
      <c r="T43" s="305"/>
      <c r="U43" s="305"/>
      <c r="V43" s="357"/>
      <c r="W43" s="357">
        <v>48656</v>
      </c>
      <c r="X43" s="305">
        <v>684490</v>
      </c>
      <c r="Y43" s="357">
        <v>-635834</v>
      </c>
      <c r="Z43" s="358">
        <v>-92.89</v>
      </c>
      <c r="AA43" s="303">
        <v>1368980</v>
      </c>
    </row>
    <row r="44" spans="1:27" ht="13.5">
      <c r="A44" s="348" t="s">
        <v>250</v>
      </c>
      <c r="B44" s="136"/>
      <c r="C44" s="60">
        <v>32250</v>
      </c>
      <c r="D44" s="355"/>
      <c r="E44" s="54">
        <v>939358</v>
      </c>
      <c r="F44" s="53">
        <v>939358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469679</v>
      </c>
      <c r="Y44" s="53">
        <v>-469679</v>
      </c>
      <c r="Z44" s="94">
        <v>-100</v>
      </c>
      <c r="AA44" s="95">
        <v>939358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1778172</v>
      </c>
      <c r="D48" s="355"/>
      <c r="E48" s="54">
        <v>10275000</v>
      </c>
      <c r="F48" s="53">
        <v>10275000</v>
      </c>
      <c r="G48" s="53">
        <v>49515</v>
      </c>
      <c r="H48" s="54">
        <v>33800</v>
      </c>
      <c r="I48" s="54"/>
      <c r="J48" s="53">
        <v>83315</v>
      </c>
      <c r="K48" s="53">
        <v>78838</v>
      </c>
      <c r="L48" s="54"/>
      <c r="M48" s="54">
        <v>51750</v>
      </c>
      <c r="N48" s="53">
        <v>130588</v>
      </c>
      <c r="O48" s="53"/>
      <c r="P48" s="54"/>
      <c r="Q48" s="54"/>
      <c r="R48" s="53"/>
      <c r="S48" s="53"/>
      <c r="T48" s="54"/>
      <c r="U48" s="54"/>
      <c r="V48" s="53"/>
      <c r="W48" s="53">
        <v>213903</v>
      </c>
      <c r="X48" s="54">
        <v>5137500</v>
      </c>
      <c r="Y48" s="53">
        <v>-4923597</v>
      </c>
      <c r="Z48" s="94">
        <v>-95.84</v>
      </c>
      <c r="AA48" s="95">
        <v>10275000</v>
      </c>
    </row>
    <row r="49" spans="1:27" ht="13.5">
      <c r="A49" s="348" t="s">
        <v>93</v>
      </c>
      <c r="B49" s="136"/>
      <c r="C49" s="54"/>
      <c r="D49" s="355"/>
      <c r="E49" s="54">
        <v>23719700</v>
      </c>
      <c r="F49" s="53">
        <v>23719700</v>
      </c>
      <c r="G49" s="53">
        <v>270651</v>
      </c>
      <c r="H49" s="54">
        <v>802299</v>
      </c>
      <c r="I49" s="54">
        <v>779382</v>
      </c>
      <c r="J49" s="53">
        <v>1852332</v>
      </c>
      <c r="K49" s="53">
        <v>225212</v>
      </c>
      <c r="L49" s="54">
        <v>340087</v>
      </c>
      <c r="M49" s="54">
        <v>667022</v>
      </c>
      <c r="N49" s="53">
        <v>1232321</v>
      </c>
      <c r="O49" s="53"/>
      <c r="P49" s="54"/>
      <c r="Q49" s="54"/>
      <c r="R49" s="53"/>
      <c r="S49" s="53"/>
      <c r="T49" s="54"/>
      <c r="U49" s="54"/>
      <c r="V49" s="53"/>
      <c r="W49" s="53">
        <v>3084653</v>
      </c>
      <c r="X49" s="54">
        <v>11859850</v>
      </c>
      <c r="Y49" s="53">
        <v>-8775197</v>
      </c>
      <c r="Z49" s="94">
        <v>-73.99</v>
      </c>
      <c r="AA49" s="95">
        <v>23719700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75722008</v>
      </c>
      <c r="D60" s="333">
        <f t="shared" si="14"/>
        <v>0</v>
      </c>
      <c r="E60" s="219">
        <f t="shared" si="14"/>
        <v>100424633</v>
      </c>
      <c r="F60" s="264">
        <f t="shared" si="14"/>
        <v>100424633</v>
      </c>
      <c r="G60" s="264">
        <f t="shared" si="14"/>
        <v>9593853</v>
      </c>
      <c r="H60" s="219">
        <f t="shared" si="14"/>
        <v>8071476</v>
      </c>
      <c r="I60" s="219">
        <f t="shared" si="14"/>
        <v>2642340</v>
      </c>
      <c r="J60" s="264">
        <f t="shared" si="14"/>
        <v>20307669</v>
      </c>
      <c r="K60" s="264">
        <f t="shared" si="14"/>
        <v>561538</v>
      </c>
      <c r="L60" s="219">
        <f t="shared" si="14"/>
        <v>3155464</v>
      </c>
      <c r="M60" s="219">
        <f t="shared" si="14"/>
        <v>11540659</v>
      </c>
      <c r="N60" s="264">
        <f t="shared" si="14"/>
        <v>15257661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35565330</v>
      </c>
      <c r="X60" s="219">
        <f t="shared" si="14"/>
        <v>50212317</v>
      </c>
      <c r="Y60" s="264">
        <f t="shared" si="14"/>
        <v>-14646987</v>
      </c>
      <c r="Z60" s="324">
        <f>+IF(X60&lt;&gt;0,+(Y60/X60)*100,0)</f>
        <v>-29.170107804425754</v>
      </c>
      <c r="AA60" s="232">
        <f>+AA57+AA54+AA51+AA40+AA37+AA34+AA22+AA5</f>
        <v>100424633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841360334</v>
      </c>
      <c r="D5" s="153">
        <f>SUM(D6:D8)</f>
        <v>0</v>
      </c>
      <c r="E5" s="154">
        <f t="shared" si="0"/>
        <v>971207000</v>
      </c>
      <c r="F5" s="100">
        <f t="shared" si="0"/>
        <v>971207000</v>
      </c>
      <c r="G5" s="100">
        <f t="shared" si="0"/>
        <v>227595458</v>
      </c>
      <c r="H5" s="100">
        <f t="shared" si="0"/>
        <v>-123529066</v>
      </c>
      <c r="I5" s="100">
        <f t="shared" si="0"/>
        <v>16233373</v>
      </c>
      <c r="J5" s="100">
        <f t="shared" si="0"/>
        <v>120299765</v>
      </c>
      <c r="K5" s="100">
        <f t="shared" si="0"/>
        <v>15862831</v>
      </c>
      <c r="L5" s="100">
        <f t="shared" si="0"/>
        <v>151143672</v>
      </c>
      <c r="M5" s="100">
        <f t="shared" si="0"/>
        <v>18750567</v>
      </c>
      <c r="N5" s="100">
        <f t="shared" si="0"/>
        <v>185757070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306056835</v>
      </c>
      <c r="X5" s="100">
        <f t="shared" si="0"/>
        <v>434013645</v>
      </c>
      <c r="Y5" s="100">
        <f t="shared" si="0"/>
        <v>-127956810</v>
      </c>
      <c r="Z5" s="137">
        <f>+IF(X5&lt;&gt;0,+(Y5/X5)*100,0)</f>
        <v>-29.482209021331574</v>
      </c>
      <c r="AA5" s="153">
        <f>SUM(AA6:AA8)</f>
        <v>971207000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841173898</v>
      </c>
      <c r="D7" s="157"/>
      <c r="E7" s="158">
        <v>971107000</v>
      </c>
      <c r="F7" s="159">
        <v>971107000</v>
      </c>
      <c r="G7" s="159">
        <v>227595458</v>
      </c>
      <c r="H7" s="159">
        <v>-123529066</v>
      </c>
      <c r="I7" s="159">
        <v>16233373</v>
      </c>
      <c r="J7" s="159">
        <v>120299765</v>
      </c>
      <c r="K7" s="159">
        <v>15862831</v>
      </c>
      <c r="L7" s="159">
        <v>151143672</v>
      </c>
      <c r="M7" s="159">
        <v>18750567</v>
      </c>
      <c r="N7" s="159">
        <v>185757070</v>
      </c>
      <c r="O7" s="159"/>
      <c r="P7" s="159"/>
      <c r="Q7" s="159"/>
      <c r="R7" s="159"/>
      <c r="S7" s="159"/>
      <c r="T7" s="159"/>
      <c r="U7" s="159"/>
      <c r="V7" s="159"/>
      <c r="W7" s="159">
        <v>306056835</v>
      </c>
      <c r="X7" s="159">
        <v>433959291</v>
      </c>
      <c r="Y7" s="159">
        <v>-127902456</v>
      </c>
      <c r="Z7" s="141">
        <v>-29.47</v>
      </c>
      <c r="AA7" s="157">
        <v>971107000</v>
      </c>
    </row>
    <row r="8" spans="1:27" ht="13.5">
      <c r="A8" s="138" t="s">
        <v>77</v>
      </c>
      <c r="B8" s="136"/>
      <c r="C8" s="155">
        <v>186436</v>
      </c>
      <c r="D8" s="155"/>
      <c r="E8" s="156">
        <v>100000</v>
      </c>
      <c r="F8" s="60">
        <v>100000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54354</v>
      </c>
      <c r="Y8" s="60">
        <v>-54354</v>
      </c>
      <c r="Z8" s="140">
        <v>-100</v>
      </c>
      <c r="AA8" s="155">
        <v>100000</v>
      </c>
    </row>
    <row r="9" spans="1:27" ht="13.5">
      <c r="A9" s="135" t="s">
        <v>78</v>
      </c>
      <c r="B9" s="136"/>
      <c r="C9" s="153">
        <f aca="true" t="shared" si="1" ref="C9:Y9">SUM(C10:C14)</f>
        <v>4044597</v>
      </c>
      <c r="D9" s="153">
        <f>SUM(D10:D14)</f>
        <v>0</v>
      </c>
      <c r="E9" s="154">
        <f t="shared" si="1"/>
        <v>7200065</v>
      </c>
      <c r="F9" s="100">
        <f t="shared" si="1"/>
        <v>7200065</v>
      </c>
      <c r="G9" s="100">
        <f t="shared" si="1"/>
        <v>144584</v>
      </c>
      <c r="H9" s="100">
        <f t="shared" si="1"/>
        <v>-257212</v>
      </c>
      <c r="I9" s="100">
        <f t="shared" si="1"/>
        <v>249707</v>
      </c>
      <c r="J9" s="100">
        <f t="shared" si="1"/>
        <v>137079</v>
      </c>
      <c r="K9" s="100">
        <f t="shared" si="1"/>
        <v>198709</v>
      </c>
      <c r="L9" s="100">
        <f t="shared" si="1"/>
        <v>290623</v>
      </c>
      <c r="M9" s="100">
        <f t="shared" si="1"/>
        <v>1894361</v>
      </c>
      <c r="N9" s="100">
        <f t="shared" si="1"/>
        <v>2383693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2520772</v>
      </c>
      <c r="X9" s="100">
        <f t="shared" si="1"/>
        <v>2609929</v>
      </c>
      <c r="Y9" s="100">
        <f t="shared" si="1"/>
        <v>-89157</v>
      </c>
      <c r="Z9" s="137">
        <f>+IF(X9&lt;&gt;0,+(Y9/X9)*100,0)</f>
        <v>-3.416069939067308</v>
      </c>
      <c r="AA9" s="153">
        <f>SUM(AA10:AA14)</f>
        <v>7200065</v>
      </c>
    </row>
    <row r="10" spans="1:27" ht="13.5">
      <c r="A10" s="138" t="s">
        <v>79</v>
      </c>
      <c r="B10" s="136"/>
      <c r="C10" s="155">
        <v>201822</v>
      </c>
      <c r="D10" s="155"/>
      <c r="E10" s="156">
        <v>150000</v>
      </c>
      <c r="F10" s="60">
        <v>150000</v>
      </c>
      <c r="G10" s="60">
        <v>5344</v>
      </c>
      <c r="H10" s="60">
        <v>-9062</v>
      </c>
      <c r="I10" s="60">
        <v>7730</v>
      </c>
      <c r="J10" s="60">
        <v>4012</v>
      </c>
      <c r="K10" s="60">
        <v>5239</v>
      </c>
      <c r="L10" s="60">
        <v>32204</v>
      </c>
      <c r="M10" s="60">
        <v>1253752</v>
      </c>
      <c r="N10" s="60">
        <v>1291195</v>
      </c>
      <c r="O10" s="60"/>
      <c r="P10" s="60"/>
      <c r="Q10" s="60"/>
      <c r="R10" s="60"/>
      <c r="S10" s="60"/>
      <c r="T10" s="60"/>
      <c r="U10" s="60"/>
      <c r="V10" s="60"/>
      <c r="W10" s="60">
        <v>1295207</v>
      </c>
      <c r="X10" s="60">
        <v>25718</v>
      </c>
      <c r="Y10" s="60">
        <v>1269489</v>
      </c>
      <c r="Z10" s="140">
        <v>4936.19</v>
      </c>
      <c r="AA10" s="155">
        <v>150000</v>
      </c>
    </row>
    <row r="11" spans="1:27" ht="13.5">
      <c r="A11" s="138" t="s">
        <v>80</v>
      </c>
      <c r="B11" s="136"/>
      <c r="C11" s="155">
        <v>1185576</v>
      </c>
      <c r="D11" s="155"/>
      <c r="E11" s="156">
        <v>1421000</v>
      </c>
      <c r="F11" s="60">
        <v>1421000</v>
      </c>
      <c r="G11" s="60">
        <v>63441</v>
      </c>
      <c r="H11" s="60">
        <v>-63771</v>
      </c>
      <c r="I11" s="60">
        <v>60397</v>
      </c>
      <c r="J11" s="60">
        <v>60067</v>
      </c>
      <c r="K11" s="60">
        <v>64577</v>
      </c>
      <c r="L11" s="60">
        <v>101250</v>
      </c>
      <c r="M11" s="60">
        <v>350663</v>
      </c>
      <c r="N11" s="60">
        <v>516490</v>
      </c>
      <c r="O11" s="60"/>
      <c r="P11" s="60"/>
      <c r="Q11" s="60"/>
      <c r="R11" s="60"/>
      <c r="S11" s="60"/>
      <c r="T11" s="60"/>
      <c r="U11" s="60"/>
      <c r="V11" s="60"/>
      <c r="W11" s="60">
        <v>576557</v>
      </c>
      <c r="X11" s="60">
        <v>761416</v>
      </c>
      <c r="Y11" s="60">
        <v>-184859</v>
      </c>
      <c r="Z11" s="140">
        <v>-24.28</v>
      </c>
      <c r="AA11" s="155">
        <v>1421000</v>
      </c>
    </row>
    <row r="12" spans="1:27" ht="13.5">
      <c r="A12" s="138" t="s">
        <v>81</v>
      </c>
      <c r="B12" s="136"/>
      <c r="C12" s="155">
        <v>2657199</v>
      </c>
      <c r="D12" s="155"/>
      <c r="E12" s="156">
        <v>5629065</v>
      </c>
      <c r="F12" s="60">
        <v>5629065</v>
      </c>
      <c r="G12" s="60">
        <v>74699</v>
      </c>
      <c r="H12" s="60">
        <v>-183279</v>
      </c>
      <c r="I12" s="60">
        <v>180480</v>
      </c>
      <c r="J12" s="60">
        <v>71900</v>
      </c>
      <c r="K12" s="60">
        <v>127793</v>
      </c>
      <c r="L12" s="60">
        <v>156069</v>
      </c>
      <c r="M12" s="60">
        <v>284906</v>
      </c>
      <c r="N12" s="60">
        <v>568768</v>
      </c>
      <c r="O12" s="60"/>
      <c r="P12" s="60"/>
      <c r="Q12" s="60"/>
      <c r="R12" s="60"/>
      <c r="S12" s="60"/>
      <c r="T12" s="60"/>
      <c r="U12" s="60"/>
      <c r="V12" s="60"/>
      <c r="W12" s="60">
        <v>640668</v>
      </c>
      <c r="X12" s="60">
        <v>1822795</v>
      </c>
      <c r="Y12" s="60">
        <v>-1182127</v>
      </c>
      <c r="Z12" s="140">
        <v>-64.85</v>
      </c>
      <c r="AA12" s="155">
        <v>5629065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1100</v>
      </c>
      <c r="H13" s="60">
        <v>-1100</v>
      </c>
      <c r="I13" s="60">
        <v>1100</v>
      </c>
      <c r="J13" s="60">
        <v>1100</v>
      </c>
      <c r="K13" s="60">
        <v>1100</v>
      </c>
      <c r="L13" s="60">
        <v>1100</v>
      </c>
      <c r="M13" s="60">
        <v>5040</v>
      </c>
      <c r="N13" s="60">
        <v>7240</v>
      </c>
      <c r="O13" s="60"/>
      <c r="P13" s="60"/>
      <c r="Q13" s="60"/>
      <c r="R13" s="60"/>
      <c r="S13" s="60"/>
      <c r="T13" s="60"/>
      <c r="U13" s="60"/>
      <c r="V13" s="60"/>
      <c r="W13" s="60">
        <v>8340</v>
      </c>
      <c r="X13" s="60"/>
      <c r="Y13" s="60">
        <v>8340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434732</v>
      </c>
      <c r="D15" s="153">
        <f>SUM(D16:D18)</f>
        <v>0</v>
      </c>
      <c r="E15" s="154">
        <f t="shared" si="2"/>
        <v>382000</v>
      </c>
      <c r="F15" s="100">
        <f t="shared" si="2"/>
        <v>382000</v>
      </c>
      <c r="G15" s="100">
        <f t="shared" si="2"/>
        <v>14770</v>
      </c>
      <c r="H15" s="100">
        <f t="shared" si="2"/>
        <v>-12153</v>
      </c>
      <c r="I15" s="100">
        <f t="shared" si="2"/>
        <v>198135</v>
      </c>
      <c r="J15" s="100">
        <f t="shared" si="2"/>
        <v>200752</v>
      </c>
      <c r="K15" s="100">
        <f t="shared" si="2"/>
        <v>16653</v>
      </c>
      <c r="L15" s="100">
        <f t="shared" si="2"/>
        <v>60544</v>
      </c>
      <c r="M15" s="100">
        <f t="shared" si="2"/>
        <v>36470</v>
      </c>
      <c r="N15" s="100">
        <f t="shared" si="2"/>
        <v>113667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314419</v>
      </c>
      <c r="X15" s="100">
        <f t="shared" si="2"/>
        <v>130236</v>
      </c>
      <c r="Y15" s="100">
        <f t="shared" si="2"/>
        <v>184183</v>
      </c>
      <c r="Z15" s="137">
        <f>+IF(X15&lt;&gt;0,+(Y15/X15)*100,0)</f>
        <v>141.42249454835834</v>
      </c>
      <c r="AA15" s="153">
        <f>SUM(AA16:AA18)</f>
        <v>382000</v>
      </c>
    </row>
    <row r="16" spans="1:27" ht="13.5">
      <c r="A16" s="138" t="s">
        <v>85</v>
      </c>
      <c r="B16" s="136"/>
      <c r="C16" s="155">
        <v>434491</v>
      </c>
      <c r="D16" s="155"/>
      <c r="E16" s="156">
        <v>382000</v>
      </c>
      <c r="F16" s="60">
        <v>382000</v>
      </c>
      <c r="G16" s="60">
        <v>14770</v>
      </c>
      <c r="H16" s="60">
        <v>-12153</v>
      </c>
      <c r="I16" s="60">
        <v>198135</v>
      </c>
      <c r="J16" s="60">
        <v>200752</v>
      </c>
      <c r="K16" s="60">
        <v>16653</v>
      </c>
      <c r="L16" s="60">
        <v>59492</v>
      </c>
      <c r="M16" s="60">
        <v>36470</v>
      </c>
      <c r="N16" s="60">
        <v>112615</v>
      </c>
      <c r="O16" s="60"/>
      <c r="P16" s="60"/>
      <c r="Q16" s="60"/>
      <c r="R16" s="60"/>
      <c r="S16" s="60"/>
      <c r="T16" s="60"/>
      <c r="U16" s="60"/>
      <c r="V16" s="60"/>
      <c r="W16" s="60">
        <v>313367</v>
      </c>
      <c r="X16" s="60">
        <v>130236</v>
      </c>
      <c r="Y16" s="60">
        <v>183131</v>
      </c>
      <c r="Z16" s="140">
        <v>140.61</v>
      </c>
      <c r="AA16" s="155">
        <v>382000</v>
      </c>
    </row>
    <row r="17" spans="1:27" ht="13.5">
      <c r="A17" s="138" t="s">
        <v>86</v>
      </c>
      <c r="B17" s="136"/>
      <c r="C17" s="155">
        <v>241</v>
      </c>
      <c r="D17" s="155"/>
      <c r="E17" s="156"/>
      <c r="F17" s="60"/>
      <c r="G17" s="60"/>
      <c r="H17" s="60"/>
      <c r="I17" s="60"/>
      <c r="J17" s="60"/>
      <c r="K17" s="60"/>
      <c r="L17" s="60">
        <v>1052</v>
      </c>
      <c r="M17" s="60"/>
      <c r="N17" s="60">
        <v>1052</v>
      </c>
      <c r="O17" s="60"/>
      <c r="P17" s="60"/>
      <c r="Q17" s="60"/>
      <c r="R17" s="60"/>
      <c r="S17" s="60"/>
      <c r="T17" s="60"/>
      <c r="U17" s="60"/>
      <c r="V17" s="60"/>
      <c r="W17" s="60">
        <v>1052</v>
      </c>
      <c r="X17" s="60"/>
      <c r="Y17" s="60">
        <v>1052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367358752</v>
      </c>
      <c r="D19" s="153">
        <f>SUM(D20:D23)</f>
        <v>0</v>
      </c>
      <c r="E19" s="154">
        <f t="shared" si="3"/>
        <v>618728400</v>
      </c>
      <c r="F19" s="100">
        <f t="shared" si="3"/>
        <v>618728400</v>
      </c>
      <c r="G19" s="100">
        <f t="shared" si="3"/>
        <v>48535303</v>
      </c>
      <c r="H19" s="100">
        <f t="shared" si="3"/>
        <v>103806556</v>
      </c>
      <c r="I19" s="100">
        <f t="shared" si="3"/>
        <v>45372997</v>
      </c>
      <c r="J19" s="100">
        <f t="shared" si="3"/>
        <v>197714856</v>
      </c>
      <c r="K19" s="100">
        <f t="shared" si="3"/>
        <v>23700095</v>
      </c>
      <c r="L19" s="100">
        <f t="shared" si="3"/>
        <v>61048796</v>
      </c>
      <c r="M19" s="100">
        <f t="shared" si="3"/>
        <v>45997879</v>
      </c>
      <c r="N19" s="100">
        <f t="shared" si="3"/>
        <v>130746770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328461626</v>
      </c>
      <c r="X19" s="100">
        <f t="shared" si="3"/>
        <v>105305456</v>
      </c>
      <c r="Y19" s="100">
        <f t="shared" si="3"/>
        <v>223156170</v>
      </c>
      <c r="Z19" s="137">
        <f>+IF(X19&lt;&gt;0,+(Y19/X19)*100,0)</f>
        <v>211.91320799180625</v>
      </c>
      <c r="AA19" s="153">
        <f>SUM(AA20:AA23)</f>
        <v>618728400</v>
      </c>
    </row>
    <row r="20" spans="1:27" ht="13.5">
      <c r="A20" s="138" t="s">
        <v>89</v>
      </c>
      <c r="B20" s="136"/>
      <c r="C20" s="155">
        <v>275158346</v>
      </c>
      <c r="D20" s="155"/>
      <c r="E20" s="156">
        <v>401728400</v>
      </c>
      <c r="F20" s="60">
        <v>401728400</v>
      </c>
      <c r="G20" s="60">
        <v>31453225</v>
      </c>
      <c r="H20" s="60">
        <v>128887450</v>
      </c>
      <c r="I20" s="60">
        <v>27592786</v>
      </c>
      <c r="J20" s="60">
        <v>187933461</v>
      </c>
      <c r="K20" s="60">
        <v>7367200</v>
      </c>
      <c r="L20" s="60">
        <v>44101126</v>
      </c>
      <c r="M20" s="60">
        <v>20995276</v>
      </c>
      <c r="N20" s="60">
        <v>72463602</v>
      </c>
      <c r="O20" s="60"/>
      <c r="P20" s="60"/>
      <c r="Q20" s="60"/>
      <c r="R20" s="60"/>
      <c r="S20" s="60"/>
      <c r="T20" s="60"/>
      <c r="U20" s="60"/>
      <c r="V20" s="60"/>
      <c r="W20" s="60">
        <v>260397063</v>
      </c>
      <c r="X20" s="60">
        <v>82927208</v>
      </c>
      <c r="Y20" s="60">
        <v>177469855</v>
      </c>
      <c r="Z20" s="140">
        <v>214.01</v>
      </c>
      <c r="AA20" s="155">
        <v>401728400</v>
      </c>
    </row>
    <row r="21" spans="1:27" ht="13.5">
      <c r="A21" s="138" t="s">
        <v>90</v>
      </c>
      <c r="B21" s="136"/>
      <c r="C21" s="155">
        <v>62061618</v>
      </c>
      <c r="D21" s="155"/>
      <c r="E21" s="156">
        <v>159000000</v>
      </c>
      <c r="F21" s="60">
        <v>159000000</v>
      </c>
      <c r="G21" s="60">
        <v>12309752</v>
      </c>
      <c r="H21" s="60">
        <v>-18905304</v>
      </c>
      <c r="I21" s="60">
        <v>12837026</v>
      </c>
      <c r="J21" s="60">
        <v>6241474</v>
      </c>
      <c r="K21" s="60">
        <v>11151175</v>
      </c>
      <c r="L21" s="60">
        <v>12042699</v>
      </c>
      <c r="M21" s="60">
        <v>19948291</v>
      </c>
      <c r="N21" s="60">
        <v>43142165</v>
      </c>
      <c r="O21" s="60"/>
      <c r="P21" s="60"/>
      <c r="Q21" s="60"/>
      <c r="R21" s="60"/>
      <c r="S21" s="60"/>
      <c r="T21" s="60"/>
      <c r="U21" s="60"/>
      <c r="V21" s="60"/>
      <c r="W21" s="60">
        <v>49383639</v>
      </c>
      <c r="X21" s="60">
        <v>12500000</v>
      </c>
      <c r="Y21" s="60">
        <v>36883639</v>
      </c>
      <c r="Z21" s="140">
        <v>295.07</v>
      </c>
      <c r="AA21" s="155">
        <v>159000000</v>
      </c>
    </row>
    <row r="22" spans="1:27" ht="13.5">
      <c r="A22" s="138" t="s">
        <v>91</v>
      </c>
      <c r="B22" s="136"/>
      <c r="C22" s="157">
        <v>30138788</v>
      </c>
      <c r="D22" s="157"/>
      <c r="E22" s="158">
        <v>33000000</v>
      </c>
      <c r="F22" s="159">
        <v>33000000</v>
      </c>
      <c r="G22" s="159">
        <v>2736832</v>
      </c>
      <c r="H22" s="159">
        <v>-3822307</v>
      </c>
      <c r="I22" s="159">
        <v>2897274</v>
      </c>
      <c r="J22" s="159">
        <v>1811799</v>
      </c>
      <c r="K22" s="159">
        <v>3119003</v>
      </c>
      <c r="L22" s="159">
        <v>2844893</v>
      </c>
      <c r="M22" s="159">
        <v>2987711</v>
      </c>
      <c r="N22" s="159">
        <v>8951607</v>
      </c>
      <c r="O22" s="159"/>
      <c r="P22" s="159"/>
      <c r="Q22" s="159"/>
      <c r="R22" s="159"/>
      <c r="S22" s="159"/>
      <c r="T22" s="159"/>
      <c r="U22" s="159"/>
      <c r="V22" s="159"/>
      <c r="W22" s="159">
        <v>10763406</v>
      </c>
      <c r="X22" s="159">
        <v>6380000</v>
      </c>
      <c r="Y22" s="159">
        <v>4383406</v>
      </c>
      <c r="Z22" s="141">
        <v>68.71</v>
      </c>
      <c r="AA22" s="157">
        <v>33000000</v>
      </c>
    </row>
    <row r="23" spans="1:27" ht="13.5">
      <c r="A23" s="138" t="s">
        <v>92</v>
      </c>
      <c r="B23" s="136"/>
      <c r="C23" s="155"/>
      <c r="D23" s="155"/>
      <c r="E23" s="156">
        <v>25000000</v>
      </c>
      <c r="F23" s="60">
        <v>25000000</v>
      </c>
      <c r="G23" s="60">
        <v>2035494</v>
      </c>
      <c r="H23" s="60">
        <v>-2353283</v>
      </c>
      <c r="I23" s="60">
        <v>2045911</v>
      </c>
      <c r="J23" s="60">
        <v>1728122</v>
      </c>
      <c r="K23" s="60">
        <v>2062717</v>
      </c>
      <c r="L23" s="60">
        <v>2060078</v>
      </c>
      <c r="M23" s="60">
        <v>2066601</v>
      </c>
      <c r="N23" s="60">
        <v>6189396</v>
      </c>
      <c r="O23" s="60"/>
      <c r="P23" s="60"/>
      <c r="Q23" s="60"/>
      <c r="R23" s="60"/>
      <c r="S23" s="60"/>
      <c r="T23" s="60"/>
      <c r="U23" s="60"/>
      <c r="V23" s="60"/>
      <c r="W23" s="60">
        <v>7917518</v>
      </c>
      <c r="X23" s="60">
        <v>3498248</v>
      </c>
      <c r="Y23" s="60">
        <v>4419270</v>
      </c>
      <c r="Z23" s="140">
        <v>126.33</v>
      </c>
      <c r="AA23" s="155">
        <v>25000000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56621250</v>
      </c>
      <c r="F24" s="100">
        <v>56621250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56621250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1213198415</v>
      </c>
      <c r="D25" s="168">
        <f>+D5+D9+D15+D19+D24</f>
        <v>0</v>
      </c>
      <c r="E25" s="169">
        <f t="shared" si="4"/>
        <v>1654138715</v>
      </c>
      <c r="F25" s="73">
        <f t="shared" si="4"/>
        <v>1654138715</v>
      </c>
      <c r="G25" s="73">
        <f t="shared" si="4"/>
        <v>276290115</v>
      </c>
      <c r="H25" s="73">
        <f t="shared" si="4"/>
        <v>-19991875</v>
      </c>
      <c r="I25" s="73">
        <f t="shared" si="4"/>
        <v>62054212</v>
      </c>
      <c r="J25" s="73">
        <f t="shared" si="4"/>
        <v>318352452</v>
      </c>
      <c r="K25" s="73">
        <f t="shared" si="4"/>
        <v>39778288</v>
      </c>
      <c r="L25" s="73">
        <f t="shared" si="4"/>
        <v>212543635</v>
      </c>
      <c r="M25" s="73">
        <f t="shared" si="4"/>
        <v>66679277</v>
      </c>
      <c r="N25" s="73">
        <f t="shared" si="4"/>
        <v>319001200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637353652</v>
      </c>
      <c r="X25" s="73">
        <f t="shared" si="4"/>
        <v>542059266</v>
      </c>
      <c r="Y25" s="73">
        <f t="shared" si="4"/>
        <v>95294386</v>
      </c>
      <c r="Z25" s="170">
        <f>+IF(X25&lt;&gt;0,+(Y25/X25)*100,0)</f>
        <v>17.580067711636534</v>
      </c>
      <c r="AA25" s="168">
        <f>+AA5+AA9+AA15+AA19+AA24</f>
        <v>1654138715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840238568</v>
      </c>
      <c r="D28" s="153">
        <f>SUM(D29:D31)</f>
        <v>0</v>
      </c>
      <c r="E28" s="154">
        <f t="shared" si="5"/>
        <v>504787383</v>
      </c>
      <c r="F28" s="100">
        <f t="shared" si="5"/>
        <v>504787383</v>
      </c>
      <c r="G28" s="100">
        <f t="shared" si="5"/>
        <v>31465627</v>
      </c>
      <c r="H28" s="100">
        <f t="shared" si="5"/>
        <v>22910276</v>
      </c>
      <c r="I28" s="100">
        <f t="shared" si="5"/>
        <v>14030508</v>
      </c>
      <c r="J28" s="100">
        <f t="shared" si="5"/>
        <v>68406411</v>
      </c>
      <c r="K28" s="100">
        <f t="shared" si="5"/>
        <v>10033280</v>
      </c>
      <c r="L28" s="100">
        <f t="shared" si="5"/>
        <v>17146433</v>
      </c>
      <c r="M28" s="100">
        <f t="shared" si="5"/>
        <v>53896744</v>
      </c>
      <c r="N28" s="100">
        <f t="shared" si="5"/>
        <v>81076457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149482868</v>
      </c>
      <c r="X28" s="100">
        <f t="shared" si="5"/>
        <v>158694485</v>
      </c>
      <c r="Y28" s="100">
        <f t="shared" si="5"/>
        <v>-9211617</v>
      </c>
      <c r="Z28" s="137">
        <f>+IF(X28&lt;&gt;0,+(Y28/X28)*100,0)</f>
        <v>-5.804623267153865</v>
      </c>
      <c r="AA28" s="153">
        <f>SUM(AA29:AA31)</f>
        <v>504787383</v>
      </c>
    </row>
    <row r="29" spans="1:27" ht="13.5">
      <c r="A29" s="138" t="s">
        <v>75</v>
      </c>
      <c r="B29" s="136"/>
      <c r="C29" s="155">
        <v>51512218</v>
      </c>
      <c r="D29" s="155"/>
      <c r="E29" s="156">
        <v>72266113</v>
      </c>
      <c r="F29" s="60">
        <v>72266113</v>
      </c>
      <c r="G29" s="60">
        <v>9709225</v>
      </c>
      <c r="H29" s="60">
        <v>2254798</v>
      </c>
      <c r="I29" s="60">
        <v>5755536</v>
      </c>
      <c r="J29" s="60">
        <v>17719559</v>
      </c>
      <c r="K29" s="60">
        <v>5184382</v>
      </c>
      <c r="L29" s="60">
        <v>6548755</v>
      </c>
      <c r="M29" s="60">
        <v>8473827</v>
      </c>
      <c r="N29" s="60">
        <v>20206964</v>
      </c>
      <c r="O29" s="60"/>
      <c r="P29" s="60"/>
      <c r="Q29" s="60"/>
      <c r="R29" s="60"/>
      <c r="S29" s="60"/>
      <c r="T29" s="60"/>
      <c r="U29" s="60"/>
      <c r="V29" s="60"/>
      <c r="W29" s="60">
        <v>37926523</v>
      </c>
      <c r="X29" s="60">
        <v>36929939</v>
      </c>
      <c r="Y29" s="60">
        <v>996584</v>
      </c>
      <c r="Z29" s="140">
        <v>2.7</v>
      </c>
      <c r="AA29" s="155">
        <v>72266113</v>
      </c>
    </row>
    <row r="30" spans="1:27" ht="13.5">
      <c r="A30" s="138" t="s">
        <v>76</v>
      </c>
      <c r="B30" s="136"/>
      <c r="C30" s="157">
        <v>759680950</v>
      </c>
      <c r="D30" s="157"/>
      <c r="E30" s="158">
        <v>400495996</v>
      </c>
      <c r="F30" s="159">
        <v>400495996</v>
      </c>
      <c r="G30" s="159">
        <v>20257440</v>
      </c>
      <c r="H30" s="159">
        <v>19150980</v>
      </c>
      <c r="I30" s="159">
        <v>5879337</v>
      </c>
      <c r="J30" s="159">
        <v>45287757</v>
      </c>
      <c r="K30" s="159">
        <v>3372447</v>
      </c>
      <c r="L30" s="159">
        <v>8833765</v>
      </c>
      <c r="M30" s="159">
        <v>41679586</v>
      </c>
      <c r="N30" s="159">
        <v>53885798</v>
      </c>
      <c r="O30" s="159"/>
      <c r="P30" s="159"/>
      <c r="Q30" s="159"/>
      <c r="R30" s="159"/>
      <c r="S30" s="159"/>
      <c r="T30" s="159"/>
      <c r="U30" s="159"/>
      <c r="V30" s="159"/>
      <c r="W30" s="159">
        <v>99173555</v>
      </c>
      <c r="X30" s="159">
        <v>109279647</v>
      </c>
      <c r="Y30" s="159">
        <v>-10106092</v>
      </c>
      <c r="Z30" s="141">
        <v>-9.25</v>
      </c>
      <c r="AA30" s="157">
        <v>400495996</v>
      </c>
    </row>
    <row r="31" spans="1:27" ht="13.5">
      <c r="A31" s="138" t="s">
        <v>77</v>
      </c>
      <c r="B31" s="136"/>
      <c r="C31" s="155">
        <v>29045400</v>
      </c>
      <c r="D31" s="155"/>
      <c r="E31" s="156">
        <v>32025274</v>
      </c>
      <c r="F31" s="60">
        <v>32025274</v>
      </c>
      <c r="G31" s="60">
        <v>1498962</v>
      </c>
      <c r="H31" s="60">
        <v>1504498</v>
      </c>
      <c r="I31" s="60">
        <v>2395635</v>
      </c>
      <c r="J31" s="60">
        <v>5399095</v>
      </c>
      <c r="K31" s="60">
        <v>1476451</v>
      </c>
      <c r="L31" s="60">
        <v>1763913</v>
      </c>
      <c r="M31" s="60">
        <v>3743331</v>
      </c>
      <c r="N31" s="60">
        <v>6983695</v>
      </c>
      <c r="O31" s="60"/>
      <c r="P31" s="60"/>
      <c r="Q31" s="60"/>
      <c r="R31" s="60"/>
      <c r="S31" s="60"/>
      <c r="T31" s="60"/>
      <c r="U31" s="60"/>
      <c r="V31" s="60"/>
      <c r="W31" s="60">
        <v>12382790</v>
      </c>
      <c r="X31" s="60">
        <v>12484899</v>
      </c>
      <c r="Y31" s="60">
        <v>-102109</v>
      </c>
      <c r="Z31" s="140">
        <v>-0.82</v>
      </c>
      <c r="AA31" s="155">
        <v>32025274</v>
      </c>
    </row>
    <row r="32" spans="1:27" ht="13.5">
      <c r="A32" s="135" t="s">
        <v>78</v>
      </c>
      <c r="B32" s="136"/>
      <c r="C32" s="153">
        <f aca="true" t="shared" si="6" ref="C32:Y32">SUM(C33:C37)</f>
        <v>106954922</v>
      </c>
      <c r="D32" s="153">
        <f>SUM(D33:D37)</f>
        <v>0</v>
      </c>
      <c r="E32" s="154">
        <f t="shared" si="6"/>
        <v>131591937</v>
      </c>
      <c r="F32" s="100">
        <f t="shared" si="6"/>
        <v>131591937</v>
      </c>
      <c r="G32" s="100">
        <f t="shared" si="6"/>
        <v>8738090</v>
      </c>
      <c r="H32" s="100">
        <f t="shared" si="6"/>
        <v>7245171</v>
      </c>
      <c r="I32" s="100">
        <f t="shared" si="6"/>
        <v>7970258</v>
      </c>
      <c r="J32" s="100">
        <f t="shared" si="6"/>
        <v>23953519</v>
      </c>
      <c r="K32" s="100">
        <f t="shared" si="6"/>
        <v>7458419</v>
      </c>
      <c r="L32" s="100">
        <f t="shared" si="6"/>
        <v>8473289</v>
      </c>
      <c r="M32" s="100">
        <f t="shared" si="6"/>
        <v>8384839</v>
      </c>
      <c r="N32" s="100">
        <f t="shared" si="6"/>
        <v>24316547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48270066</v>
      </c>
      <c r="X32" s="100">
        <f t="shared" si="6"/>
        <v>53729538</v>
      </c>
      <c r="Y32" s="100">
        <f t="shared" si="6"/>
        <v>-5459472</v>
      </c>
      <c r="Z32" s="137">
        <f>+IF(X32&lt;&gt;0,+(Y32/X32)*100,0)</f>
        <v>-10.16102539351818</v>
      </c>
      <c r="AA32" s="153">
        <f>SUM(AA33:AA37)</f>
        <v>131591937</v>
      </c>
    </row>
    <row r="33" spans="1:27" ht="13.5">
      <c r="A33" s="138" t="s">
        <v>79</v>
      </c>
      <c r="B33" s="136"/>
      <c r="C33" s="155">
        <v>16381359</v>
      </c>
      <c r="D33" s="155"/>
      <c r="E33" s="156">
        <v>19460410</v>
      </c>
      <c r="F33" s="60">
        <v>19460410</v>
      </c>
      <c r="G33" s="60">
        <v>1333531</v>
      </c>
      <c r="H33" s="60">
        <v>1204791</v>
      </c>
      <c r="I33" s="60">
        <v>1252894</v>
      </c>
      <c r="J33" s="60">
        <v>3791216</v>
      </c>
      <c r="K33" s="60">
        <v>1153871</v>
      </c>
      <c r="L33" s="60">
        <v>1235383</v>
      </c>
      <c r="M33" s="60">
        <v>1257561</v>
      </c>
      <c r="N33" s="60">
        <v>3646815</v>
      </c>
      <c r="O33" s="60"/>
      <c r="P33" s="60"/>
      <c r="Q33" s="60"/>
      <c r="R33" s="60"/>
      <c r="S33" s="60"/>
      <c r="T33" s="60"/>
      <c r="U33" s="60"/>
      <c r="V33" s="60"/>
      <c r="W33" s="60">
        <v>7438031</v>
      </c>
      <c r="X33" s="60">
        <v>5728119</v>
      </c>
      <c r="Y33" s="60">
        <v>1709912</v>
      </c>
      <c r="Z33" s="140">
        <v>29.85</v>
      </c>
      <c r="AA33" s="155">
        <v>19460410</v>
      </c>
    </row>
    <row r="34" spans="1:27" ht="13.5">
      <c r="A34" s="138" t="s">
        <v>80</v>
      </c>
      <c r="B34" s="136"/>
      <c r="C34" s="155">
        <v>35650853</v>
      </c>
      <c r="D34" s="155"/>
      <c r="E34" s="156">
        <v>40123015</v>
      </c>
      <c r="F34" s="60">
        <v>40123015</v>
      </c>
      <c r="G34" s="60">
        <v>3034092</v>
      </c>
      <c r="H34" s="60">
        <v>2520836</v>
      </c>
      <c r="I34" s="60">
        <v>2825562</v>
      </c>
      <c r="J34" s="60">
        <v>8380490</v>
      </c>
      <c r="K34" s="60">
        <v>2632952</v>
      </c>
      <c r="L34" s="60">
        <v>3251160</v>
      </c>
      <c r="M34" s="60">
        <v>2983929</v>
      </c>
      <c r="N34" s="60">
        <v>8868041</v>
      </c>
      <c r="O34" s="60"/>
      <c r="P34" s="60"/>
      <c r="Q34" s="60"/>
      <c r="R34" s="60"/>
      <c r="S34" s="60"/>
      <c r="T34" s="60"/>
      <c r="U34" s="60"/>
      <c r="V34" s="60"/>
      <c r="W34" s="60">
        <v>17248531</v>
      </c>
      <c r="X34" s="60">
        <v>17824584</v>
      </c>
      <c r="Y34" s="60">
        <v>-576053</v>
      </c>
      <c r="Z34" s="140">
        <v>-3.23</v>
      </c>
      <c r="AA34" s="155">
        <v>40123015</v>
      </c>
    </row>
    <row r="35" spans="1:27" ht="13.5">
      <c r="A35" s="138" t="s">
        <v>81</v>
      </c>
      <c r="B35" s="136"/>
      <c r="C35" s="155">
        <v>49328122</v>
      </c>
      <c r="D35" s="155"/>
      <c r="E35" s="156">
        <v>48722939</v>
      </c>
      <c r="F35" s="60">
        <v>48722939</v>
      </c>
      <c r="G35" s="60">
        <v>3732599</v>
      </c>
      <c r="H35" s="60">
        <v>2953054</v>
      </c>
      <c r="I35" s="60">
        <v>3375693</v>
      </c>
      <c r="J35" s="60">
        <v>10061346</v>
      </c>
      <c r="K35" s="60">
        <v>3128481</v>
      </c>
      <c r="L35" s="60">
        <v>3502748</v>
      </c>
      <c r="M35" s="60">
        <v>3440509</v>
      </c>
      <c r="N35" s="60">
        <v>10071738</v>
      </c>
      <c r="O35" s="60"/>
      <c r="P35" s="60"/>
      <c r="Q35" s="60"/>
      <c r="R35" s="60"/>
      <c r="S35" s="60"/>
      <c r="T35" s="60"/>
      <c r="U35" s="60"/>
      <c r="V35" s="60"/>
      <c r="W35" s="60">
        <v>20133084</v>
      </c>
      <c r="X35" s="60">
        <v>26397065</v>
      </c>
      <c r="Y35" s="60">
        <v>-6263981</v>
      </c>
      <c r="Z35" s="140">
        <v>-23.73</v>
      </c>
      <c r="AA35" s="155">
        <v>48722939</v>
      </c>
    </row>
    <row r="36" spans="1:27" ht="13.5">
      <c r="A36" s="138" t="s">
        <v>82</v>
      </c>
      <c r="B36" s="136"/>
      <c r="C36" s="155">
        <v>5594588</v>
      </c>
      <c r="D36" s="155"/>
      <c r="E36" s="156">
        <v>23285573</v>
      </c>
      <c r="F36" s="60">
        <v>23285573</v>
      </c>
      <c r="G36" s="60">
        <v>637868</v>
      </c>
      <c r="H36" s="60">
        <v>566490</v>
      </c>
      <c r="I36" s="60">
        <v>516109</v>
      </c>
      <c r="J36" s="60">
        <v>1720467</v>
      </c>
      <c r="K36" s="60">
        <v>543115</v>
      </c>
      <c r="L36" s="60">
        <v>483998</v>
      </c>
      <c r="M36" s="60">
        <v>702840</v>
      </c>
      <c r="N36" s="60">
        <v>1729953</v>
      </c>
      <c r="O36" s="60"/>
      <c r="P36" s="60"/>
      <c r="Q36" s="60"/>
      <c r="R36" s="60"/>
      <c r="S36" s="60"/>
      <c r="T36" s="60"/>
      <c r="U36" s="60"/>
      <c r="V36" s="60"/>
      <c r="W36" s="60">
        <v>3450420</v>
      </c>
      <c r="X36" s="60">
        <v>3779770</v>
      </c>
      <c r="Y36" s="60">
        <v>-329350</v>
      </c>
      <c r="Z36" s="140">
        <v>-8.71</v>
      </c>
      <c r="AA36" s="155">
        <v>23285573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74676722</v>
      </c>
      <c r="D38" s="153">
        <f>SUM(D39:D41)</f>
        <v>0</v>
      </c>
      <c r="E38" s="154">
        <f t="shared" si="7"/>
        <v>86049967</v>
      </c>
      <c r="F38" s="100">
        <f t="shared" si="7"/>
        <v>86049967</v>
      </c>
      <c r="G38" s="100">
        <f t="shared" si="7"/>
        <v>7332307</v>
      </c>
      <c r="H38" s="100">
        <f t="shared" si="7"/>
        <v>8439624</v>
      </c>
      <c r="I38" s="100">
        <f t="shared" si="7"/>
        <v>4093497</v>
      </c>
      <c r="J38" s="100">
        <f t="shared" si="7"/>
        <v>19865428</v>
      </c>
      <c r="K38" s="100">
        <f t="shared" si="7"/>
        <v>2523245</v>
      </c>
      <c r="L38" s="100">
        <f t="shared" si="7"/>
        <v>3156626</v>
      </c>
      <c r="M38" s="100">
        <f t="shared" si="7"/>
        <v>10864561</v>
      </c>
      <c r="N38" s="100">
        <f t="shared" si="7"/>
        <v>16544432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36409860</v>
      </c>
      <c r="X38" s="100">
        <f t="shared" si="7"/>
        <v>42750417</v>
      </c>
      <c r="Y38" s="100">
        <f t="shared" si="7"/>
        <v>-6340557</v>
      </c>
      <c r="Z38" s="137">
        <f>+IF(X38&lt;&gt;0,+(Y38/X38)*100,0)</f>
        <v>-14.831567607866841</v>
      </c>
      <c r="AA38" s="153">
        <f>SUM(AA39:AA41)</f>
        <v>86049967</v>
      </c>
    </row>
    <row r="39" spans="1:27" ht="13.5">
      <c r="A39" s="138" t="s">
        <v>85</v>
      </c>
      <c r="B39" s="136"/>
      <c r="C39" s="155">
        <v>13254198</v>
      </c>
      <c r="D39" s="155"/>
      <c r="E39" s="156">
        <v>29263853</v>
      </c>
      <c r="F39" s="60">
        <v>29263853</v>
      </c>
      <c r="G39" s="60">
        <v>805703</v>
      </c>
      <c r="H39" s="60">
        <v>753465</v>
      </c>
      <c r="I39" s="60">
        <v>632941</v>
      </c>
      <c r="J39" s="60">
        <v>2192109</v>
      </c>
      <c r="K39" s="60">
        <v>662157</v>
      </c>
      <c r="L39" s="60">
        <v>674099</v>
      </c>
      <c r="M39" s="60">
        <v>757987</v>
      </c>
      <c r="N39" s="60">
        <v>2094243</v>
      </c>
      <c r="O39" s="60"/>
      <c r="P39" s="60"/>
      <c r="Q39" s="60"/>
      <c r="R39" s="60"/>
      <c r="S39" s="60"/>
      <c r="T39" s="60"/>
      <c r="U39" s="60"/>
      <c r="V39" s="60"/>
      <c r="W39" s="60">
        <v>4286352</v>
      </c>
      <c r="X39" s="60">
        <v>15864030</v>
      </c>
      <c r="Y39" s="60">
        <v>-11577678</v>
      </c>
      <c r="Z39" s="140">
        <v>-72.98</v>
      </c>
      <c r="AA39" s="155">
        <v>29263853</v>
      </c>
    </row>
    <row r="40" spans="1:27" ht="13.5">
      <c r="A40" s="138" t="s">
        <v>86</v>
      </c>
      <c r="B40" s="136"/>
      <c r="C40" s="155">
        <v>61422524</v>
      </c>
      <c r="D40" s="155"/>
      <c r="E40" s="156">
        <v>56786114</v>
      </c>
      <c r="F40" s="60">
        <v>56786114</v>
      </c>
      <c r="G40" s="60">
        <v>6526604</v>
      </c>
      <c r="H40" s="60">
        <v>7686159</v>
      </c>
      <c r="I40" s="60">
        <v>3460556</v>
      </c>
      <c r="J40" s="60">
        <v>17673319</v>
      </c>
      <c r="K40" s="60">
        <v>1861088</v>
      </c>
      <c r="L40" s="60">
        <v>2482527</v>
      </c>
      <c r="M40" s="60">
        <v>10106574</v>
      </c>
      <c r="N40" s="60">
        <v>14450189</v>
      </c>
      <c r="O40" s="60"/>
      <c r="P40" s="60"/>
      <c r="Q40" s="60"/>
      <c r="R40" s="60"/>
      <c r="S40" s="60"/>
      <c r="T40" s="60"/>
      <c r="U40" s="60"/>
      <c r="V40" s="60"/>
      <c r="W40" s="60">
        <v>32123508</v>
      </c>
      <c r="X40" s="60">
        <v>26886387</v>
      </c>
      <c r="Y40" s="60">
        <v>5237121</v>
      </c>
      <c r="Z40" s="140">
        <v>19.48</v>
      </c>
      <c r="AA40" s="155">
        <v>56786114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435341872</v>
      </c>
      <c r="D42" s="153">
        <f>SUM(D43:D46)</f>
        <v>0</v>
      </c>
      <c r="E42" s="154">
        <f t="shared" si="8"/>
        <v>663377381</v>
      </c>
      <c r="F42" s="100">
        <f t="shared" si="8"/>
        <v>663377381</v>
      </c>
      <c r="G42" s="100">
        <f t="shared" si="8"/>
        <v>64952825</v>
      </c>
      <c r="H42" s="100">
        <f t="shared" si="8"/>
        <v>16976380</v>
      </c>
      <c r="I42" s="100">
        <f t="shared" si="8"/>
        <v>14904868</v>
      </c>
      <c r="J42" s="100">
        <f t="shared" si="8"/>
        <v>96834073</v>
      </c>
      <c r="K42" s="100">
        <f t="shared" si="8"/>
        <v>13104447</v>
      </c>
      <c r="L42" s="100">
        <f t="shared" si="8"/>
        <v>48935473</v>
      </c>
      <c r="M42" s="100">
        <f t="shared" si="8"/>
        <v>25287080</v>
      </c>
      <c r="N42" s="100">
        <f t="shared" si="8"/>
        <v>87327000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184161073</v>
      </c>
      <c r="X42" s="100">
        <f t="shared" si="8"/>
        <v>193569413</v>
      </c>
      <c r="Y42" s="100">
        <f t="shared" si="8"/>
        <v>-9408340</v>
      </c>
      <c r="Z42" s="137">
        <f>+IF(X42&lt;&gt;0,+(Y42/X42)*100,0)</f>
        <v>-4.860447657605905</v>
      </c>
      <c r="AA42" s="153">
        <f>SUM(AA43:AA46)</f>
        <v>663377381</v>
      </c>
    </row>
    <row r="43" spans="1:27" ht="13.5">
      <c r="A43" s="138" t="s">
        <v>89</v>
      </c>
      <c r="B43" s="136"/>
      <c r="C43" s="155">
        <v>355973192</v>
      </c>
      <c r="D43" s="155"/>
      <c r="E43" s="156">
        <v>473020500</v>
      </c>
      <c r="F43" s="60">
        <v>473020500</v>
      </c>
      <c r="G43" s="60">
        <v>53361649</v>
      </c>
      <c r="H43" s="60">
        <v>3322326</v>
      </c>
      <c r="I43" s="60">
        <v>3683319</v>
      </c>
      <c r="J43" s="60">
        <v>60367294</v>
      </c>
      <c r="K43" s="60">
        <v>2470632</v>
      </c>
      <c r="L43" s="60">
        <v>38219073</v>
      </c>
      <c r="M43" s="60">
        <v>7854831</v>
      </c>
      <c r="N43" s="60">
        <v>48544536</v>
      </c>
      <c r="O43" s="60"/>
      <c r="P43" s="60"/>
      <c r="Q43" s="60"/>
      <c r="R43" s="60"/>
      <c r="S43" s="60"/>
      <c r="T43" s="60"/>
      <c r="U43" s="60"/>
      <c r="V43" s="60"/>
      <c r="W43" s="60">
        <v>108911830</v>
      </c>
      <c r="X43" s="60">
        <v>175771676</v>
      </c>
      <c r="Y43" s="60">
        <v>-66859846</v>
      </c>
      <c r="Z43" s="140">
        <v>-38.04</v>
      </c>
      <c r="AA43" s="155">
        <v>473020500</v>
      </c>
    </row>
    <row r="44" spans="1:27" ht="13.5">
      <c r="A44" s="138" t="s">
        <v>90</v>
      </c>
      <c r="B44" s="136"/>
      <c r="C44" s="155">
        <v>36155197</v>
      </c>
      <c r="D44" s="155"/>
      <c r="E44" s="156">
        <v>145120900</v>
      </c>
      <c r="F44" s="60">
        <v>145120900</v>
      </c>
      <c r="G44" s="60">
        <v>8732502</v>
      </c>
      <c r="H44" s="60">
        <v>10337614</v>
      </c>
      <c r="I44" s="60">
        <v>8300043</v>
      </c>
      <c r="J44" s="60">
        <v>27370159</v>
      </c>
      <c r="K44" s="60">
        <v>7462338</v>
      </c>
      <c r="L44" s="60">
        <v>7490169</v>
      </c>
      <c r="M44" s="60">
        <v>14095496</v>
      </c>
      <c r="N44" s="60">
        <v>29048003</v>
      </c>
      <c r="O44" s="60"/>
      <c r="P44" s="60"/>
      <c r="Q44" s="60"/>
      <c r="R44" s="60"/>
      <c r="S44" s="60"/>
      <c r="T44" s="60"/>
      <c r="U44" s="60"/>
      <c r="V44" s="60"/>
      <c r="W44" s="60">
        <v>56418162</v>
      </c>
      <c r="X44" s="60"/>
      <c r="Y44" s="60">
        <v>56418162</v>
      </c>
      <c r="Z44" s="140">
        <v>0</v>
      </c>
      <c r="AA44" s="155">
        <v>145120900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43213483</v>
      </c>
      <c r="D46" s="155"/>
      <c r="E46" s="156">
        <v>45235981</v>
      </c>
      <c r="F46" s="60">
        <v>45235981</v>
      </c>
      <c r="G46" s="60">
        <v>2858674</v>
      </c>
      <c r="H46" s="60">
        <v>3316440</v>
      </c>
      <c r="I46" s="60">
        <v>2921506</v>
      </c>
      <c r="J46" s="60">
        <v>9096620</v>
      </c>
      <c r="K46" s="60">
        <v>3171477</v>
      </c>
      <c r="L46" s="60">
        <v>3226231</v>
      </c>
      <c r="M46" s="60">
        <v>3336753</v>
      </c>
      <c r="N46" s="60">
        <v>9734461</v>
      </c>
      <c r="O46" s="60"/>
      <c r="P46" s="60"/>
      <c r="Q46" s="60"/>
      <c r="R46" s="60"/>
      <c r="S46" s="60"/>
      <c r="T46" s="60"/>
      <c r="U46" s="60"/>
      <c r="V46" s="60"/>
      <c r="W46" s="60">
        <v>18831081</v>
      </c>
      <c r="X46" s="60">
        <v>17797737</v>
      </c>
      <c r="Y46" s="60">
        <v>1033344</v>
      </c>
      <c r="Z46" s="140">
        <v>5.81</v>
      </c>
      <c r="AA46" s="155">
        <v>45235981</v>
      </c>
    </row>
    <row r="47" spans="1:27" ht="13.5">
      <c r="A47" s="135" t="s">
        <v>93</v>
      </c>
      <c r="B47" s="142" t="s">
        <v>94</v>
      </c>
      <c r="C47" s="153">
        <v>5041855</v>
      </c>
      <c r="D47" s="153"/>
      <c r="E47" s="154">
        <v>10022377</v>
      </c>
      <c r="F47" s="100">
        <v>10022377</v>
      </c>
      <c r="G47" s="100">
        <v>167037</v>
      </c>
      <c r="H47" s="100">
        <v>170086</v>
      </c>
      <c r="I47" s="100">
        <v>172431</v>
      </c>
      <c r="J47" s="100">
        <v>509554</v>
      </c>
      <c r="K47" s="100">
        <v>156760</v>
      </c>
      <c r="L47" s="100">
        <v>173071</v>
      </c>
      <c r="M47" s="100">
        <v>196377</v>
      </c>
      <c r="N47" s="100">
        <v>526208</v>
      </c>
      <c r="O47" s="100"/>
      <c r="P47" s="100"/>
      <c r="Q47" s="100"/>
      <c r="R47" s="100"/>
      <c r="S47" s="100"/>
      <c r="T47" s="100"/>
      <c r="U47" s="100"/>
      <c r="V47" s="100"/>
      <c r="W47" s="100">
        <v>1035762</v>
      </c>
      <c r="X47" s="100">
        <v>5015622</v>
      </c>
      <c r="Y47" s="100">
        <v>-3979860</v>
      </c>
      <c r="Z47" s="137">
        <v>-79.35</v>
      </c>
      <c r="AA47" s="153">
        <v>10022377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1462253939</v>
      </c>
      <c r="D48" s="168">
        <f>+D28+D32+D38+D42+D47</f>
        <v>0</v>
      </c>
      <c r="E48" s="169">
        <f t="shared" si="9"/>
        <v>1395829045</v>
      </c>
      <c r="F48" s="73">
        <f t="shared" si="9"/>
        <v>1395829045</v>
      </c>
      <c r="G48" s="73">
        <f t="shared" si="9"/>
        <v>112655886</v>
      </c>
      <c r="H48" s="73">
        <f t="shared" si="9"/>
        <v>55741537</v>
      </c>
      <c r="I48" s="73">
        <f t="shared" si="9"/>
        <v>41171562</v>
      </c>
      <c r="J48" s="73">
        <f t="shared" si="9"/>
        <v>209568985</v>
      </c>
      <c r="K48" s="73">
        <f t="shared" si="9"/>
        <v>33276151</v>
      </c>
      <c r="L48" s="73">
        <f t="shared" si="9"/>
        <v>77884892</v>
      </c>
      <c r="M48" s="73">
        <f t="shared" si="9"/>
        <v>98629601</v>
      </c>
      <c r="N48" s="73">
        <f t="shared" si="9"/>
        <v>209790644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419359629</v>
      </c>
      <c r="X48" s="73">
        <f t="shared" si="9"/>
        <v>453759475</v>
      </c>
      <c r="Y48" s="73">
        <f t="shared" si="9"/>
        <v>-34399846</v>
      </c>
      <c r="Z48" s="170">
        <f>+IF(X48&lt;&gt;0,+(Y48/X48)*100,0)</f>
        <v>-7.581074973696142</v>
      </c>
      <c r="AA48" s="168">
        <f>+AA28+AA32+AA38+AA42+AA47</f>
        <v>1395829045</v>
      </c>
    </row>
    <row r="49" spans="1:27" ht="13.5">
      <c r="A49" s="148" t="s">
        <v>49</v>
      </c>
      <c r="B49" s="149"/>
      <c r="C49" s="171">
        <f aca="true" t="shared" si="10" ref="C49:Y49">+C25-C48</f>
        <v>-249055524</v>
      </c>
      <c r="D49" s="171">
        <f>+D25-D48</f>
        <v>0</v>
      </c>
      <c r="E49" s="172">
        <f t="shared" si="10"/>
        <v>258309670</v>
      </c>
      <c r="F49" s="173">
        <f t="shared" si="10"/>
        <v>258309670</v>
      </c>
      <c r="G49" s="173">
        <f t="shared" si="10"/>
        <v>163634229</v>
      </c>
      <c r="H49" s="173">
        <f t="shared" si="10"/>
        <v>-75733412</v>
      </c>
      <c r="I49" s="173">
        <f t="shared" si="10"/>
        <v>20882650</v>
      </c>
      <c r="J49" s="173">
        <f t="shared" si="10"/>
        <v>108783467</v>
      </c>
      <c r="K49" s="173">
        <f t="shared" si="10"/>
        <v>6502137</v>
      </c>
      <c r="L49" s="173">
        <f t="shared" si="10"/>
        <v>134658743</v>
      </c>
      <c r="M49" s="173">
        <f t="shared" si="10"/>
        <v>-31950324</v>
      </c>
      <c r="N49" s="173">
        <f t="shared" si="10"/>
        <v>109210556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217994023</v>
      </c>
      <c r="X49" s="173">
        <f>IF(F25=F48,0,X25-X48)</f>
        <v>88299791</v>
      </c>
      <c r="Y49" s="173">
        <f t="shared" si="10"/>
        <v>129694232</v>
      </c>
      <c r="Z49" s="174">
        <f>+IF(X49&lt;&gt;0,+(Y49/X49)*100,0)</f>
        <v>146.87943259118245</v>
      </c>
      <c r="AA49" s="171">
        <f>+AA25-AA48</f>
        <v>258309670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167544300</v>
      </c>
      <c r="D5" s="155">
        <v>0</v>
      </c>
      <c r="E5" s="156">
        <v>204500000</v>
      </c>
      <c r="F5" s="60">
        <v>204500000</v>
      </c>
      <c r="G5" s="60">
        <v>13964861</v>
      </c>
      <c r="H5" s="60">
        <v>-115476236</v>
      </c>
      <c r="I5" s="60">
        <v>9750326</v>
      </c>
      <c r="J5" s="60">
        <v>-91761049</v>
      </c>
      <c r="K5" s="60">
        <v>10038384</v>
      </c>
      <c r="L5" s="60">
        <v>10085051</v>
      </c>
      <c r="M5" s="60">
        <v>9941159</v>
      </c>
      <c r="N5" s="60">
        <v>30064594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-61696455</v>
      </c>
      <c r="X5" s="60">
        <v>78178800</v>
      </c>
      <c r="Y5" s="60">
        <v>-139875255</v>
      </c>
      <c r="Z5" s="140">
        <v>-178.92</v>
      </c>
      <c r="AA5" s="155">
        <v>204500000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274837690</v>
      </c>
      <c r="D7" s="155">
        <v>0</v>
      </c>
      <c r="E7" s="156">
        <v>400000000</v>
      </c>
      <c r="F7" s="60">
        <v>400000000</v>
      </c>
      <c r="G7" s="60">
        <v>31331686</v>
      </c>
      <c r="H7" s="60">
        <v>129014711</v>
      </c>
      <c r="I7" s="60">
        <v>27524374</v>
      </c>
      <c r="J7" s="60">
        <v>187870771</v>
      </c>
      <c r="K7" s="60">
        <v>7234289</v>
      </c>
      <c r="L7" s="60">
        <v>43931241</v>
      </c>
      <c r="M7" s="60">
        <v>20901795</v>
      </c>
      <c r="N7" s="60">
        <v>72067325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259938096</v>
      </c>
      <c r="X7" s="60">
        <v>54776277</v>
      </c>
      <c r="Y7" s="60">
        <v>205161819</v>
      </c>
      <c r="Z7" s="140">
        <v>374.55</v>
      </c>
      <c r="AA7" s="155">
        <v>400000000</v>
      </c>
    </row>
    <row r="8" spans="1:27" ht="13.5">
      <c r="A8" s="183" t="s">
        <v>104</v>
      </c>
      <c r="B8" s="182"/>
      <c r="C8" s="155">
        <v>61986702</v>
      </c>
      <c r="D8" s="155">
        <v>0</v>
      </c>
      <c r="E8" s="156">
        <v>70500000</v>
      </c>
      <c r="F8" s="60">
        <v>70500000</v>
      </c>
      <c r="G8" s="60">
        <v>5635973</v>
      </c>
      <c r="H8" s="60">
        <v>-11937871</v>
      </c>
      <c r="I8" s="60">
        <v>6168105</v>
      </c>
      <c r="J8" s="60">
        <v>-133793</v>
      </c>
      <c r="K8" s="60">
        <v>6941899</v>
      </c>
      <c r="L8" s="60">
        <v>5979848</v>
      </c>
      <c r="M8" s="60">
        <v>5901048</v>
      </c>
      <c r="N8" s="60">
        <v>18822795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18689002</v>
      </c>
      <c r="X8" s="60">
        <v>12500000</v>
      </c>
      <c r="Y8" s="60">
        <v>6189002</v>
      </c>
      <c r="Z8" s="140">
        <v>49.51</v>
      </c>
      <c r="AA8" s="155">
        <v>70500000</v>
      </c>
    </row>
    <row r="9" spans="1:27" ht="13.5">
      <c r="A9" s="183" t="s">
        <v>105</v>
      </c>
      <c r="B9" s="182"/>
      <c r="C9" s="155">
        <v>30133139</v>
      </c>
      <c r="D9" s="155">
        <v>0</v>
      </c>
      <c r="E9" s="156">
        <v>33000000</v>
      </c>
      <c r="F9" s="60">
        <v>33000000</v>
      </c>
      <c r="G9" s="60">
        <v>2736832</v>
      </c>
      <c r="H9" s="60">
        <v>-3822307</v>
      </c>
      <c r="I9" s="60">
        <v>2897274</v>
      </c>
      <c r="J9" s="60">
        <v>1811799</v>
      </c>
      <c r="K9" s="60">
        <v>3119003</v>
      </c>
      <c r="L9" s="60">
        <v>2844893</v>
      </c>
      <c r="M9" s="60">
        <v>2987711</v>
      </c>
      <c r="N9" s="60">
        <v>8951607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10763406</v>
      </c>
      <c r="X9" s="60">
        <v>6380000</v>
      </c>
      <c r="Y9" s="60">
        <v>4383406</v>
      </c>
      <c r="Z9" s="140">
        <v>68.71</v>
      </c>
      <c r="AA9" s="155">
        <v>33000000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25000000</v>
      </c>
      <c r="F10" s="54">
        <v>25000000</v>
      </c>
      <c r="G10" s="54">
        <v>2035494</v>
      </c>
      <c r="H10" s="54">
        <v>-2353283</v>
      </c>
      <c r="I10" s="54">
        <v>2045911</v>
      </c>
      <c r="J10" s="54">
        <v>1728122</v>
      </c>
      <c r="K10" s="54">
        <v>2062717</v>
      </c>
      <c r="L10" s="54">
        <v>2060078</v>
      </c>
      <c r="M10" s="54">
        <v>2066601</v>
      </c>
      <c r="N10" s="54">
        <v>6189396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7917518</v>
      </c>
      <c r="X10" s="54">
        <v>3498248</v>
      </c>
      <c r="Y10" s="54">
        <v>4419270</v>
      </c>
      <c r="Z10" s="184">
        <v>126.33</v>
      </c>
      <c r="AA10" s="130">
        <v>25000000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56621250</v>
      </c>
      <c r="F11" s="60">
        <v>56621250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56621250</v>
      </c>
    </row>
    <row r="12" spans="1:27" ht="13.5">
      <c r="A12" s="183" t="s">
        <v>108</v>
      </c>
      <c r="B12" s="185"/>
      <c r="C12" s="155">
        <v>967908</v>
      </c>
      <c r="D12" s="155">
        <v>0</v>
      </c>
      <c r="E12" s="156">
        <v>1621000</v>
      </c>
      <c r="F12" s="60">
        <v>1621000</v>
      </c>
      <c r="G12" s="60">
        <v>37589</v>
      </c>
      <c r="H12" s="60">
        <v>-41089</v>
      </c>
      <c r="I12" s="60">
        <v>46181</v>
      </c>
      <c r="J12" s="60">
        <v>42681</v>
      </c>
      <c r="K12" s="60">
        <v>45453</v>
      </c>
      <c r="L12" s="60">
        <v>80218</v>
      </c>
      <c r="M12" s="60">
        <v>319666</v>
      </c>
      <c r="N12" s="60">
        <v>445337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488018</v>
      </c>
      <c r="X12" s="60">
        <v>490000</v>
      </c>
      <c r="Y12" s="60">
        <v>-1982</v>
      </c>
      <c r="Z12" s="140">
        <v>-0.4</v>
      </c>
      <c r="AA12" s="155">
        <v>1621000</v>
      </c>
    </row>
    <row r="13" spans="1:27" ht="13.5">
      <c r="A13" s="181" t="s">
        <v>109</v>
      </c>
      <c r="B13" s="185"/>
      <c r="C13" s="155">
        <v>2705040</v>
      </c>
      <c r="D13" s="155">
        <v>0</v>
      </c>
      <c r="E13" s="156">
        <v>2000000</v>
      </c>
      <c r="F13" s="60">
        <v>2000000</v>
      </c>
      <c r="G13" s="60">
        <v>168127</v>
      </c>
      <c r="H13" s="60">
        <v>-152537</v>
      </c>
      <c r="I13" s="60">
        <v>102430</v>
      </c>
      <c r="J13" s="60">
        <v>118020</v>
      </c>
      <c r="K13" s="60">
        <v>44886</v>
      </c>
      <c r="L13" s="60">
        <v>53615</v>
      </c>
      <c r="M13" s="60">
        <v>160218</v>
      </c>
      <c r="N13" s="60">
        <v>258719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376739</v>
      </c>
      <c r="X13" s="60">
        <v>960000</v>
      </c>
      <c r="Y13" s="60">
        <v>-583261</v>
      </c>
      <c r="Z13" s="140">
        <v>-60.76</v>
      </c>
      <c r="AA13" s="155">
        <v>2000000</v>
      </c>
    </row>
    <row r="14" spans="1:27" ht="13.5">
      <c r="A14" s="181" t="s">
        <v>110</v>
      </c>
      <c r="B14" s="185"/>
      <c r="C14" s="155">
        <v>23362272</v>
      </c>
      <c r="D14" s="155">
        <v>0</v>
      </c>
      <c r="E14" s="156">
        <v>30000000</v>
      </c>
      <c r="F14" s="60">
        <v>30000000</v>
      </c>
      <c r="G14" s="60">
        <v>2466917</v>
      </c>
      <c r="H14" s="60">
        <v>-1098798</v>
      </c>
      <c r="I14" s="60">
        <v>1182858</v>
      </c>
      <c r="J14" s="60">
        <v>2550977</v>
      </c>
      <c r="K14" s="60">
        <v>1062884</v>
      </c>
      <c r="L14" s="60">
        <v>1402097</v>
      </c>
      <c r="M14" s="60">
        <v>1413844</v>
      </c>
      <c r="N14" s="60">
        <v>3878825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6429802</v>
      </c>
      <c r="X14" s="60">
        <v>11806970</v>
      </c>
      <c r="Y14" s="60">
        <v>-5377168</v>
      </c>
      <c r="Z14" s="140">
        <v>-45.54</v>
      </c>
      <c r="AA14" s="155">
        <v>30000000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842712</v>
      </c>
      <c r="D16" s="155">
        <v>0</v>
      </c>
      <c r="E16" s="156">
        <v>3500000</v>
      </c>
      <c r="F16" s="60">
        <v>3500000</v>
      </c>
      <c r="G16" s="60">
        <v>46963</v>
      </c>
      <c r="H16" s="60">
        <v>-128732</v>
      </c>
      <c r="I16" s="60">
        <v>60456</v>
      </c>
      <c r="J16" s="60">
        <v>-21313</v>
      </c>
      <c r="K16" s="60">
        <v>66285</v>
      </c>
      <c r="L16" s="60">
        <v>78560</v>
      </c>
      <c r="M16" s="60">
        <v>133139</v>
      </c>
      <c r="N16" s="60">
        <v>277984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256671</v>
      </c>
      <c r="X16" s="60">
        <v>667885</v>
      </c>
      <c r="Y16" s="60">
        <v>-411214</v>
      </c>
      <c r="Z16" s="140">
        <v>-61.57</v>
      </c>
      <c r="AA16" s="155">
        <v>3500000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365116100</v>
      </c>
      <c r="D19" s="155">
        <v>0</v>
      </c>
      <c r="E19" s="156">
        <v>491688000</v>
      </c>
      <c r="F19" s="60">
        <v>491688000</v>
      </c>
      <c r="G19" s="60">
        <v>161893667</v>
      </c>
      <c r="H19" s="60">
        <v>-11617333</v>
      </c>
      <c r="I19" s="60">
        <v>6666667</v>
      </c>
      <c r="J19" s="60">
        <v>156943001</v>
      </c>
      <c r="K19" s="60">
        <v>4208333</v>
      </c>
      <c r="L19" s="60">
        <v>133788333</v>
      </c>
      <c r="M19" s="60">
        <v>14041666</v>
      </c>
      <c r="N19" s="60">
        <v>152038332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308981333</v>
      </c>
      <c r="X19" s="60">
        <v>320507200</v>
      </c>
      <c r="Y19" s="60">
        <v>-11525867</v>
      </c>
      <c r="Z19" s="140">
        <v>-3.6</v>
      </c>
      <c r="AA19" s="155">
        <v>491688000</v>
      </c>
    </row>
    <row r="20" spans="1:27" ht="13.5">
      <c r="A20" s="181" t="s">
        <v>35</v>
      </c>
      <c r="B20" s="185"/>
      <c r="C20" s="155">
        <v>5302541</v>
      </c>
      <c r="D20" s="155">
        <v>0</v>
      </c>
      <c r="E20" s="156">
        <v>82399465</v>
      </c>
      <c r="F20" s="54">
        <v>82399465</v>
      </c>
      <c r="G20" s="54">
        <v>293006</v>
      </c>
      <c r="H20" s="54">
        <v>-432400</v>
      </c>
      <c r="I20" s="54">
        <v>561584</v>
      </c>
      <c r="J20" s="54">
        <v>422190</v>
      </c>
      <c r="K20" s="54">
        <v>454155</v>
      </c>
      <c r="L20" s="54">
        <v>3655621</v>
      </c>
      <c r="M20" s="54">
        <v>1577084</v>
      </c>
      <c r="N20" s="54">
        <v>5686860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6109050</v>
      </c>
      <c r="X20" s="54">
        <v>52292908</v>
      </c>
      <c r="Y20" s="54">
        <v>-46183858</v>
      </c>
      <c r="Z20" s="184">
        <v>-88.32</v>
      </c>
      <c r="AA20" s="130">
        <v>82399465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1243346</v>
      </c>
      <c r="N21" s="60">
        <v>1243346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1243346</v>
      </c>
      <c r="X21" s="60"/>
      <c r="Y21" s="60">
        <v>1243346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932798404</v>
      </c>
      <c r="D22" s="188">
        <f>SUM(D5:D21)</f>
        <v>0</v>
      </c>
      <c r="E22" s="189">
        <f t="shared" si="0"/>
        <v>1400829715</v>
      </c>
      <c r="F22" s="190">
        <f t="shared" si="0"/>
        <v>1400829715</v>
      </c>
      <c r="G22" s="190">
        <f t="shared" si="0"/>
        <v>220611115</v>
      </c>
      <c r="H22" s="190">
        <f t="shared" si="0"/>
        <v>-18045875</v>
      </c>
      <c r="I22" s="190">
        <f t="shared" si="0"/>
        <v>57006166</v>
      </c>
      <c r="J22" s="190">
        <f t="shared" si="0"/>
        <v>259571406</v>
      </c>
      <c r="K22" s="190">
        <f t="shared" si="0"/>
        <v>35278288</v>
      </c>
      <c r="L22" s="190">
        <f t="shared" si="0"/>
        <v>203959555</v>
      </c>
      <c r="M22" s="190">
        <f t="shared" si="0"/>
        <v>60687277</v>
      </c>
      <c r="N22" s="190">
        <f t="shared" si="0"/>
        <v>299925120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559496526</v>
      </c>
      <c r="X22" s="190">
        <f t="shared" si="0"/>
        <v>542058288</v>
      </c>
      <c r="Y22" s="190">
        <f t="shared" si="0"/>
        <v>17438238</v>
      </c>
      <c r="Z22" s="191">
        <f>+IF(X22&lt;&gt;0,+(Y22/X22)*100,0)</f>
        <v>3.217041116434327</v>
      </c>
      <c r="AA22" s="188">
        <f>SUM(AA5:AA21)</f>
        <v>1400829715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231246745</v>
      </c>
      <c r="D25" s="155">
        <v>0</v>
      </c>
      <c r="E25" s="156">
        <v>351445108</v>
      </c>
      <c r="F25" s="60">
        <v>351445108</v>
      </c>
      <c r="G25" s="60">
        <v>29852950</v>
      </c>
      <c r="H25" s="60">
        <v>25461370</v>
      </c>
      <c r="I25" s="60">
        <v>27998988</v>
      </c>
      <c r="J25" s="60">
        <v>83313308</v>
      </c>
      <c r="K25" s="60">
        <v>27625882</v>
      </c>
      <c r="L25" s="60">
        <v>27847622</v>
      </c>
      <c r="M25" s="60">
        <v>30235413</v>
      </c>
      <c r="N25" s="60">
        <v>85708917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169022225</v>
      </c>
      <c r="X25" s="60">
        <v>126656017</v>
      </c>
      <c r="Y25" s="60">
        <v>42366208</v>
      </c>
      <c r="Z25" s="140">
        <v>33.45</v>
      </c>
      <c r="AA25" s="155">
        <v>351445108</v>
      </c>
    </row>
    <row r="26" spans="1:27" ht="13.5">
      <c r="A26" s="183" t="s">
        <v>38</v>
      </c>
      <c r="B26" s="182"/>
      <c r="C26" s="155">
        <v>20133891</v>
      </c>
      <c r="D26" s="155">
        <v>0</v>
      </c>
      <c r="E26" s="156">
        <v>22100000</v>
      </c>
      <c r="F26" s="60">
        <v>22100000</v>
      </c>
      <c r="G26" s="60">
        <v>4311446</v>
      </c>
      <c r="H26" s="60">
        <v>-791128</v>
      </c>
      <c r="I26" s="60">
        <v>1828878</v>
      </c>
      <c r="J26" s="60">
        <v>5349196</v>
      </c>
      <c r="K26" s="60">
        <v>1750342</v>
      </c>
      <c r="L26" s="60">
        <v>1769976</v>
      </c>
      <c r="M26" s="60">
        <v>1769976</v>
      </c>
      <c r="N26" s="60">
        <v>5290294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10639490</v>
      </c>
      <c r="X26" s="60">
        <v>10562220</v>
      </c>
      <c r="Y26" s="60">
        <v>77270</v>
      </c>
      <c r="Z26" s="140">
        <v>0.73</v>
      </c>
      <c r="AA26" s="155">
        <v>22100000</v>
      </c>
    </row>
    <row r="27" spans="1:27" ht="13.5">
      <c r="A27" s="183" t="s">
        <v>118</v>
      </c>
      <c r="B27" s="182"/>
      <c r="C27" s="155">
        <v>114026343</v>
      </c>
      <c r="D27" s="155">
        <v>0</v>
      </c>
      <c r="E27" s="156">
        <v>15000000</v>
      </c>
      <c r="F27" s="60">
        <v>15000000</v>
      </c>
      <c r="G27" s="60">
        <v>0</v>
      </c>
      <c r="H27" s="60">
        <v>0</v>
      </c>
      <c r="I27" s="60">
        <v>0</v>
      </c>
      <c r="J27" s="60">
        <v>0</v>
      </c>
      <c r="K27" s="60">
        <v>3860</v>
      </c>
      <c r="L27" s="60">
        <v>0</v>
      </c>
      <c r="M27" s="60">
        <v>0</v>
      </c>
      <c r="N27" s="60">
        <v>3860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3860</v>
      </c>
      <c r="X27" s="60"/>
      <c r="Y27" s="60">
        <v>3860</v>
      </c>
      <c r="Z27" s="140">
        <v>0</v>
      </c>
      <c r="AA27" s="155">
        <v>15000000</v>
      </c>
    </row>
    <row r="28" spans="1:27" ht="13.5">
      <c r="A28" s="183" t="s">
        <v>39</v>
      </c>
      <c r="B28" s="182"/>
      <c r="C28" s="155">
        <v>184004648</v>
      </c>
      <c r="D28" s="155">
        <v>0</v>
      </c>
      <c r="E28" s="156">
        <v>150000000</v>
      </c>
      <c r="F28" s="60">
        <v>150000000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150000000</v>
      </c>
    </row>
    <row r="29" spans="1:27" ht="13.5">
      <c r="A29" s="183" t="s">
        <v>40</v>
      </c>
      <c r="B29" s="182"/>
      <c r="C29" s="155">
        <v>4174013</v>
      </c>
      <c r="D29" s="155">
        <v>0</v>
      </c>
      <c r="E29" s="156">
        <v>6000000</v>
      </c>
      <c r="F29" s="60">
        <v>6000000</v>
      </c>
      <c r="G29" s="60">
        <v>2529829</v>
      </c>
      <c r="H29" s="60">
        <v>0</v>
      </c>
      <c r="I29" s="60">
        <v>454168</v>
      </c>
      <c r="J29" s="60">
        <v>2983997</v>
      </c>
      <c r="K29" s="60">
        <v>0</v>
      </c>
      <c r="L29" s="60">
        <v>0</v>
      </c>
      <c r="M29" s="60">
        <v>2499047</v>
      </c>
      <c r="N29" s="60">
        <v>2499047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5483044</v>
      </c>
      <c r="X29" s="60">
        <v>3000000</v>
      </c>
      <c r="Y29" s="60">
        <v>2483044</v>
      </c>
      <c r="Z29" s="140">
        <v>82.77</v>
      </c>
      <c r="AA29" s="155">
        <v>6000000</v>
      </c>
    </row>
    <row r="30" spans="1:27" ht="13.5">
      <c r="A30" s="183" t="s">
        <v>119</v>
      </c>
      <c r="B30" s="182"/>
      <c r="C30" s="155">
        <v>299163377</v>
      </c>
      <c r="D30" s="155">
        <v>0</v>
      </c>
      <c r="E30" s="156">
        <v>368474264</v>
      </c>
      <c r="F30" s="60">
        <v>368474264</v>
      </c>
      <c r="G30" s="60">
        <v>43859649</v>
      </c>
      <c r="H30" s="60">
        <v>0</v>
      </c>
      <c r="I30" s="60">
        <v>0</v>
      </c>
      <c r="J30" s="60">
        <v>43859649</v>
      </c>
      <c r="K30" s="60">
        <v>0</v>
      </c>
      <c r="L30" s="60">
        <v>7807018</v>
      </c>
      <c r="M30" s="60">
        <v>0</v>
      </c>
      <c r="N30" s="60">
        <v>7807018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51666667</v>
      </c>
      <c r="X30" s="60">
        <v>187024585</v>
      </c>
      <c r="Y30" s="60">
        <v>-135357918</v>
      </c>
      <c r="Z30" s="140">
        <v>-72.37</v>
      </c>
      <c r="AA30" s="155">
        <v>368474264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62899685</v>
      </c>
      <c r="D32" s="155">
        <v>0</v>
      </c>
      <c r="E32" s="156">
        <v>65000000</v>
      </c>
      <c r="F32" s="60">
        <v>65000000</v>
      </c>
      <c r="G32" s="60">
        <v>5357170</v>
      </c>
      <c r="H32" s="60">
        <v>4283979</v>
      </c>
      <c r="I32" s="60">
        <v>2217969</v>
      </c>
      <c r="J32" s="60">
        <v>11859118</v>
      </c>
      <c r="K32" s="60">
        <v>157220</v>
      </c>
      <c r="L32" s="60">
        <v>1817392</v>
      </c>
      <c r="M32" s="60">
        <v>19401619</v>
      </c>
      <c r="N32" s="60">
        <v>21376231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33235349</v>
      </c>
      <c r="X32" s="60">
        <v>26178053</v>
      </c>
      <c r="Y32" s="60">
        <v>7057296</v>
      </c>
      <c r="Z32" s="140">
        <v>26.96</v>
      </c>
      <c r="AA32" s="155">
        <v>65000000</v>
      </c>
    </row>
    <row r="33" spans="1:27" ht="13.5">
      <c r="A33" s="183" t="s">
        <v>42</v>
      </c>
      <c r="B33" s="182"/>
      <c r="C33" s="155">
        <v>66856415</v>
      </c>
      <c r="D33" s="155">
        <v>0</v>
      </c>
      <c r="E33" s="156">
        <v>88500000</v>
      </c>
      <c r="F33" s="60">
        <v>88500000</v>
      </c>
      <c r="G33" s="60">
        <v>6666667</v>
      </c>
      <c r="H33" s="60">
        <v>7375000</v>
      </c>
      <c r="I33" s="60">
        <v>0</v>
      </c>
      <c r="J33" s="60">
        <v>14041667</v>
      </c>
      <c r="K33" s="60">
        <v>0</v>
      </c>
      <c r="L33" s="60">
        <v>1416667</v>
      </c>
      <c r="M33" s="60">
        <v>13333333</v>
      </c>
      <c r="N33" s="60">
        <v>14750000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28791667</v>
      </c>
      <c r="X33" s="60">
        <v>36875000</v>
      </c>
      <c r="Y33" s="60">
        <v>-8083333</v>
      </c>
      <c r="Z33" s="140">
        <v>-21.92</v>
      </c>
      <c r="AA33" s="155">
        <v>88500000</v>
      </c>
    </row>
    <row r="34" spans="1:27" ht="13.5">
      <c r="A34" s="183" t="s">
        <v>43</v>
      </c>
      <c r="B34" s="182"/>
      <c r="C34" s="155">
        <v>479748822</v>
      </c>
      <c r="D34" s="155">
        <v>0</v>
      </c>
      <c r="E34" s="156">
        <v>329309673</v>
      </c>
      <c r="F34" s="60">
        <v>329309673</v>
      </c>
      <c r="G34" s="60">
        <v>20078175</v>
      </c>
      <c r="H34" s="60">
        <v>19412316</v>
      </c>
      <c r="I34" s="60">
        <v>8671559</v>
      </c>
      <c r="J34" s="60">
        <v>48162050</v>
      </c>
      <c r="K34" s="60">
        <v>3738847</v>
      </c>
      <c r="L34" s="60">
        <v>37226217</v>
      </c>
      <c r="M34" s="60">
        <v>31390213</v>
      </c>
      <c r="N34" s="60">
        <v>72355277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120517327</v>
      </c>
      <c r="X34" s="60">
        <v>63463431</v>
      </c>
      <c r="Y34" s="60">
        <v>57053896</v>
      </c>
      <c r="Z34" s="140">
        <v>89.9</v>
      </c>
      <c r="AA34" s="155">
        <v>329309673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1462253939</v>
      </c>
      <c r="D36" s="188">
        <f>SUM(D25:D35)</f>
        <v>0</v>
      </c>
      <c r="E36" s="189">
        <f t="shared" si="1"/>
        <v>1395829045</v>
      </c>
      <c r="F36" s="190">
        <f t="shared" si="1"/>
        <v>1395829045</v>
      </c>
      <c r="G36" s="190">
        <f t="shared" si="1"/>
        <v>112655886</v>
      </c>
      <c r="H36" s="190">
        <f t="shared" si="1"/>
        <v>55741537</v>
      </c>
      <c r="I36" s="190">
        <f t="shared" si="1"/>
        <v>41171562</v>
      </c>
      <c r="J36" s="190">
        <f t="shared" si="1"/>
        <v>209568985</v>
      </c>
      <c r="K36" s="190">
        <f t="shared" si="1"/>
        <v>33276151</v>
      </c>
      <c r="L36" s="190">
        <f t="shared" si="1"/>
        <v>77884892</v>
      </c>
      <c r="M36" s="190">
        <f t="shared" si="1"/>
        <v>98629601</v>
      </c>
      <c r="N36" s="190">
        <f t="shared" si="1"/>
        <v>209790644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419359629</v>
      </c>
      <c r="X36" s="190">
        <f t="shared" si="1"/>
        <v>453759306</v>
      </c>
      <c r="Y36" s="190">
        <f t="shared" si="1"/>
        <v>-34399677</v>
      </c>
      <c r="Z36" s="191">
        <f>+IF(X36&lt;&gt;0,+(Y36/X36)*100,0)</f>
        <v>-7.581040552807969</v>
      </c>
      <c r="AA36" s="188">
        <f>SUM(AA25:AA35)</f>
        <v>1395829045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-529455535</v>
      </c>
      <c r="D38" s="199">
        <f>+D22-D36</f>
        <v>0</v>
      </c>
      <c r="E38" s="200">
        <f t="shared" si="2"/>
        <v>5000670</v>
      </c>
      <c r="F38" s="106">
        <f t="shared" si="2"/>
        <v>5000670</v>
      </c>
      <c r="G38" s="106">
        <f t="shared" si="2"/>
        <v>107955229</v>
      </c>
      <c r="H38" s="106">
        <f t="shared" si="2"/>
        <v>-73787412</v>
      </c>
      <c r="I38" s="106">
        <f t="shared" si="2"/>
        <v>15834604</v>
      </c>
      <c r="J38" s="106">
        <f t="shared" si="2"/>
        <v>50002421</v>
      </c>
      <c r="K38" s="106">
        <f t="shared" si="2"/>
        <v>2002137</v>
      </c>
      <c r="L38" s="106">
        <f t="shared" si="2"/>
        <v>126074663</v>
      </c>
      <c r="M38" s="106">
        <f t="shared" si="2"/>
        <v>-37942324</v>
      </c>
      <c r="N38" s="106">
        <f t="shared" si="2"/>
        <v>90134476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140136897</v>
      </c>
      <c r="X38" s="106">
        <f>IF(F22=F36,0,X22-X36)</f>
        <v>88298982</v>
      </c>
      <c r="Y38" s="106">
        <f t="shared" si="2"/>
        <v>51837915</v>
      </c>
      <c r="Z38" s="201">
        <f>+IF(X38&lt;&gt;0,+(Y38/X38)*100,0)</f>
        <v>58.70726233287718</v>
      </c>
      <c r="AA38" s="199">
        <f>+AA22-AA36</f>
        <v>5000670</v>
      </c>
    </row>
    <row r="39" spans="1:27" ht="13.5">
      <c r="A39" s="181" t="s">
        <v>46</v>
      </c>
      <c r="B39" s="185"/>
      <c r="C39" s="155">
        <v>280400011</v>
      </c>
      <c r="D39" s="155">
        <v>0</v>
      </c>
      <c r="E39" s="156">
        <v>253309000</v>
      </c>
      <c r="F39" s="60">
        <v>253309000</v>
      </c>
      <c r="G39" s="60">
        <v>55679000</v>
      </c>
      <c r="H39" s="60">
        <v>-1946000</v>
      </c>
      <c r="I39" s="60">
        <v>5048046</v>
      </c>
      <c r="J39" s="60">
        <v>58781046</v>
      </c>
      <c r="K39" s="60">
        <v>4500000</v>
      </c>
      <c r="L39" s="60">
        <v>8584080</v>
      </c>
      <c r="M39" s="60">
        <v>5992000</v>
      </c>
      <c r="N39" s="60">
        <v>19076080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77857126</v>
      </c>
      <c r="X39" s="60">
        <v>192666600</v>
      </c>
      <c r="Y39" s="60">
        <v>-114809474</v>
      </c>
      <c r="Z39" s="140">
        <v>-59.59</v>
      </c>
      <c r="AA39" s="155">
        <v>253309000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-249055524</v>
      </c>
      <c r="D42" s="206">
        <f>SUM(D38:D41)</f>
        <v>0</v>
      </c>
      <c r="E42" s="207">
        <f t="shared" si="3"/>
        <v>258309670</v>
      </c>
      <c r="F42" s="88">
        <f t="shared" si="3"/>
        <v>258309670</v>
      </c>
      <c r="G42" s="88">
        <f t="shared" si="3"/>
        <v>163634229</v>
      </c>
      <c r="H42" s="88">
        <f t="shared" si="3"/>
        <v>-75733412</v>
      </c>
      <c r="I42" s="88">
        <f t="shared" si="3"/>
        <v>20882650</v>
      </c>
      <c r="J42" s="88">
        <f t="shared" si="3"/>
        <v>108783467</v>
      </c>
      <c r="K42" s="88">
        <f t="shared" si="3"/>
        <v>6502137</v>
      </c>
      <c r="L42" s="88">
        <f t="shared" si="3"/>
        <v>134658743</v>
      </c>
      <c r="M42" s="88">
        <f t="shared" si="3"/>
        <v>-31950324</v>
      </c>
      <c r="N42" s="88">
        <f t="shared" si="3"/>
        <v>109210556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217994023</v>
      </c>
      <c r="X42" s="88">
        <f t="shared" si="3"/>
        <v>280965582</v>
      </c>
      <c r="Y42" s="88">
        <f t="shared" si="3"/>
        <v>-62971559</v>
      </c>
      <c r="Z42" s="208">
        <f>+IF(X42&lt;&gt;0,+(Y42/X42)*100,0)</f>
        <v>-22.412552652089605</v>
      </c>
      <c r="AA42" s="206">
        <f>SUM(AA38:AA41)</f>
        <v>258309670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-249055524</v>
      </c>
      <c r="D44" s="210">
        <f>+D42-D43</f>
        <v>0</v>
      </c>
      <c r="E44" s="211">
        <f t="shared" si="4"/>
        <v>258309670</v>
      </c>
      <c r="F44" s="77">
        <f t="shared" si="4"/>
        <v>258309670</v>
      </c>
      <c r="G44" s="77">
        <f t="shared" si="4"/>
        <v>163634229</v>
      </c>
      <c r="H44" s="77">
        <f t="shared" si="4"/>
        <v>-75733412</v>
      </c>
      <c r="I44" s="77">
        <f t="shared" si="4"/>
        <v>20882650</v>
      </c>
      <c r="J44" s="77">
        <f t="shared" si="4"/>
        <v>108783467</v>
      </c>
      <c r="K44" s="77">
        <f t="shared" si="4"/>
        <v>6502137</v>
      </c>
      <c r="L44" s="77">
        <f t="shared" si="4"/>
        <v>134658743</v>
      </c>
      <c r="M44" s="77">
        <f t="shared" si="4"/>
        <v>-31950324</v>
      </c>
      <c r="N44" s="77">
        <f t="shared" si="4"/>
        <v>109210556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217994023</v>
      </c>
      <c r="X44" s="77">
        <f t="shared" si="4"/>
        <v>280965582</v>
      </c>
      <c r="Y44" s="77">
        <f t="shared" si="4"/>
        <v>-62971559</v>
      </c>
      <c r="Z44" s="212">
        <f>+IF(X44&lt;&gt;0,+(Y44/X44)*100,0)</f>
        <v>-22.412552652089605</v>
      </c>
      <c r="AA44" s="210">
        <f>+AA42-AA43</f>
        <v>258309670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-249055524</v>
      </c>
      <c r="D46" s="206">
        <f>SUM(D44:D45)</f>
        <v>0</v>
      </c>
      <c r="E46" s="207">
        <f t="shared" si="5"/>
        <v>258309670</v>
      </c>
      <c r="F46" s="88">
        <f t="shared" si="5"/>
        <v>258309670</v>
      </c>
      <c r="G46" s="88">
        <f t="shared" si="5"/>
        <v>163634229</v>
      </c>
      <c r="H46" s="88">
        <f t="shared" si="5"/>
        <v>-75733412</v>
      </c>
      <c r="I46" s="88">
        <f t="shared" si="5"/>
        <v>20882650</v>
      </c>
      <c r="J46" s="88">
        <f t="shared" si="5"/>
        <v>108783467</v>
      </c>
      <c r="K46" s="88">
        <f t="shared" si="5"/>
        <v>6502137</v>
      </c>
      <c r="L46" s="88">
        <f t="shared" si="5"/>
        <v>134658743</v>
      </c>
      <c r="M46" s="88">
        <f t="shared" si="5"/>
        <v>-31950324</v>
      </c>
      <c r="N46" s="88">
        <f t="shared" si="5"/>
        <v>109210556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217994023</v>
      </c>
      <c r="X46" s="88">
        <f t="shared" si="5"/>
        <v>280965582</v>
      </c>
      <c r="Y46" s="88">
        <f t="shared" si="5"/>
        <v>-62971559</v>
      </c>
      <c r="Z46" s="208">
        <f>+IF(X46&lt;&gt;0,+(Y46/X46)*100,0)</f>
        <v>-22.412552652089605</v>
      </c>
      <c r="AA46" s="206">
        <f>SUM(AA44:AA45)</f>
        <v>258309670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-249055524</v>
      </c>
      <c r="D48" s="217">
        <f>SUM(D46:D47)</f>
        <v>0</v>
      </c>
      <c r="E48" s="218">
        <f t="shared" si="6"/>
        <v>258309670</v>
      </c>
      <c r="F48" s="219">
        <f t="shared" si="6"/>
        <v>258309670</v>
      </c>
      <c r="G48" s="219">
        <f t="shared" si="6"/>
        <v>163634229</v>
      </c>
      <c r="H48" s="220">
        <f t="shared" si="6"/>
        <v>-75733412</v>
      </c>
      <c r="I48" s="220">
        <f t="shared" si="6"/>
        <v>20882650</v>
      </c>
      <c r="J48" s="220">
        <f t="shared" si="6"/>
        <v>108783467</v>
      </c>
      <c r="K48" s="220">
        <f t="shared" si="6"/>
        <v>6502137</v>
      </c>
      <c r="L48" s="220">
        <f t="shared" si="6"/>
        <v>134658743</v>
      </c>
      <c r="M48" s="219">
        <f t="shared" si="6"/>
        <v>-31950324</v>
      </c>
      <c r="N48" s="219">
        <f t="shared" si="6"/>
        <v>109210556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217994023</v>
      </c>
      <c r="X48" s="220">
        <f t="shared" si="6"/>
        <v>280965582</v>
      </c>
      <c r="Y48" s="220">
        <f t="shared" si="6"/>
        <v>-62971559</v>
      </c>
      <c r="Z48" s="221">
        <f>+IF(X48&lt;&gt;0,+(Y48/X48)*100,0)</f>
        <v>-22.412552652089605</v>
      </c>
      <c r="AA48" s="222">
        <f>SUM(AA46:AA47)</f>
        <v>258309670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5866234</v>
      </c>
      <c r="D5" s="153">
        <f>SUM(D6:D8)</f>
        <v>0</v>
      </c>
      <c r="E5" s="154">
        <f t="shared" si="0"/>
        <v>25000000</v>
      </c>
      <c r="F5" s="100">
        <f t="shared" si="0"/>
        <v>25000000</v>
      </c>
      <c r="G5" s="100">
        <f t="shared" si="0"/>
        <v>34600</v>
      </c>
      <c r="H5" s="100">
        <f t="shared" si="0"/>
        <v>0</v>
      </c>
      <c r="I5" s="100">
        <f t="shared" si="0"/>
        <v>339062</v>
      </c>
      <c r="J5" s="100">
        <f t="shared" si="0"/>
        <v>373662</v>
      </c>
      <c r="K5" s="100">
        <f t="shared" si="0"/>
        <v>0</v>
      </c>
      <c r="L5" s="100">
        <f t="shared" si="0"/>
        <v>36262</v>
      </c>
      <c r="M5" s="100">
        <f t="shared" si="0"/>
        <v>64871</v>
      </c>
      <c r="N5" s="100">
        <f t="shared" si="0"/>
        <v>101133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474795</v>
      </c>
      <c r="X5" s="100">
        <f t="shared" si="0"/>
        <v>10321175</v>
      </c>
      <c r="Y5" s="100">
        <f t="shared" si="0"/>
        <v>-9846380</v>
      </c>
      <c r="Z5" s="137">
        <f>+IF(X5&lt;&gt;0,+(Y5/X5)*100,0)</f>
        <v>-95.39979701923474</v>
      </c>
      <c r="AA5" s="153">
        <f>SUM(AA6:AA8)</f>
        <v>25000000</v>
      </c>
    </row>
    <row r="6" spans="1:27" ht="13.5">
      <c r="A6" s="138" t="s">
        <v>75</v>
      </c>
      <c r="B6" s="136"/>
      <c r="C6" s="155">
        <v>5866234</v>
      </c>
      <c r="D6" s="155"/>
      <c r="E6" s="156">
        <v>25000000</v>
      </c>
      <c r="F6" s="60">
        <v>25000000</v>
      </c>
      <c r="G6" s="60">
        <v>34600</v>
      </c>
      <c r="H6" s="60"/>
      <c r="I6" s="60">
        <v>339062</v>
      </c>
      <c r="J6" s="60">
        <v>373662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373662</v>
      </c>
      <c r="X6" s="60">
        <v>10321175</v>
      </c>
      <c r="Y6" s="60">
        <v>-9947513</v>
      </c>
      <c r="Z6" s="140">
        <v>-96.38</v>
      </c>
      <c r="AA6" s="62">
        <v>25000000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>
        <v>52990</v>
      </c>
      <c r="N7" s="159">
        <v>52990</v>
      </c>
      <c r="O7" s="159"/>
      <c r="P7" s="159"/>
      <c r="Q7" s="159"/>
      <c r="R7" s="159"/>
      <c r="S7" s="159"/>
      <c r="T7" s="159"/>
      <c r="U7" s="159"/>
      <c r="V7" s="159"/>
      <c r="W7" s="159">
        <v>52990</v>
      </c>
      <c r="X7" s="159"/>
      <c r="Y7" s="159">
        <v>52990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36262</v>
      </c>
      <c r="M8" s="60">
        <v>11881</v>
      </c>
      <c r="N8" s="60">
        <v>48143</v>
      </c>
      <c r="O8" s="60"/>
      <c r="P8" s="60"/>
      <c r="Q8" s="60"/>
      <c r="R8" s="60"/>
      <c r="S8" s="60"/>
      <c r="T8" s="60"/>
      <c r="U8" s="60"/>
      <c r="V8" s="60"/>
      <c r="W8" s="60">
        <v>48143</v>
      </c>
      <c r="X8" s="60"/>
      <c r="Y8" s="60">
        <v>48143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31772535</v>
      </c>
      <c r="D9" s="153">
        <f>SUM(D10:D14)</f>
        <v>0</v>
      </c>
      <c r="E9" s="154">
        <f t="shared" si="1"/>
        <v>35799406</v>
      </c>
      <c r="F9" s="100">
        <f t="shared" si="1"/>
        <v>35799406</v>
      </c>
      <c r="G9" s="100">
        <f t="shared" si="1"/>
        <v>1778333</v>
      </c>
      <c r="H9" s="100">
        <f t="shared" si="1"/>
        <v>1120111</v>
      </c>
      <c r="I9" s="100">
        <f t="shared" si="1"/>
        <v>263059</v>
      </c>
      <c r="J9" s="100">
        <f t="shared" si="1"/>
        <v>3161503</v>
      </c>
      <c r="K9" s="100">
        <f t="shared" si="1"/>
        <v>0</v>
      </c>
      <c r="L9" s="100">
        <f t="shared" si="1"/>
        <v>2832691</v>
      </c>
      <c r="M9" s="100">
        <f t="shared" si="1"/>
        <v>2123798</v>
      </c>
      <c r="N9" s="100">
        <f t="shared" si="1"/>
        <v>4956489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8117992</v>
      </c>
      <c r="X9" s="100">
        <f t="shared" si="1"/>
        <v>15724370</v>
      </c>
      <c r="Y9" s="100">
        <f t="shared" si="1"/>
        <v>-7606378</v>
      </c>
      <c r="Z9" s="137">
        <f>+IF(X9&lt;&gt;0,+(Y9/X9)*100,0)</f>
        <v>-48.37318124668906</v>
      </c>
      <c r="AA9" s="102">
        <f>SUM(AA10:AA14)</f>
        <v>35799406</v>
      </c>
    </row>
    <row r="10" spans="1:27" ht="13.5">
      <c r="A10" s="138" t="s">
        <v>79</v>
      </c>
      <c r="B10" s="136"/>
      <c r="C10" s="155">
        <v>21065226</v>
      </c>
      <c r="D10" s="155"/>
      <c r="E10" s="156">
        <v>15474030</v>
      </c>
      <c r="F10" s="60">
        <v>15474030</v>
      </c>
      <c r="G10" s="60">
        <v>1778333</v>
      </c>
      <c r="H10" s="60">
        <v>62119</v>
      </c>
      <c r="I10" s="60">
        <v>263059</v>
      </c>
      <c r="J10" s="60">
        <v>2103511</v>
      </c>
      <c r="K10" s="60"/>
      <c r="L10" s="60">
        <v>844297</v>
      </c>
      <c r="M10" s="60">
        <v>2123798</v>
      </c>
      <c r="N10" s="60">
        <v>2968095</v>
      </c>
      <c r="O10" s="60"/>
      <c r="P10" s="60"/>
      <c r="Q10" s="60"/>
      <c r="R10" s="60"/>
      <c r="S10" s="60"/>
      <c r="T10" s="60"/>
      <c r="U10" s="60"/>
      <c r="V10" s="60"/>
      <c r="W10" s="60">
        <v>5071606</v>
      </c>
      <c r="X10" s="60">
        <v>7609532</v>
      </c>
      <c r="Y10" s="60">
        <v>-2537926</v>
      </c>
      <c r="Z10" s="140">
        <v>-33.35</v>
      </c>
      <c r="AA10" s="62">
        <v>15474030</v>
      </c>
    </row>
    <row r="11" spans="1:27" ht="13.5">
      <c r="A11" s="138" t="s">
        <v>80</v>
      </c>
      <c r="B11" s="136"/>
      <c r="C11" s="155">
        <v>10707309</v>
      </c>
      <c r="D11" s="155"/>
      <c r="E11" s="156">
        <v>20325376</v>
      </c>
      <c r="F11" s="60">
        <v>20325376</v>
      </c>
      <c r="G11" s="60"/>
      <c r="H11" s="60">
        <v>1057992</v>
      </c>
      <c r="I11" s="60"/>
      <c r="J11" s="60">
        <v>1057992</v>
      </c>
      <c r="K11" s="60"/>
      <c r="L11" s="60">
        <v>1988394</v>
      </c>
      <c r="M11" s="60"/>
      <c r="N11" s="60">
        <v>1988394</v>
      </c>
      <c r="O11" s="60"/>
      <c r="P11" s="60"/>
      <c r="Q11" s="60"/>
      <c r="R11" s="60"/>
      <c r="S11" s="60"/>
      <c r="T11" s="60"/>
      <c r="U11" s="60"/>
      <c r="V11" s="60"/>
      <c r="W11" s="60">
        <v>3046386</v>
      </c>
      <c r="X11" s="60">
        <v>8114838</v>
      </c>
      <c r="Y11" s="60">
        <v>-5068452</v>
      </c>
      <c r="Z11" s="140">
        <v>-62.46</v>
      </c>
      <c r="AA11" s="62">
        <v>20325376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23109518</v>
      </c>
      <c r="D15" s="153">
        <f>SUM(D16:D18)</f>
        <v>0</v>
      </c>
      <c r="E15" s="154">
        <f t="shared" si="2"/>
        <v>74574815</v>
      </c>
      <c r="F15" s="100">
        <f t="shared" si="2"/>
        <v>74574815</v>
      </c>
      <c r="G15" s="100">
        <f t="shared" si="2"/>
        <v>2632168</v>
      </c>
      <c r="H15" s="100">
        <f t="shared" si="2"/>
        <v>1172178</v>
      </c>
      <c r="I15" s="100">
        <f t="shared" si="2"/>
        <v>1847392</v>
      </c>
      <c r="J15" s="100">
        <f t="shared" si="2"/>
        <v>5651738</v>
      </c>
      <c r="K15" s="100">
        <f t="shared" si="2"/>
        <v>0</v>
      </c>
      <c r="L15" s="100">
        <f t="shared" si="2"/>
        <v>4054334</v>
      </c>
      <c r="M15" s="100">
        <f t="shared" si="2"/>
        <v>4372386</v>
      </c>
      <c r="N15" s="100">
        <f t="shared" si="2"/>
        <v>8426720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14078458</v>
      </c>
      <c r="X15" s="100">
        <f t="shared" si="2"/>
        <v>30225855</v>
      </c>
      <c r="Y15" s="100">
        <f t="shared" si="2"/>
        <v>-16147397</v>
      </c>
      <c r="Z15" s="137">
        <f>+IF(X15&lt;&gt;0,+(Y15/X15)*100,0)</f>
        <v>-53.422465634140046</v>
      </c>
      <c r="AA15" s="102">
        <f>SUM(AA16:AA18)</f>
        <v>74574815</v>
      </c>
    </row>
    <row r="16" spans="1:27" ht="13.5">
      <c r="A16" s="138" t="s">
        <v>85</v>
      </c>
      <c r="B16" s="136"/>
      <c r="C16" s="155">
        <v>2148333</v>
      </c>
      <c r="D16" s="155"/>
      <c r="E16" s="156">
        <v>34500000</v>
      </c>
      <c r="F16" s="60">
        <v>34500000</v>
      </c>
      <c r="G16" s="60"/>
      <c r="H16" s="60"/>
      <c r="I16" s="60">
        <v>386818</v>
      </c>
      <c r="J16" s="60">
        <v>386818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386818</v>
      </c>
      <c r="X16" s="60">
        <v>12471101</v>
      </c>
      <c r="Y16" s="60">
        <v>-12084283</v>
      </c>
      <c r="Z16" s="140">
        <v>-96.9</v>
      </c>
      <c r="AA16" s="62">
        <v>34500000</v>
      </c>
    </row>
    <row r="17" spans="1:27" ht="13.5">
      <c r="A17" s="138" t="s">
        <v>86</v>
      </c>
      <c r="B17" s="136"/>
      <c r="C17" s="155">
        <v>20961185</v>
      </c>
      <c r="D17" s="155"/>
      <c r="E17" s="156">
        <v>40074815</v>
      </c>
      <c r="F17" s="60">
        <v>40074815</v>
      </c>
      <c r="G17" s="60">
        <v>2632168</v>
      </c>
      <c r="H17" s="60">
        <v>1172178</v>
      </c>
      <c r="I17" s="60">
        <v>1460574</v>
      </c>
      <c r="J17" s="60">
        <v>5264920</v>
      </c>
      <c r="K17" s="60"/>
      <c r="L17" s="60">
        <v>4054334</v>
      </c>
      <c r="M17" s="60">
        <v>4372386</v>
      </c>
      <c r="N17" s="60">
        <v>8426720</v>
      </c>
      <c r="O17" s="60"/>
      <c r="P17" s="60"/>
      <c r="Q17" s="60"/>
      <c r="R17" s="60"/>
      <c r="S17" s="60"/>
      <c r="T17" s="60"/>
      <c r="U17" s="60"/>
      <c r="V17" s="60"/>
      <c r="W17" s="60">
        <v>13691640</v>
      </c>
      <c r="X17" s="60">
        <v>17754754</v>
      </c>
      <c r="Y17" s="60">
        <v>-4063114</v>
      </c>
      <c r="Z17" s="140">
        <v>-22.88</v>
      </c>
      <c r="AA17" s="62">
        <v>40074815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202158064</v>
      </c>
      <c r="D19" s="153">
        <f>SUM(D20:D23)</f>
        <v>0</v>
      </c>
      <c r="E19" s="154">
        <f t="shared" si="3"/>
        <v>167162748</v>
      </c>
      <c r="F19" s="100">
        <f t="shared" si="3"/>
        <v>167162748</v>
      </c>
      <c r="G19" s="100">
        <f t="shared" si="3"/>
        <v>8701592</v>
      </c>
      <c r="H19" s="100">
        <f t="shared" si="3"/>
        <v>6407527</v>
      </c>
      <c r="I19" s="100">
        <f t="shared" si="3"/>
        <v>1020887</v>
      </c>
      <c r="J19" s="100">
        <f t="shared" si="3"/>
        <v>16130006</v>
      </c>
      <c r="K19" s="100">
        <f t="shared" si="3"/>
        <v>898287</v>
      </c>
      <c r="L19" s="100">
        <f t="shared" si="3"/>
        <v>16866922</v>
      </c>
      <c r="M19" s="100">
        <f t="shared" si="3"/>
        <v>36159344</v>
      </c>
      <c r="N19" s="100">
        <f t="shared" si="3"/>
        <v>53924553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70054559</v>
      </c>
      <c r="X19" s="100">
        <f t="shared" si="3"/>
        <v>69351855</v>
      </c>
      <c r="Y19" s="100">
        <f t="shared" si="3"/>
        <v>702704</v>
      </c>
      <c r="Z19" s="137">
        <f>+IF(X19&lt;&gt;0,+(Y19/X19)*100,0)</f>
        <v>1.0132447070089186</v>
      </c>
      <c r="AA19" s="102">
        <f>SUM(AA20:AA23)</f>
        <v>167162748</v>
      </c>
    </row>
    <row r="20" spans="1:27" ht="13.5">
      <c r="A20" s="138" t="s">
        <v>89</v>
      </c>
      <c r="B20" s="136"/>
      <c r="C20" s="155">
        <v>40123696</v>
      </c>
      <c r="D20" s="155"/>
      <c r="E20" s="156">
        <v>35789734</v>
      </c>
      <c r="F20" s="60">
        <v>35789734</v>
      </c>
      <c r="G20" s="60"/>
      <c r="H20" s="60"/>
      <c r="I20" s="60"/>
      <c r="J20" s="60"/>
      <c r="K20" s="60"/>
      <c r="L20" s="60"/>
      <c r="M20" s="60">
        <v>23333575</v>
      </c>
      <c r="N20" s="60">
        <v>23333575</v>
      </c>
      <c r="O20" s="60"/>
      <c r="P20" s="60"/>
      <c r="Q20" s="60"/>
      <c r="R20" s="60"/>
      <c r="S20" s="60"/>
      <c r="T20" s="60"/>
      <c r="U20" s="60"/>
      <c r="V20" s="60"/>
      <c r="W20" s="60">
        <v>23333575</v>
      </c>
      <c r="X20" s="60">
        <v>18968654</v>
      </c>
      <c r="Y20" s="60">
        <v>4364921</v>
      </c>
      <c r="Z20" s="140">
        <v>23.01</v>
      </c>
      <c r="AA20" s="62">
        <v>35789734</v>
      </c>
    </row>
    <row r="21" spans="1:27" ht="13.5">
      <c r="A21" s="138" t="s">
        <v>90</v>
      </c>
      <c r="B21" s="136"/>
      <c r="C21" s="155">
        <v>74146509</v>
      </c>
      <c r="D21" s="155"/>
      <c r="E21" s="156">
        <v>75447877</v>
      </c>
      <c r="F21" s="60">
        <v>75447877</v>
      </c>
      <c r="G21" s="60">
        <v>887079</v>
      </c>
      <c r="H21" s="60">
        <v>1633884</v>
      </c>
      <c r="I21" s="60">
        <v>291575</v>
      </c>
      <c r="J21" s="60">
        <v>2812538</v>
      </c>
      <c r="K21" s="60">
        <v>542867</v>
      </c>
      <c r="L21" s="60">
        <v>3467872</v>
      </c>
      <c r="M21" s="60">
        <v>6664733</v>
      </c>
      <c r="N21" s="60">
        <v>10675472</v>
      </c>
      <c r="O21" s="60"/>
      <c r="P21" s="60"/>
      <c r="Q21" s="60"/>
      <c r="R21" s="60"/>
      <c r="S21" s="60"/>
      <c r="T21" s="60"/>
      <c r="U21" s="60"/>
      <c r="V21" s="60"/>
      <c r="W21" s="60">
        <v>13488010</v>
      </c>
      <c r="X21" s="60">
        <v>29726527</v>
      </c>
      <c r="Y21" s="60">
        <v>-16238517</v>
      </c>
      <c r="Z21" s="140">
        <v>-54.63</v>
      </c>
      <c r="AA21" s="62">
        <v>75447877</v>
      </c>
    </row>
    <row r="22" spans="1:27" ht="13.5">
      <c r="A22" s="138" t="s">
        <v>91</v>
      </c>
      <c r="B22" s="136"/>
      <c r="C22" s="157">
        <v>87887859</v>
      </c>
      <c r="D22" s="157"/>
      <c r="E22" s="158">
        <v>55925137</v>
      </c>
      <c r="F22" s="159">
        <v>55925137</v>
      </c>
      <c r="G22" s="159">
        <v>7814513</v>
      </c>
      <c r="H22" s="159">
        <v>4773643</v>
      </c>
      <c r="I22" s="159">
        <v>729312</v>
      </c>
      <c r="J22" s="159">
        <v>13317468</v>
      </c>
      <c r="K22" s="159">
        <v>355420</v>
      </c>
      <c r="L22" s="159">
        <v>13399050</v>
      </c>
      <c r="M22" s="159">
        <v>6161036</v>
      </c>
      <c r="N22" s="159">
        <v>19915506</v>
      </c>
      <c r="O22" s="159"/>
      <c r="P22" s="159"/>
      <c r="Q22" s="159"/>
      <c r="R22" s="159"/>
      <c r="S22" s="159"/>
      <c r="T22" s="159"/>
      <c r="U22" s="159"/>
      <c r="V22" s="159"/>
      <c r="W22" s="159">
        <v>33232974</v>
      </c>
      <c r="X22" s="159">
        <v>20656674</v>
      </c>
      <c r="Y22" s="159">
        <v>12576300</v>
      </c>
      <c r="Z22" s="141">
        <v>60.88</v>
      </c>
      <c r="AA22" s="225">
        <v>55925137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5772029</v>
      </c>
      <c r="F24" s="100">
        <v>5772029</v>
      </c>
      <c r="G24" s="100">
        <v>456971</v>
      </c>
      <c r="H24" s="100">
        <v>466568</v>
      </c>
      <c r="I24" s="100">
        <v>1242</v>
      </c>
      <c r="J24" s="100">
        <v>924781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924781</v>
      </c>
      <c r="X24" s="100">
        <v>2886000</v>
      </c>
      <c r="Y24" s="100">
        <v>-1961219</v>
      </c>
      <c r="Z24" s="137">
        <v>-67.96</v>
      </c>
      <c r="AA24" s="102">
        <v>5772029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262906351</v>
      </c>
      <c r="D25" s="217">
        <f>+D5+D9+D15+D19+D24</f>
        <v>0</v>
      </c>
      <c r="E25" s="230">
        <f t="shared" si="4"/>
        <v>308308998</v>
      </c>
      <c r="F25" s="219">
        <f t="shared" si="4"/>
        <v>308308998</v>
      </c>
      <c r="G25" s="219">
        <f t="shared" si="4"/>
        <v>13603664</v>
      </c>
      <c r="H25" s="219">
        <f t="shared" si="4"/>
        <v>9166384</v>
      </c>
      <c r="I25" s="219">
        <f t="shared" si="4"/>
        <v>3471642</v>
      </c>
      <c r="J25" s="219">
        <f t="shared" si="4"/>
        <v>26241690</v>
      </c>
      <c r="K25" s="219">
        <f t="shared" si="4"/>
        <v>898287</v>
      </c>
      <c r="L25" s="219">
        <f t="shared" si="4"/>
        <v>23790209</v>
      </c>
      <c r="M25" s="219">
        <f t="shared" si="4"/>
        <v>42720399</v>
      </c>
      <c r="N25" s="219">
        <f t="shared" si="4"/>
        <v>67408895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93650585</v>
      </c>
      <c r="X25" s="219">
        <f t="shared" si="4"/>
        <v>128509255</v>
      </c>
      <c r="Y25" s="219">
        <f t="shared" si="4"/>
        <v>-34858670</v>
      </c>
      <c r="Z25" s="231">
        <f>+IF(X25&lt;&gt;0,+(Y25/X25)*100,0)</f>
        <v>-27.12541598657622</v>
      </c>
      <c r="AA25" s="232">
        <f>+AA5+AA9+AA15+AA19+AA24</f>
        <v>308308998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248619368</v>
      </c>
      <c r="D28" s="155"/>
      <c r="E28" s="156">
        <v>223308998</v>
      </c>
      <c r="F28" s="60">
        <v>223308998</v>
      </c>
      <c r="G28" s="60">
        <v>12522950</v>
      </c>
      <c r="H28" s="60">
        <v>9166384</v>
      </c>
      <c r="I28" s="60">
        <v>3132580</v>
      </c>
      <c r="J28" s="60">
        <v>24821914</v>
      </c>
      <c r="K28" s="60">
        <v>898287</v>
      </c>
      <c r="L28" s="60">
        <v>22597220</v>
      </c>
      <c r="M28" s="60">
        <v>19789402</v>
      </c>
      <c r="N28" s="60">
        <v>43284909</v>
      </c>
      <c r="O28" s="60"/>
      <c r="P28" s="60"/>
      <c r="Q28" s="60"/>
      <c r="R28" s="60"/>
      <c r="S28" s="60"/>
      <c r="T28" s="60"/>
      <c r="U28" s="60"/>
      <c r="V28" s="60"/>
      <c r="W28" s="60">
        <v>68106823</v>
      </c>
      <c r="X28" s="60"/>
      <c r="Y28" s="60">
        <v>68106823</v>
      </c>
      <c r="Z28" s="140"/>
      <c r="AA28" s="155">
        <v>223308998</v>
      </c>
    </row>
    <row r="29" spans="1:27" ht="13.5">
      <c r="A29" s="234" t="s">
        <v>134</v>
      </c>
      <c r="B29" s="136"/>
      <c r="C29" s="155"/>
      <c r="D29" s="155"/>
      <c r="E29" s="156">
        <v>30000000</v>
      </c>
      <c r="F29" s="60">
        <v>30000000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30000000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248619368</v>
      </c>
      <c r="D32" s="210">
        <f>SUM(D28:D31)</f>
        <v>0</v>
      </c>
      <c r="E32" s="211">
        <f t="shared" si="5"/>
        <v>253308998</v>
      </c>
      <c r="F32" s="77">
        <f t="shared" si="5"/>
        <v>253308998</v>
      </c>
      <c r="G32" s="77">
        <f t="shared" si="5"/>
        <v>12522950</v>
      </c>
      <c r="H32" s="77">
        <f t="shared" si="5"/>
        <v>9166384</v>
      </c>
      <c r="I32" s="77">
        <f t="shared" si="5"/>
        <v>3132580</v>
      </c>
      <c r="J32" s="77">
        <f t="shared" si="5"/>
        <v>24821914</v>
      </c>
      <c r="K32" s="77">
        <f t="shared" si="5"/>
        <v>898287</v>
      </c>
      <c r="L32" s="77">
        <f t="shared" si="5"/>
        <v>22597220</v>
      </c>
      <c r="M32" s="77">
        <f t="shared" si="5"/>
        <v>19789402</v>
      </c>
      <c r="N32" s="77">
        <f t="shared" si="5"/>
        <v>43284909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68106823</v>
      </c>
      <c r="X32" s="77">
        <f t="shared" si="5"/>
        <v>0</v>
      </c>
      <c r="Y32" s="77">
        <f t="shared" si="5"/>
        <v>68106823</v>
      </c>
      <c r="Z32" s="212">
        <f>+IF(X32&lt;&gt;0,+(Y32/X32)*100,0)</f>
        <v>0</v>
      </c>
      <c r="AA32" s="79">
        <f>SUM(AA28:AA31)</f>
        <v>253308998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6431226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7855756</v>
      </c>
      <c r="D35" s="155"/>
      <c r="E35" s="156">
        <v>55000000</v>
      </c>
      <c r="F35" s="60">
        <v>55000000</v>
      </c>
      <c r="G35" s="60">
        <v>1080714</v>
      </c>
      <c r="H35" s="60"/>
      <c r="I35" s="60">
        <v>339062</v>
      </c>
      <c r="J35" s="60">
        <v>1419776</v>
      </c>
      <c r="K35" s="60"/>
      <c r="L35" s="60">
        <v>1192989</v>
      </c>
      <c r="M35" s="60">
        <v>22930997</v>
      </c>
      <c r="N35" s="60">
        <v>24123986</v>
      </c>
      <c r="O35" s="60"/>
      <c r="P35" s="60"/>
      <c r="Q35" s="60"/>
      <c r="R35" s="60"/>
      <c r="S35" s="60"/>
      <c r="T35" s="60"/>
      <c r="U35" s="60"/>
      <c r="V35" s="60"/>
      <c r="W35" s="60">
        <v>25543762</v>
      </c>
      <c r="X35" s="60"/>
      <c r="Y35" s="60">
        <v>25543762</v>
      </c>
      <c r="Z35" s="140"/>
      <c r="AA35" s="62">
        <v>55000000</v>
      </c>
    </row>
    <row r="36" spans="1:27" ht="13.5">
      <c r="A36" s="238" t="s">
        <v>139</v>
      </c>
      <c r="B36" s="149"/>
      <c r="C36" s="222">
        <f aca="true" t="shared" si="6" ref="C36:Y36">SUM(C32:C35)</f>
        <v>262906350</v>
      </c>
      <c r="D36" s="222">
        <f>SUM(D32:D35)</f>
        <v>0</v>
      </c>
      <c r="E36" s="218">
        <f t="shared" si="6"/>
        <v>308308998</v>
      </c>
      <c r="F36" s="220">
        <f t="shared" si="6"/>
        <v>308308998</v>
      </c>
      <c r="G36" s="220">
        <f t="shared" si="6"/>
        <v>13603664</v>
      </c>
      <c r="H36" s="220">
        <f t="shared" si="6"/>
        <v>9166384</v>
      </c>
      <c r="I36" s="220">
        <f t="shared" si="6"/>
        <v>3471642</v>
      </c>
      <c r="J36" s="220">
        <f t="shared" si="6"/>
        <v>26241690</v>
      </c>
      <c r="K36" s="220">
        <f t="shared" si="6"/>
        <v>898287</v>
      </c>
      <c r="L36" s="220">
        <f t="shared" si="6"/>
        <v>23790209</v>
      </c>
      <c r="M36" s="220">
        <f t="shared" si="6"/>
        <v>42720399</v>
      </c>
      <c r="N36" s="220">
        <f t="shared" si="6"/>
        <v>67408895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93650585</v>
      </c>
      <c r="X36" s="220">
        <f t="shared" si="6"/>
        <v>0</v>
      </c>
      <c r="Y36" s="220">
        <f t="shared" si="6"/>
        <v>93650585</v>
      </c>
      <c r="Z36" s="221">
        <f>+IF(X36&lt;&gt;0,+(Y36/X36)*100,0)</f>
        <v>0</v>
      </c>
      <c r="AA36" s="239">
        <f>SUM(AA32:AA35)</f>
        <v>308308998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2215908</v>
      </c>
      <c r="D6" s="155"/>
      <c r="E6" s="59">
        <v>10794176</v>
      </c>
      <c r="F6" s="60">
        <v>10794176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5397088</v>
      </c>
      <c r="Y6" s="60">
        <v>-5397088</v>
      </c>
      <c r="Z6" s="140">
        <v>-100</v>
      </c>
      <c r="AA6" s="62">
        <v>10794176</v>
      </c>
    </row>
    <row r="7" spans="1:27" ht="13.5">
      <c r="A7" s="249" t="s">
        <v>144</v>
      </c>
      <c r="B7" s="182"/>
      <c r="C7" s="155"/>
      <c r="D7" s="155"/>
      <c r="E7" s="59">
        <v>107000000</v>
      </c>
      <c r="F7" s="60">
        <v>107000000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53500000</v>
      </c>
      <c r="Y7" s="60">
        <v>-53500000</v>
      </c>
      <c r="Z7" s="140">
        <v>-100</v>
      </c>
      <c r="AA7" s="62">
        <v>107000000</v>
      </c>
    </row>
    <row r="8" spans="1:27" ht="13.5">
      <c r="A8" s="249" t="s">
        <v>145</v>
      </c>
      <c r="B8" s="182"/>
      <c r="C8" s="155">
        <v>268825723</v>
      </c>
      <c r="D8" s="155"/>
      <c r="E8" s="59">
        <v>137334986</v>
      </c>
      <c r="F8" s="60">
        <v>137334986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68667493</v>
      </c>
      <c r="Y8" s="60">
        <v>-68667493</v>
      </c>
      <c r="Z8" s="140">
        <v>-100</v>
      </c>
      <c r="AA8" s="62">
        <v>137334986</v>
      </c>
    </row>
    <row r="9" spans="1:27" ht="13.5">
      <c r="A9" s="249" t="s">
        <v>146</v>
      </c>
      <c r="B9" s="182"/>
      <c r="C9" s="155">
        <v>38123867</v>
      </c>
      <c r="D9" s="155"/>
      <c r="E9" s="59">
        <v>25685804</v>
      </c>
      <c r="F9" s="60">
        <v>25685804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12842902</v>
      </c>
      <c r="Y9" s="60">
        <v>-12842902</v>
      </c>
      <c r="Z9" s="140">
        <v>-100</v>
      </c>
      <c r="AA9" s="62">
        <v>25685804</v>
      </c>
    </row>
    <row r="10" spans="1:27" ht="13.5">
      <c r="A10" s="249" t="s">
        <v>147</v>
      </c>
      <c r="B10" s="182"/>
      <c r="C10" s="155">
        <v>7117425</v>
      </c>
      <c r="D10" s="155"/>
      <c r="E10" s="59">
        <v>13509720</v>
      </c>
      <c r="F10" s="60">
        <v>13509720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6754860</v>
      </c>
      <c r="Y10" s="159">
        <v>-6754860</v>
      </c>
      <c r="Z10" s="141">
        <v>-100</v>
      </c>
      <c r="AA10" s="225">
        <v>13509720</v>
      </c>
    </row>
    <row r="11" spans="1:27" ht="13.5">
      <c r="A11" s="249" t="s">
        <v>148</v>
      </c>
      <c r="B11" s="182"/>
      <c r="C11" s="155">
        <v>2238708</v>
      </c>
      <c r="D11" s="155"/>
      <c r="E11" s="59">
        <v>2806220</v>
      </c>
      <c r="F11" s="60">
        <v>2806220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1403110</v>
      </c>
      <c r="Y11" s="60">
        <v>-1403110</v>
      </c>
      <c r="Z11" s="140">
        <v>-100</v>
      </c>
      <c r="AA11" s="62">
        <v>2806220</v>
      </c>
    </row>
    <row r="12" spans="1:27" ht="13.5">
      <c r="A12" s="250" t="s">
        <v>56</v>
      </c>
      <c r="B12" s="251"/>
      <c r="C12" s="168">
        <f aca="true" t="shared" si="0" ref="C12:Y12">SUM(C6:C11)</f>
        <v>318521631</v>
      </c>
      <c r="D12" s="168">
        <f>SUM(D6:D11)</f>
        <v>0</v>
      </c>
      <c r="E12" s="72">
        <f t="shared" si="0"/>
        <v>297130906</v>
      </c>
      <c r="F12" s="73">
        <f t="shared" si="0"/>
        <v>297130906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148565453</v>
      </c>
      <c r="Y12" s="73">
        <f t="shared" si="0"/>
        <v>-148565453</v>
      </c>
      <c r="Z12" s="170">
        <f>+IF(X12&lt;&gt;0,+(Y12/X12)*100,0)</f>
        <v>-100</v>
      </c>
      <c r="AA12" s="74">
        <f>SUM(AA6:AA11)</f>
        <v>297130906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63252485</v>
      </c>
      <c r="D15" s="155"/>
      <c r="E15" s="59">
        <v>6218187</v>
      </c>
      <c r="F15" s="60">
        <v>6218187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3109094</v>
      </c>
      <c r="Y15" s="60">
        <v>-3109094</v>
      </c>
      <c r="Z15" s="140">
        <v>-100</v>
      </c>
      <c r="AA15" s="62">
        <v>6218187</v>
      </c>
    </row>
    <row r="16" spans="1:27" ht="13.5">
      <c r="A16" s="249" t="s">
        <v>151</v>
      </c>
      <c r="B16" s="182"/>
      <c r="C16" s="155"/>
      <c r="D16" s="155"/>
      <c r="E16" s="59">
        <v>315</v>
      </c>
      <c r="F16" s="60">
        <v>315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158</v>
      </c>
      <c r="Y16" s="159">
        <v>-158</v>
      </c>
      <c r="Z16" s="141">
        <v>-100</v>
      </c>
      <c r="AA16" s="225">
        <v>315</v>
      </c>
    </row>
    <row r="17" spans="1:27" ht="13.5">
      <c r="A17" s="249" t="s">
        <v>152</v>
      </c>
      <c r="B17" s="182"/>
      <c r="C17" s="155">
        <v>61546904</v>
      </c>
      <c r="D17" s="155"/>
      <c r="E17" s="59">
        <v>26357904</v>
      </c>
      <c r="F17" s="60">
        <v>26357904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13178952</v>
      </c>
      <c r="Y17" s="60">
        <v>-13178952</v>
      </c>
      <c r="Z17" s="140">
        <v>-100</v>
      </c>
      <c r="AA17" s="62">
        <v>26357904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4267357210</v>
      </c>
      <c r="D19" s="155"/>
      <c r="E19" s="59">
        <v>4575997906</v>
      </c>
      <c r="F19" s="60">
        <v>4575997906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2287998953</v>
      </c>
      <c r="Y19" s="60">
        <v>-2287998953</v>
      </c>
      <c r="Z19" s="140">
        <v>-100</v>
      </c>
      <c r="AA19" s="62">
        <v>4575997906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1478</v>
      </c>
      <c r="D22" s="155"/>
      <c r="E22" s="59">
        <v>111558</v>
      </c>
      <c r="F22" s="60">
        <v>111558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55779</v>
      </c>
      <c r="Y22" s="60">
        <v>-55779</v>
      </c>
      <c r="Z22" s="140">
        <v>-100</v>
      </c>
      <c r="AA22" s="62">
        <v>111558</v>
      </c>
    </row>
    <row r="23" spans="1:27" ht="13.5">
      <c r="A23" s="249" t="s">
        <v>158</v>
      </c>
      <c r="B23" s="182"/>
      <c r="C23" s="155">
        <v>366235</v>
      </c>
      <c r="D23" s="155"/>
      <c r="E23" s="59">
        <v>1784424</v>
      </c>
      <c r="F23" s="60">
        <v>1784424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892212</v>
      </c>
      <c r="Y23" s="159">
        <v>-892212</v>
      </c>
      <c r="Z23" s="141">
        <v>-100</v>
      </c>
      <c r="AA23" s="225">
        <v>1784424</v>
      </c>
    </row>
    <row r="24" spans="1:27" ht="13.5">
      <c r="A24" s="250" t="s">
        <v>57</v>
      </c>
      <c r="B24" s="253"/>
      <c r="C24" s="168">
        <f aca="true" t="shared" si="1" ref="C24:Y24">SUM(C15:C23)</f>
        <v>4392524312</v>
      </c>
      <c r="D24" s="168">
        <f>SUM(D15:D23)</f>
        <v>0</v>
      </c>
      <c r="E24" s="76">
        <f t="shared" si="1"/>
        <v>4610470294</v>
      </c>
      <c r="F24" s="77">
        <f t="shared" si="1"/>
        <v>4610470294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2305235148</v>
      </c>
      <c r="Y24" s="77">
        <f t="shared" si="1"/>
        <v>-2305235148</v>
      </c>
      <c r="Z24" s="212">
        <f>+IF(X24&lt;&gt;0,+(Y24/X24)*100,0)</f>
        <v>-100</v>
      </c>
      <c r="AA24" s="79">
        <f>SUM(AA15:AA23)</f>
        <v>4610470294</v>
      </c>
    </row>
    <row r="25" spans="1:27" ht="13.5">
      <c r="A25" s="250" t="s">
        <v>159</v>
      </c>
      <c r="B25" s="251"/>
      <c r="C25" s="168">
        <f aca="true" t="shared" si="2" ref="C25:Y25">+C12+C24</f>
        <v>4711045943</v>
      </c>
      <c r="D25" s="168">
        <f>+D12+D24</f>
        <v>0</v>
      </c>
      <c r="E25" s="72">
        <f t="shared" si="2"/>
        <v>4907601200</v>
      </c>
      <c r="F25" s="73">
        <f t="shared" si="2"/>
        <v>4907601200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2453800601</v>
      </c>
      <c r="Y25" s="73">
        <f t="shared" si="2"/>
        <v>-2453800601</v>
      </c>
      <c r="Z25" s="170">
        <f>+IF(X25&lt;&gt;0,+(Y25/X25)*100,0)</f>
        <v>-100</v>
      </c>
      <c r="AA25" s="74">
        <f>+AA12+AA24</f>
        <v>4907601200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47770029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398987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24369672</v>
      </c>
      <c r="D31" s="155"/>
      <c r="E31" s="59">
        <v>12314224</v>
      </c>
      <c r="F31" s="60">
        <v>12314224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6157112</v>
      </c>
      <c r="Y31" s="60">
        <v>-6157112</v>
      </c>
      <c r="Z31" s="140">
        <v>-100</v>
      </c>
      <c r="AA31" s="62">
        <v>12314224</v>
      </c>
    </row>
    <row r="32" spans="1:27" ht="13.5">
      <c r="A32" s="249" t="s">
        <v>164</v>
      </c>
      <c r="B32" s="182"/>
      <c r="C32" s="155">
        <v>602419469</v>
      </c>
      <c r="D32" s="155"/>
      <c r="E32" s="59">
        <v>254455522</v>
      </c>
      <c r="F32" s="60">
        <v>254455522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127227761</v>
      </c>
      <c r="Y32" s="60">
        <v>-127227761</v>
      </c>
      <c r="Z32" s="140">
        <v>-100</v>
      </c>
      <c r="AA32" s="62">
        <v>254455522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674958157</v>
      </c>
      <c r="D34" s="168">
        <f>SUM(D29:D33)</f>
        <v>0</v>
      </c>
      <c r="E34" s="72">
        <f t="shared" si="3"/>
        <v>266769746</v>
      </c>
      <c r="F34" s="73">
        <f t="shared" si="3"/>
        <v>266769746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133384873</v>
      </c>
      <c r="Y34" s="73">
        <f t="shared" si="3"/>
        <v>-133384873</v>
      </c>
      <c r="Z34" s="170">
        <f>+IF(X34&lt;&gt;0,+(Y34/X34)*100,0)</f>
        <v>-100</v>
      </c>
      <c r="AA34" s="74">
        <f>SUM(AA29:AA33)</f>
        <v>266769746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21708255</v>
      </c>
      <c r="F37" s="60">
        <v>21708255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10854128</v>
      </c>
      <c r="Y37" s="60">
        <v>-10854128</v>
      </c>
      <c r="Z37" s="140">
        <v>-100</v>
      </c>
      <c r="AA37" s="62">
        <v>21708255</v>
      </c>
    </row>
    <row r="38" spans="1:27" ht="13.5">
      <c r="A38" s="249" t="s">
        <v>165</v>
      </c>
      <c r="B38" s="182"/>
      <c r="C38" s="155">
        <v>71683314</v>
      </c>
      <c r="D38" s="155"/>
      <c r="E38" s="59">
        <v>68509689</v>
      </c>
      <c r="F38" s="60">
        <v>68509689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34254845</v>
      </c>
      <c r="Y38" s="60">
        <v>-34254845</v>
      </c>
      <c r="Z38" s="140">
        <v>-100</v>
      </c>
      <c r="AA38" s="62">
        <v>68509689</v>
      </c>
    </row>
    <row r="39" spans="1:27" ht="13.5">
      <c r="A39" s="250" t="s">
        <v>59</v>
      </c>
      <c r="B39" s="253"/>
      <c r="C39" s="168">
        <f aca="true" t="shared" si="4" ref="C39:Y39">SUM(C37:C38)</f>
        <v>71683314</v>
      </c>
      <c r="D39" s="168">
        <f>SUM(D37:D38)</f>
        <v>0</v>
      </c>
      <c r="E39" s="76">
        <f t="shared" si="4"/>
        <v>90217944</v>
      </c>
      <c r="F39" s="77">
        <f t="shared" si="4"/>
        <v>90217944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45108973</v>
      </c>
      <c r="Y39" s="77">
        <f t="shared" si="4"/>
        <v>-45108973</v>
      </c>
      <c r="Z39" s="212">
        <f>+IF(X39&lt;&gt;0,+(Y39/X39)*100,0)</f>
        <v>-100</v>
      </c>
      <c r="AA39" s="79">
        <f>SUM(AA37:AA38)</f>
        <v>90217944</v>
      </c>
    </row>
    <row r="40" spans="1:27" ht="13.5">
      <c r="A40" s="250" t="s">
        <v>167</v>
      </c>
      <c r="B40" s="251"/>
      <c r="C40" s="168">
        <f aca="true" t="shared" si="5" ref="C40:Y40">+C34+C39</f>
        <v>746641471</v>
      </c>
      <c r="D40" s="168">
        <f>+D34+D39</f>
        <v>0</v>
      </c>
      <c r="E40" s="72">
        <f t="shared" si="5"/>
        <v>356987690</v>
      </c>
      <c r="F40" s="73">
        <f t="shared" si="5"/>
        <v>356987690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178493846</v>
      </c>
      <c r="Y40" s="73">
        <f t="shared" si="5"/>
        <v>-178493846</v>
      </c>
      <c r="Z40" s="170">
        <f>+IF(X40&lt;&gt;0,+(Y40/X40)*100,0)</f>
        <v>-100</v>
      </c>
      <c r="AA40" s="74">
        <f>+AA34+AA39</f>
        <v>356987690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3964404472</v>
      </c>
      <c r="D42" s="257">
        <f>+D25-D40</f>
        <v>0</v>
      </c>
      <c r="E42" s="258">
        <f t="shared" si="6"/>
        <v>4550613510</v>
      </c>
      <c r="F42" s="259">
        <f t="shared" si="6"/>
        <v>4550613510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2275306755</v>
      </c>
      <c r="Y42" s="259">
        <f t="shared" si="6"/>
        <v>-2275306755</v>
      </c>
      <c r="Z42" s="260">
        <f>+IF(X42&lt;&gt;0,+(Y42/X42)*100,0)</f>
        <v>-100</v>
      </c>
      <c r="AA42" s="261">
        <f>+AA25-AA40</f>
        <v>4550613510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3964404472</v>
      </c>
      <c r="D45" s="155"/>
      <c r="E45" s="59">
        <v>4550613510</v>
      </c>
      <c r="F45" s="60">
        <v>4550613510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2275306755</v>
      </c>
      <c r="Y45" s="60">
        <v>-2275306755</v>
      </c>
      <c r="Z45" s="139">
        <v>-100</v>
      </c>
      <c r="AA45" s="62">
        <v>4550613510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3964404472</v>
      </c>
      <c r="D48" s="217">
        <f>SUM(D45:D47)</f>
        <v>0</v>
      </c>
      <c r="E48" s="264">
        <f t="shared" si="7"/>
        <v>4550613510</v>
      </c>
      <c r="F48" s="219">
        <f t="shared" si="7"/>
        <v>4550613510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2275306755</v>
      </c>
      <c r="Y48" s="219">
        <f t="shared" si="7"/>
        <v>-2275306755</v>
      </c>
      <c r="Z48" s="265">
        <f>+IF(X48&lt;&gt;0,+(Y48/X48)*100,0)</f>
        <v>-100</v>
      </c>
      <c r="AA48" s="232">
        <f>SUM(AA45:AA47)</f>
        <v>4550613510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431700987</v>
      </c>
      <c r="D6" s="155"/>
      <c r="E6" s="59">
        <v>670520465</v>
      </c>
      <c r="F6" s="60">
        <v>670520465</v>
      </c>
      <c r="G6" s="60">
        <v>13835677</v>
      </c>
      <c r="H6" s="60">
        <v>16086519</v>
      </c>
      <c r="I6" s="60">
        <v>19365438</v>
      </c>
      <c r="J6" s="60">
        <v>49287634</v>
      </c>
      <c r="K6" s="60">
        <v>29957548</v>
      </c>
      <c r="L6" s="60">
        <v>31135387</v>
      </c>
      <c r="M6" s="60">
        <v>35830283</v>
      </c>
      <c r="N6" s="60">
        <v>96923218</v>
      </c>
      <c r="O6" s="60"/>
      <c r="P6" s="60"/>
      <c r="Q6" s="60"/>
      <c r="R6" s="60"/>
      <c r="S6" s="60"/>
      <c r="T6" s="60"/>
      <c r="U6" s="60"/>
      <c r="V6" s="60"/>
      <c r="W6" s="60">
        <v>146210852</v>
      </c>
      <c r="X6" s="60">
        <v>193405833</v>
      </c>
      <c r="Y6" s="60">
        <v>-47194981</v>
      </c>
      <c r="Z6" s="140">
        <v>-24.4</v>
      </c>
      <c r="AA6" s="62">
        <v>670520465</v>
      </c>
    </row>
    <row r="7" spans="1:27" ht="13.5">
      <c r="A7" s="249" t="s">
        <v>178</v>
      </c>
      <c r="B7" s="182"/>
      <c r="C7" s="155">
        <v>362667000</v>
      </c>
      <c r="D7" s="155"/>
      <c r="E7" s="59">
        <v>491688000</v>
      </c>
      <c r="F7" s="60">
        <v>491688000</v>
      </c>
      <c r="G7" s="60">
        <v>161893666</v>
      </c>
      <c r="H7" s="60">
        <v>11617333</v>
      </c>
      <c r="I7" s="60">
        <v>6666667</v>
      </c>
      <c r="J7" s="60">
        <v>180177666</v>
      </c>
      <c r="K7" s="60">
        <v>4208333</v>
      </c>
      <c r="L7" s="60">
        <v>133788333</v>
      </c>
      <c r="M7" s="60">
        <v>14041666</v>
      </c>
      <c r="N7" s="60">
        <v>152038332</v>
      </c>
      <c r="O7" s="60"/>
      <c r="P7" s="60"/>
      <c r="Q7" s="60"/>
      <c r="R7" s="60"/>
      <c r="S7" s="60"/>
      <c r="T7" s="60"/>
      <c r="U7" s="60"/>
      <c r="V7" s="60"/>
      <c r="W7" s="60">
        <v>332215998</v>
      </c>
      <c r="X7" s="60">
        <v>357382200</v>
      </c>
      <c r="Y7" s="60">
        <v>-25166202</v>
      </c>
      <c r="Z7" s="140">
        <v>-7.04</v>
      </c>
      <c r="AA7" s="62">
        <v>491688000</v>
      </c>
    </row>
    <row r="8" spans="1:27" ht="13.5">
      <c r="A8" s="249" t="s">
        <v>179</v>
      </c>
      <c r="B8" s="182"/>
      <c r="C8" s="155">
        <v>282040052</v>
      </c>
      <c r="D8" s="155"/>
      <c r="E8" s="59">
        <v>253309000</v>
      </c>
      <c r="F8" s="60">
        <v>253309000</v>
      </c>
      <c r="G8" s="60">
        <v>55679000</v>
      </c>
      <c r="H8" s="60">
        <v>1946000</v>
      </c>
      <c r="I8" s="60">
        <v>5048046</v>
      </c>
      <c r="J8" s="60">
        <v>62673046</v>
      </c>
      <c r="K8" s="60">
        <v>4500000</v>
      </c>
      <c r="L8" s="60">
        <v>8584080</v>
      </c>
      <c r="M8" s="60">
        <v>5992000</v>
      </c>
      <c r="N8" s="60">
        <v>19076080</v>
      </c>
      <c r="O8" s="60"/>
      <c r="P8" s="60"/>
      <c r="Q8" s="60"/>
      <c r="R8" s="60"/>
      <c r="S8" s="60"/>
      <c r="T8" s="60"/>
      <c r="U8" s="60"/>
      <c r="V8" s="60"/>
      <c r="W8" s="60">
        <v>81749126</v>
      </c>
      <c r="X8" s="60">
        <v>192666985</v>
      </c>
      <c r="Y8" s="60">
        <v>-110917859</v>
      </c>
      <c r="Z8" s="140">
        <v>-57.57</v>
      </c>
      <c r="AA8" s="62">
        <v>253309000</v>
      </c>
    </row>
    <row r="9" spans="1:27" ht="13.5">
      <c r="A9" s="249" t="s">
        <v>180</v>
      </c>
      <c r="B9" s="182"/>
      <c r="C9" s="155">
        <v>26337312</v>
      </c>
      <c r="D9" s="155"/>
      <c r="E9" s="59">
        <v>2000000</v>
      </c>
      <c r="F9" s="60">
        <v>2000000</v>
      </c>
      <c r="G9" s="60">
        <v>7626</v>
      </c>
      <c r="H9" s="60">
        <v>1251335</v>
      </c>
      <c r="I9" s="60">
        <v>102430</v>
      </c>
      <c r="J9" s="60">
        <v>1361391</v>
      </c>
      <c r="K9" s="60">
        <v>1070945</v>
      </c>
      <c r="L9" s="60">
        <v>1455712</v>
      </c>
      <c r="M9" s="60"/>
      <c r="N9" s="60">
        <v>2526657</v>
      </c>
      <c r="O9" s="60"/>
      <c r="P9" s="60"/>
      <c r="Q9" s="60"/>
      <c r="R9" s="60"/>
      <c r="S9" s="60"/>
      <c r="T9" s="60"/>
      <c r="U9" s="60"/>
      <c r="V9" s="60"/>
      <c r="W9" s="60">
        <v>3888048</v>
      </c>
      <c r="X9" s="60">
        <v>960000</v>
      </c>
      <c r="Y9" s="60">
        <v>2928048</v>
      </c>
      <c r="Z9" s="140">
        <v>305.01</v>
      </c>
      <c r="AA9" s="62">
        <v>2000000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-794968577</v>
      </c>
      <c r="D12" s="155"/>
      <c r="E12" s="59">
        <v>-1036208465</v>
      </c>
      <c r="F12" s="60">
        <v>-1036208465</v>
      </c>
      <c r="G12" s="60">
        <v>-149016748</v>
      </c>
      <c r="H12" s="60">
        <v>-71504149</v>
      </c>
      <c r="I12" s="60">
        <v>-60971461</v>
      </c>
      <c r="J12" s="60">
        <v>-281492358</v>
      </c>
      <c r="K12" s="60">
        <v>-50758225</v>
      </c>
      <c r="L12" s="60">
        <v>-30002379</v>
      </c>
      <c r="M12" s="60">
        <v>-125831498</v>
      </c>
      <c r="N12" s="60">
        <v>-206592102</v>
      </c>
      <c r="O12" s="60"/>
      <c r="P12" s="60"/>
      <c r="Q12" s="60"/>
      <c r="R12" s="60"/>
      <c r="S12" s="60"/>
      <c r="T12" s="60"/>
      <c r="U12" s="60"/>
      <c r="V12" s="60"/>
      <c r="W12" s="60">
        <v>-488084460</v>
      </c>
      <c r="X12" s="60">
        <v>-536307444</v>
      </c>
      <c r="Y12" s="60">
        <v>48222984</v>
      </c>
      <c r="Z12" s="140">
        <v>-8.99</v>
      </c>
      <c r="AA12" s="62">
        <v>-1036208465</v>
      </c>
    </row>
    <row r="13" spans="1:27" ht="13.5">
      <c r="A13" s="249" t="s">
        <v>40</v>
      </c>
      <c r="B13" s="182"/>
      <c r="C13" s="155">
        <v>-4174013</v>
      </c>
      <c r="D13" s="155"/>
      <c r="E13" s="59">
        <v>-6000000</v>
      </c>
      <c r="F13" s="60">
        <v>-6000000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-3000000</v>
      </c>
      <c r="Y13" s="60">
        <v>3000000</v>
      </c>
      <c r="Z13" s="140">
        <v>-100</v>
      </c>
      <c r="AA13" s="62">
        <v>-6000000</v>
      </c>
    </row>
    <row r="14" spans="1:27" ht="13.5">
      <c r="A14" s="249" t="s">
        <v>42</v>
      </c>
      <c r="B14" s="182"/>
      <c r="C14" s="155">
        <v>-66856415</v>
      </c>
      <c r="D14" s="155"/>
      <c r="E14" s="59">
        <v>-88500000</v>
      </c>
      <c r="F14" s="60">
        <v>-88500000</v>
      </c>
      <c r="G14" s="60">
        <v>-6666667</v>
      </c>
      <c r="H14" s="60">
        <v>-7375000</v>
      </c>
      <c r="I14" s="60"/>
      <c r="J14" s="60">
        <v>-14041667</v>
      </c>
      <c r="K14" s="60">
        <v>-4208333</v>
      </c>
      <c r="L14" s="60">
        <v>-708333</v>
      </c>
      <c r="M14" s="60">
        <v>-13333333</v>
      </c>
      <c r="N14" s="60">
        <v>-18249999</v>
      </c>
      <c r="O14" s="60"/>
      <c r="P14" s="60"/>
      <c r="Q14" s="60"/>
      <c r="R14" s="60"/>
      <c r="S14" s="60"/>
      <c r="T14" s="60"/>
      <c r="U14" s="60"/>
      <c r="V14" s="60"/>
      <c r="W14" s="60">
        <v>-32291666</v>
      </c>
      <c r="X14" s="60">
        <v>-36875000</v>
      </c>
      <c r="Y14" s="60">
        <v>4583334</v>
      </c>
      <c r="Z14" s="140">
        <v>-12.43</v>
      </c>
      <c r="AA14" s="62">
        <v>-88500000</v>
      </c>
    </row>
    <row r="15" spans="1:27" ht="13.5">
      <c r="A15" s="250" t="s">
        <v>184</v>
      </c>
      <c r="B15" s="251"/>
      <c r="C15" s="168">
        <f aca="true" t="shared" si="0" ref="C15:Y15">SUM(C6:C14)</f>
        <v>236746346</v>
      </c>
      <c r="D15" s="168">
        <f>SUM(D6:D14)</f>
        <v>0</v>
      </c>
      <c r="E15" s="72">
        <f t="shared" si="0"/>
        <v>286809000</v>
      </c>
      <c r="F15" s="73">
        <f t="shared" si="0"/>
        <v>286809000</v>
      </c>
      <c r="G15" s="73">
        <f t="shared" si="0"/>
        <v>75732554</v>
      </c>
      <c r="H15" s="73">
        <f t="shared" si="0"/>
        <v>-47977962</v>
      </c>
      <c r="I15" s="73">
        <f t="shared" si="0"/>
        <v>-29788880</v>
      </c>
      <c r="J15" s="73">
        <f t="shared" si="0"/>
        <v>-2034288</v>
      </c>
      <c r="K15" s="73">
        <f t="shared" si="0"/>
        <v>-15229732</v>
      </c>
      <c r="L15" s="73">
        <f t="shared" si="0"/>
        <v>144252800</v>
      </c>
      <c r="M15" s="73">
        <f t="shared" si="0"/>
        <v>-83300882</v>
      </c>
      <c r="N15" s="73">
        <f t="shared" si="0"/>
        <v>45722186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43687898</v>
      </c>
      <c r="X15" s="73">
        <f t="shared" si="0"/>
        <v>168232574</v>
      </c>
      <c r="Y15" s="73">
        <f t="shared" si="0"/>
        <v>-124544676</v>
      </c>
      <c r="Z15" s="170">
        <f>+IF(X15&lt;&gt;0,+(Y15/X15)*100,0)</f>
        <v>-74.03124914441361</v>
      </c>
      <c r="AA15" s="74">
        <f>SUM(AA6:AA14)</f>
        <v>286809000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92589504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-51581427</v>
      </c>
      <c r="D21" s="157"/>
      <c r="E21" s="59">
        <v>1466228</v>
      </c>
      <c r="F21" s="60">
        <v>1466228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1466228</v>
      </c>
    </row>
    <row r="22" spans="1:27" ht="13.5">
      <c r="A22" s="249" t="s">
        <v>189</v>
      </c>
      <c r="B22" s="182"/>
      <c r="C22" s="155">
        <v>734496</v>
      </c>
      <c r="D22" s="155"/>
      <c r="E22" s="59"/>
      <c r="F22" s="60"/>
      <c r="G22" s="60"/>
      <c r="H22" s="60"/>
      <c r="I22" s="60">
        <v>24000000</v>
      </c>
      <c r="J22" s="60">
        <v>24000000</v>
      </c>
      <c r="K22" s="60">
        <v>11000000</v>
      </c>
      <c r="L22" s="60">
        <v>7000000</v>
      </c>
      <c r="M22" s="60"/>
      <c r="N22" s="60">
        <v>18000000</v>
      </c>
      <c r="O22" s="60"/>
      <c r="P22" s="60"/>
      <c r="Q22" s="60"/>
      <c r="R22" s="60"/>
      <c r="S22" s="60"/>
      <c r="T22" s="60"/>
      <c r="U22" s="60"/>
      <c r="V22" s="60"/>
      <c r="W22" s="60">
        <v>42000000</v>
      </c>
      <c r="X22" s="60"/>
      <c r="Y22" s="60">
        <v>42000000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-262906351</v>
      </c>
      <c r="D24" s="155"/>
      <c r="E24" s="59">
        <v>-253309000</v>
      </c>
      <c r="F24" s="60">
        <v>-253309000</v>
      </c>
      <c r="G24" s="60">
        <v>-13603663</v>
      </c>
      <c r="H24" s="60">
        <v>-9166384</v>
      </c>
      <c r="I24" s="60">
        <v>-3471643</v>
      </c>
      <c r="J24" s="60">
        <v>-26241690</v>
      </c>
      <c r="K24" s="60">
        <v>-898287</v>
      </c>
      <c r="L24" s="60">
        <v>-15209261</v>
      </c>
      <c r="M24" s="60">
        <v>-42720400</v>
      </c>
      <c r="N24" s="60">
        <v>-58827948</v>
      </c>
      <c r="O24" s="60"/>
      <c r="P24" s="60"/>
      <c r="Q24" s="60"/>
      <c r="R24" s="60"/>
      <c r="S24" s="60"/>
      <c r="T24" s="60"/>
      <c r="U24" s="60"/>
      <c r="V24" s="60"/>
      <c r="W24" s="60">
        <v>-85069638</v>
      </c>
      <c r="X24" s="60">
        <v>-88262241</v>
      </c>
      <c r="Y24" s="60">
        <v>3192603</v>
      </c>
      <c r="Z24" s="140">
        <v>-3.62</v>
      </c>
      <c r="AA24" s="62">
        <v>-253309000</v>
      </c>
    </row>
    <row r="25" spans="1:27" ht="13.5">
      <c r="A25" s="250" t="s">
        <v>191</v>
      </c>
      <c r="B25" s="251"/>
      <c r="C25" s="168">
        <f aca="true" t="shared" si="1" ref="C25:Y25">SUM(C19:C24)</f>
        <v>-221163778</v>
      </c>
      <c r="D25" s="168">
        <f>SUM(D19:D24)</f>
        <v>0</v>
      </c>
      <c r="E25" s="72">
        <f t="shared" si="1"/>
        <v>-251842772</v>
      </c>
      <c r="F25" s="73">
        <f t="shared" si="1"/>
        <v>-251842772</v>
      </c>
      <c r="G25" s="73">
        <f t="shared" si="1"/>
        <v>-13603663</v>
      </c>
      <c r="H25" s="73">
        <f t="shared" si="1"/>
        <v>-9166384</v>
      </c>
      <c r="I25" s="73">
        <f t="shared" si="1"/>
        <v>20528357</v>
      </c>
      <c r="J25" s="73">
        <f t="shared" si="1"/>
        <v>-2241690</v>
      </c>
      <c r="K25" s="73">
        <f t="shared" si="1"/>
        <v>10101713</v>
      </c>
      <c r="L25" s="73">
        <f t="shared" si="1"/>
        <v>-8209261</v>
      </c>
      <c r="M25" s="73">
        <f t="shared" si="1"/>
        <v>-42720400</v>
      </c>
      <c r="N25" s="73">
        <f t="shared" si="1"/>
        <v>-40827948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-43069638</v>
      </c>
      <c r="X25" s="73">
        <f t="shared" si="1"/>
        <v>-88262241</v>
      </c>
      <c r="Y25" s="73">
        <f t="shared" si="1"/>
        <v>45192603</v>
      </c>
      <c r="Z25" s="170">
        <f>+IF(X25&lt;&gt;0,+(Y25/X25)*100,0)</f>
        <v>-51.20264621425146</v>
      </c>
      <c r="AA25" s="74">
        <f>SUM(AA19:AA24)</f>
        <v>-251842772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-2866683</v>
      </c>
      <c r="D33" s="155"/>
      <c r="E33" s="59">
        <v>-5500000</v>
      </c>
      <c r="F33" s="60">
        <v>-5500000</v>
      </c>
      <c r="G33" s="60">
        <v>-2529829</v>
      </c>
      <c r="H33" s="60"/>
      <c r="I33" s="60"/>
      <c r="J33" s="60">
        <v>-2529829</v>
      </c>
      <c r="K33" s="60"/>
      <c r="L33" s="60"/>
      <c r="M33" s="60">
        <v>-2499047</v>
      </c>
      <c r="N33" s="60">
        <v>-2499047</v>
      </c>
      <c r="O33" s="60"/>
      <c r="P33" s="60"/>
      <c r="Q33" s="60"/>
      <c r="R33" s="60"/>
      <c r="S33" s="60"/>
      <c r="T33" s="60"/>
      <c r="U33" s="60"/>
      <c r="V33" s="60"/>
      <c r="W33" s="60">
        <v>-5028876</v>
      </c>
      <c r="X33" s="60">
        <v>-2750000</v>
      </c>
      <c r="Y33" s="60">
        <v>-2278876</v>
      </c>
      <c r="Z33" s="140">
        <v>82.87</v>
      </c>
      <c r="AA33" s="62">
        <v>-5500000</v>
      </c>
    </row>
    <row r="34" spans="1:27" ht="13.5">
      <c r="A34" s="250" t="s">
        <v>197</v>
      </c>
      <c r="B34" s="251"/>
      <c r="C34" s="168">
        <f aca="true" t="shared" si="2" ref="C34:Y34">SUM(C29:C33)</f>
        <v>-2866683</v>
      </c>
      <c r="D34" s="168">
        <f>SUM(D29:D33)</f>
        <v>0</v>
      </c>
      <c r="E34" s="72">
        <f t="shared" si="2"/>
        <v>-5500000</v>
      </c>
      <c r="F34" s="73">
        <f t="shared" si="2"/>
        <v>-5500000</v>
      </c>
      <c r="G34" s="73">
        <f t="shared" si="2"/>
        <v>-2529829</v>
      </c>
      <c r="H34" s="73">
        <f t="shared" si="2"/>
        <v>0</v>
      </c>
      <c r="I34" s="73">
        <f t="shared" si="2"/>
        <v>0</v>
      </c>
      <c r="J34" s="73">
        <f t="shared" si="2"/>
        <v>-2529829</v>
      </c>
      <c r="K34" s="73">
        <f t="shared" si="2"/>
        <v>0</v>
      </c>
      <c r="L34" s="73">
        <f t="shared" si="2"/>
        <v>0</v>
      </c>
      <c r="M34" s="73">
        <f t="shared" si="2"/>
        <v>-2499047</v>
      </c>
      <c r="N34" s="73">
        <f t="shared" si="2"/>
        <v>-2499047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-5028876</v>
      </c>
      <c r="X34" s="73">
        <f t="shared" si="2"/>
        <v>-2750000</v>
      </c>
      <c r="Y34" s="73">
        <f t="shared" si="2"/>
        <v>-2278876</v>
      </c>
      <c r="Z34" s="170">
        <f>+IF(X34&lt;&gt;0,+(Y34/X34)*100,0)</f>
        <v>82.8682181818182</v>
      </c>
      <c r="AA34" s="74">
        <f>SUM(AA29:AA33)</f>
        <v>-5500000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12715885</v>
      </c>
      <c r="D36" s="153">
        <f>+D15+D25+D34</f>
        <v>0</v>
      </c>
      <c r="E36" s="99">
        <f t="shared" si="3"/>
        <v>29466228</v>
      </c>
      <c r="F36" s="100">
        <f t="shared" si="3"/>
        <v>29466228</v>
      </c>
      <c r="G36" s="100">
        <f t="shared" si="3"/>
        <v>59599062</v>
      </c>
      <c r="H36" s="100">
        <f t="shared" si="3"/>
        <v>-57144346</v>
      </c>
      <c r="I36" s="100">
        <f t="shared" si="3"/>
        <v>-9260523</v>
      </c>
      <c r="J36" s="100">
        <f t="shared" si="3"/>
        <v>-6805807</v>
      </c>
      <c r="K36" s="100">
        <f t="shared" si="3"/>
        <v>-5128019</v>
      </c>
      <c r="L36" s="100">
        <f t="shared" si="3"/>
        <v>136043539</v>
      </c>
      <c r="M36" s="100">
        <f t="shared" si="3"/>
        <v>-128520329</v>
      </c>
      <c r="N36" s="100">
        <f t="shared" si="3"/>
        <v>2395191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-4410616</v>
      </c>
      <c r="X36" s="100">
        <f t="shared" si="3"/>
        <v>77220333</v>
      </c>
      <c r="Y36" s="100">
        <f t="shared" si="3"/>
        <v>-81630949</v>
      </c>
      <c r="Z36" s="137">
        <f>+IF(X36&lt;&gt;0,+(Y36/X36)*100,0)</f>
        <v>-105.7117288007551</v>
      </c>
      <c r="AA36" s="102">
        <f>+AA15+AA25+AA34</f>
        <v>29466228</v>
      </c>
    </row>
    <row r="37" spans="1:27" ht="13.5">
      <c r="A37" s="249" t="s">
        <v>199</v>
      </c>
      <c r="B37" s="182"/>
      <c r="C37" s="153">
        <v>-34637734</v>
      </c>
      <c r="D37" s="153"/>
      <c r="E37" s="99">
        <v>-13585650</v>
      </c>
      <c r="F37" s="100">
        <v>-13585650</v>
      </c>
      <c r="G37" s="100">
        <v>67015401</v>
      </c>
      <c r="H37" s="100">
        <v>126614463</v>
      </c>
      <c r="I37" s="100">
        <v>69470117</v>
      </c>
      <c r="J37" s="100">
        <v>67015401</v>
      </c>
      <c r="K37" s="100">
        <v>60209594</v>
      </c>
      <c r="L37" s="100">
        <v>55081575</v>
      </c>
      <c r="M37" s="100">
        <v>191125114</v>
      </c>
      <c r="N37" s="100">
        <v>60209594</v>
      </c>
      <c r="O37" s="100"/>
      <c r="P37" s="100"/>
      <c r="Q37" s="100"/>
      <c r="R37" s="100"/>
      <c r="S37" s="100"/>
      <c r="T37" s="100"/>
      <c r="U37" s="100"/>
      <c r="V37" s="100"/>
      <c r="W37" s="100">
        <v>67015401</v>
      </c>
      <c r="X37" s="100">
        <v>-13585650</v>
      </c>
      <c r="Y37" s="100">
        <v>80601051</v>
      </c>
      <c r="Z37" s="137">
        <v>-593.28</v>
      </c>
      <c r="AA37" s="102">
        <v>-13585650</v>
      </c>
    </row>
    <row r="38" spans="1:27" ht="13.5">
      <c r="A38" s="269" t="s">
        <v>200</v>
      </c>
      <c r="B38" s="256"/>
      <c r="C38" s="257">
        <v>-21921850</v>
      </c>
      <c r="D38" s="257"/>
      <c r="E38" s="258">
        <v>15880578</v>
      </c>
      <c r="F38" s="259">
        <v>15880578</v>
      </c>
      <c r="G38" s="259">
        <v>126614463</v>
      </c>
      <c r="H38" s="259">
        <v>69470117</v>
      </c>
      <c r="I38" s="259">
        <v>60209594</v>
      </c>
      <c r="J38" s="259">
        <v>60209594</v>
      </c>
      <c r="K38" s="259">
        <v>55081575</v>
      </c>
      <c r="L38" s="259">
        <v>191125114</v>
      </c>
      <c r="M38" s="259">
        <v>62604785</v>
      </c>
      <c r="N38" s="259">
        <v>62604785</v>
      </c>
      <c r="O38" s="259"/>
      <c r="P38" s="259"/>
      <c r="Q38" s="259"/>
      <c r="R38" s="259"/>
      <c r="S38" s="259"/>
      <c r="T38" s="259"/>
      <c r="U38" s="259"/>
      <c r="V38" s="259"/>
      <c r="W38" s="259">
        <v>62604785</v>
      </c>
      <c r="X38" s="259">
        <v>63634683</v>
      </c>
      <c r="Y38" s="259">
        <v>-1029898</v>
      </c>
      <c r="Z38" s="260">
        <v>-1.62</v>
      </c>
      <c r="AA38" s="261">
        <v>15880578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253119903</v>
      </c>
      <c r="D5" s="200">
        <f t="shared" si="0"/>
        <v>0</v>
      </c>
      <c r="E5" s="106">
        <f t="shared" si="0"/>
        <v>305700968</v>
      </c>
      <c r="F5" s="106">
        <f t="shared" si="0"/>
        <v>305700968</v>
      </c>
      <c r="G5" s="106">
        <f t="shared" si="0"/>
        <v>13603664</v>
      </c>
      <c r="H5" s="106">
        <f t="shared" si="0"/>
        <v>9166384</v>
      </c>
      <c r="I5" s="106">
        <f t="shared" si="0"/>
        <v>3471642</v>
      </c>
      <c r="J5" s="106">
        <f t="shared" si="0"/>
        <v>26241690</v>
      </c>
      <c r="K5" s="106">
        <f t="shared" si="0"/>
        <v>898287</v>
      </c>
      <c r="L5" s="106">
        <f t="shared" si="0"/>
        <v>23309364</v>
      </c>
      <c r="M5" s="106">
        <f t="shared" si="0"/>
        <v>42126797</v>
      </c>
      <c r="N5" s="106">
        <f t="shared" si="0"/>
        <v>66334448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92576138</v>
      </c>
      <c r="X5" s="106">
        <f t="shared" si="0"/>
        <v>152850486</v>
      </c>
      <c r="Y5" s="106">
        <f t="shared" si="0"/>
        <v>-60274348</v>
      </c>
      <c r="Z5" s="201">
        <f>+IF(X5&lt;&gt;0,+(Y5/X5)*100,0)</f>
        <v>-39.43353376056652</v>
      </c>
      <c r="AA5" s="199">
        <f>SUM(AA11:AA18)</f>
        <v>305700968</v>
      </c>
    </row>
    <row r="6" spans="1:27" ht="13.5">
      <c r="A6" s="291" t="s">
        <v>204</v>
      </c>
      <c r="B6" s="142"/>
      <c r="C6" s="62">
        <v>16182390</v>
      </c>
      <c r="D6" s="156"/>
      <c r="E6" s="60">
        <v>40074815</v>
      </c>
      <c r="F6" s="60">
        <v>40074815</v>
      </c>
      <c r="G6" s="60">
        <v>2632168</v>
      </c>
      <c r="H6" s="60">
        <v>1172178</v>
      </c>
      <c r="I6" s="60">
        <v>1460574</v>
      </c>
      <c r="J6" s="60">
        <v>5264920</v>
      </c>
      <c r="K6" s="60"/>
      <c r="L6" s="60">
        <v>3835694</v>
      </c>
      <c r="M6" s="60">
        <v>545846</v>
      </c>
      <c r="N6" s="60">
        <v>4381540</v>
      </c>
      <c r="O6" s="60"/>
      <c r="P6" s="60"/>
      <c r="Q6" s="60"/>
      <c r="R6" s="60"/>
      <c r="S6" s="60"/>
      <c r="T6" s="60"/>
      <c r="U6" s="60"/>
      <c r="V6" s="60"/>
      <c r="W6" s="60">
        <v>9646460</v>
      </c>
      <c r="X6" s="60">
        <v>20037408</v>
      </c>
      <c r="Y6" s="60">
        <v>-10390948</v>
      </c>
      <c r="Z6" s="140">
        <v>-51.86</v>
      </c>
      <c r="AA6" s="155">
        <v>40074815</v>
      </c>
    </row>
    <row r="7" spans="1:27" ht="13.5">
      <c r="A7" s="291" t="s">
        <v>205</v>
      </c>
      <c r="B7" s="142"/>
      <c r="C7" s="62">
        <v>33214119</v>
      </c>
      <c r="D7" s="156"/>
      <c r="E7" s="60">
        <v>35789734</v>
      </c>
      <c r="F7" s="60">
        <v>35789734</v>
      </c>
      <c r="G7" s="60"/>
      <c r="H7" s="60"/>
      <c r="I7" s="60"/>
      <c r="J7" s="60"/>
      <c r="K7" s="60"/>
      <c r="L7" s="60"/>
      <c r="M7" s="60">
        <v>4170949</v>
      </c>
      <c r="N7" s="60">
        <v>4170949</v>
      </c>
      <c r="O7" s="60"/>
      <c r="P7" s="60"/>
      <c r="Q7" s="60"/>
      <c r="R7" s="60"/>
      <c r="S7" s="60"/>
      <c r="T7" s="60"/>
      <c r="U7" s="60"/>
      <c r="V7" s="60"/>
      <c r="W7" s="60">
        <v>4170949</v>
      </c>
      <c r="X7" s="60">
        <v>17894867</v>
      </c>
      <c r="Y7" s="60">
        <v>-13723918</v>
      </c>
      <c r="Z7" s="140">
        <v>-76.69</v>
      </c>
      <c r="AA7" s="155">
        <v>35789734</v>
      </c>
    </row>
    <row r="8" spans="1:27" ht="13.5">
      <c r="A8" s="291" t="s">
        <v>206</v>
      </c>
      <c r="B8" s="142"/>
      <c r="C8" s="62">
        <v>74146509</v>
      </c>
      <c r="D8" s="156"/>
      <c r="E8" s="60">
        <v>75447877</v>
      </c>
      <c r="F8" s="60">
        <v>75447877</v>
      </c>
      <c r="G8" s="60">
        <v>887079</v>
      </c>
      <c r="H8" s="60">
        <v>1633884</v>
      </c>
      <c r="I8" s="60">
        <v>291575</v>
      </c>
      <c r="J8" s="60">
        <v>2812538</v>
      </c>
      <c r="K8" s="60">
        <v>542867</v>
      </c>
      <c r="L8" s="60">
        <v>3467872</v>
      </c>
      <c r="M8" s="60">
        <v>7841408</v>
      </c>
      <c r="N8" s="60">
        <v>11852147</v>
      </c>
      <c r="O8" s="60"/>
      <c r="P8" s="60"/>
      <c r="Q8" s="60"/>
      <c r="R8" s="60"/>
      <c r="S8" s="60"/>
      <c r="T8" s="60"/>
      <c r="U8" s="60"/>
      <c r="V8" s="60"/>
      <c r="W8" s="60">
        <v>14664685</v>
      </c>
      <c r="X8" s="60">
        <v>37723939</v>
      </c>
      <c r="Y8" s="60">
        <v>-23059254</v>
      </c>
      <c r="Z8" s="140">
        <v>-61.13</v>
      </c>
      <c r="AA8" s="155">
        <v>75447877</v>
      </c>
    </row>
    <row r="9" spans="1:27" ht="13.5">
      <c r="A9" s="291" t="s">
        <v>207</v>
      </c>
      <c r="B9" s="142"/>
      <c r="C9" s="62">
        <v>87887859</v>
      </c>
      <c r="D9" s="156"/>
      <c r="E9" s="60">
        <v>55925137</v>
      </c>
      <c r="F9" s="60">
        <v>55925137</v>
      </c>
      <c r="G9" s="60">
        <v>7814513</v>
      </c>
      <c r="H9" s="60">
        <v>4773643</v>
      </c>
      <c r="I9" s="60">
        <v>729312</v>
      </c>
      <c r="J9" s="60">
        <v>13317468</v>
      </c>
      <c r="K9" s="60">
        <v>355420</v>
      </c>
      <c r="L9" s="60">
        <v>13399050</v>
      </c>
      <c r="M9" s="60">
        <v>4984361</v>
      </c>
      <c r="N9" s="60">
        <v>18738831</v>
      </c>
      <c r="O9" s="60"/>
      <c r="P9" s="60"/>
      <c r="Q9" s="60"/>
      <c r="R9" s="60"/>
      <c r="S9" s="60"/>
      <c r="T9" s="60"/>
      <c r="U9" s="60"/>
      <c r="V9" s="60"/>
      <c r="W9" s="60">
        <v>32056299</v>
      </c>
      <c r="X9" s="60">
        <v>27962569</v>
      </c>
      <c r="Y9" s="60">
        <v>4093730</v>
      </c>
      <c r="Z9" s="140">
        <v>14.64</v>
      </c>
      <c r="AA9" s="155">
        <v>55925137</v>
      </c>
    </row>
    <row r="10" spans="1:27" ht="13.5">
      <c r="A10" s="291" t="s">
        <v>208</v>
      </c>
      <c r="B10" s="142"/>
      <c r="C10" s="62">
        <v>4778795</v>
      </c>
      <c r="D10" s="156"/>
      <c r="E10" s="60">
        <v>5772029</v>
      </c>
      <c r="F10" s="60">
        <v>5772029</v>
      </c>
      <c r="G10" s="60">
        <v>456971</v>
      </c>
      <c r="H10" s="60">
        <v>466568</v>
      </c>
      <c r="I10" s="60">
        <v>1242</v>
      </c>
      <c r="J10" s="60">
        <v>924781</v>
      </c>
      <c r="K10" s="60"/>
      <c r="L10" s="60">
        <v>218640</v>
      </c>
      <c r="M10" s="60">
        <v>22579924</v>
      </c>
      <c r="N10" s="60">
        <v>22798564</v>
      </c>
      <c r="O10" s="60"/>
      <c r="P10" s="60"/>
      <c r="Q10" s="60"/>
      <c r="R10" s="60"/>
      <c r="S10" s="60"/>
      <c r="T10" s="60"/>
      <c r="U10" s="60"/>
      <c r="V10" s="60"/>
      <c r="W10" s="60">
        <v>23723345</v>
      </c>
      <c r="X10" s="60">
        <v>2886015</v>
      </c>
      <c r="Y10" s="60">
        <v>20837330</v>
      </c>
      <c r="Z10" s="140">
        <v>722.01</v>
      </c>
      <c r="AA10" s="155">
        <v>5772029</v>
      </c>
    </row>
    <row r="11" spans="1:27" ht="13.5">
      <c r="A11" s="292" t="s">
        <v>209</v>
      </c>
      <c r="B11" s="142"/>
      <c r="C11" s="293">
        <f aca="true" t="shared" si="1" ref="C11:Y11">SUM(C6:C10)</f>
        <v>216209672</v>
      </c>
      <c r="D11" s="294">
        <f t="shared" si="1"/>
        <v>0</v>
      </c>
      <c r="E11" s="295">
        <f t="shared" si="1"/>
        <v>213009592</v>
      </c>
      <c r="F11" s="295">
        <f t="shared" si="1"/>
        <v>213009592</v>
      </c>
      <c r="G11" s="295">
        <f t="shared" si="1"/>
        <v>11790731</v>
      </c>
      <c r="H11" s="295">
        <f t="shared" si="1"/>
        <v>8046273</v>
      </c>
      <c r="I11" s="295">
        <f t="shared" si="1"/>
        <v>2482703</v>
      </c>
      <c r="J11" s="295">
        <f t="shared" si="1"/>
        <v>22319707</v>
      </c>
      <c r="K11" s="295">
        <f t="shared" si="1"/>
        <v>898287</v>
      </c>
      <c r="L11" s="295">
        <f t="shared" si="1"/>
        <v>20921256</v>
      </c>
      <c r="M11" s="295">
        <f t="shared" si="1"/>
        <v>40122488</v>
      </c>
      <c r="N11" s="295">
        <f t="shared" si="1"/>
        <v>61942031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84261738</v>
      </c>
      <c r="X11" s="295">
        <f t="shared" si="1"/>
        <v>106504798</v>
      </c>
      <c r="Y11" s="295">
        <f t="shared" si="1"/>
        <v>-22243060</v>
      </c>
      <c r="Z11" s="296">
        <f>+IF(X11&lt;&gt;0,+(Y11/X11)*100,0)</f>
        <v>-20.88456146360655</v>
      </c>
      <c r="AA11" s="297">
        <f>SUM(AA6:AA10)</f>
        <v>213009592</v>
      </c>
    </row>
    <row r="12" spans="1:27" ht="13.5">
      <c r="A12" s="298" t="s">
        <v>210</v>
      </c>
      <c r="B12" s="136"/>
      <c r="C12" s="62">
        <v>27852321</v>
      </c>
      <c r="D12" s="156"/>
      <c r="E12" s="60">
        <v>67691376</v>
      </c>
      <c r="F12" s="60">
        <v>67691376</v>
      </c>
      <c r="G12" s="60">
        <v>1778333</v>
      </c>
      <c r="H12" s="60">
        <v>1120111</v>
      </c>
      <c r="I12" s="60">
        <v>649877</v>
      </c>
      <c r="J12" s="60">
        <v>3548321</v>
      </c>
      <c r="K12" s="60"/>
      <c r="L12" s="60">
        <v>2351846</v>
      </c>
      <c r="M12" s="60">
        <v>1939438</v>
      </c>
      <c r="N12" s="60">
        <v>4291284</v>
      </c>
      <c r="O12" s="60"/>
      <c r="P12" s="60"/>
      <c r="Q12" s="60"/>
      <c r="R12" s="60"/>
      <c r="S12" s="60"/>
      <c r="T12" s="60"/>
      <c r="U12" s="60"/>
      <c r="V12" s="60"/>
      <c r="W12" s="60">
        <v>7839605</v>
      </c>
      <c r="X12" s="60">
        <v>33845688</v>
      </c>
      <c r="Y12" s="60">
        <v>-26006083</v>
      </c>
      <c r="Z12" s="140">
        <v>-76.84</v>
      </c>
      <c r="AA12" s="155">
        <v>67691376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9057910</v>
      </c>
      <c r="D15" s="156"/>
      <c r="E15" s="60">
        <v>25000000</v>
      </c>
      <c r="F15" s="60">
        <v>25000000</v>
      </c>
      <c r="G15" s="60">
        <v>34600</v>
      </c>
      <c r="H15" s="60"/>
      <c r="I15" s="60">
        <v>339062</v>
      </c>
      <c r="J15" s="60">
        <v>373662</v>
      </c>
      <c r="K15" s="60"/>
      <c r="L15" s="60">
        <v>36262</v>
      </c>
      <c r="M15" s="60">
        <v>64871</v>
      </c>
      <c r="N15" s="60">
        <v>101133</v>
      </c>
      <c r="O15" s="60"/>
      <c r="P15" s="60"/>
      <c r="Q15" s="60"/>
      <c r="R15" s="60"/>
      <c r="S15" s="60"/>
      <c r="T15" s="60"/>
      <c r="U15" s="60"/>
      <c r="V15" s="60"/>
      <c r="W15" s="60">
        <v>474795</v>
      </c>
      <c r="X15" s="60">
        <v>12500000</v>
      </c>
      <c r="Y15" s="60">
        <v>-12025205</v>
      </c>
      <c r="Z15" s="140">
        <v>-96.2</v>
      </c>
      <c r="AA15" s="155">
        <v>25000000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9786448</v>
      </c>
      <c r="D20" s="154">
        <f t="shared" si="2"/>
        <v>0</v>
      </c>
      <c r="E20" s="100">
        <f t="shared" si="2"/>
        <v>2608030</v>
      </c>
      <c r="F20" s="100">
        <f t="shared" si="2"/>
        <v>2608030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480845</v>
      </c>
      <c r="M20" s="100">
        <f t="shared" si="2"/>
        <v>593602</v>
      </c>
      <c r="N20" s="100">
        <f t="shared" si="2"/>
        <v>1074447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1074447</v>
      </c>
      <c r="X20" s="100">
        <f t="shared" si="2"/>
        <v>1304015</v>
      </c>
      <c r="Y20" s="100">
        <f t="shared" si="2"/>
        <v>-229568</v>
      </c>
      <c r="Z20" s="137">
        <f>+IF(X20&lt;&gt;0,+(Y20/X20)*100,0)</f>
        <v>-17.604705467345084</v>
      </c>
      <c r="AA20" s="153">
        <f>SUM(AA26:AA33)</f>
        <v>2608030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3920214</v>
      </c>
      <c r="D27" s="156"/>
      <c r="E27" s="60">
        <v>2608030</v>
      </c>
      <c r="F27" s="60">
        <v>2608030</v>
      </c>
      <c r="G27" s="60"/>
      <c r="H27" s="60"/>
      <c r="I27" s="60"/>
      <c r="J27" s="60"/>
      <c r="K27" s="60"/>
      <c r="L27" s="60">
        <v>480845</v>
      </c>
      <c r="M27" s="60">
        <v>593602</v>
      </c>
      <c r="N27" s="60">
        <v>1074447</v>
      </c>
      <c r="O27" s="60"/>
      <c r="P27" s="60"/>
      <c r="Q27" s="60"/>
      <c r="R27" s="60"/>
      <c r="S27" s="60"/>
      <c r="T27" s="60"/>
      <c r="U27" s="60"/>
      <c r="V27" s="60"/>
      <c r="W27" s="60">
        <v>1074447</v>
      </c>
      <c r="X27" s="60">
        <v>1304015</v>
      </c>
      <c r="Y27" s="60">
        <v>-229568</v>
      </c>
      <c r="Z27" s="140">
        <v>-17.6</v>
      </c>
      <c r="AA27" s="155">
        <v>2608030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5866234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16182390</v>
      </c>
      <c r="D36" s="156">
        <f t="shared" si="4"/>
        <v>0</v>
      </c>
      <c r="E36" s="60">
        <f t="shared" si="4"/>
        <v>40074815</v>
      </c>
      <c r="F36" s="60">
        <f t="shared" si="4"/>
        <v>40074815</v>
      </c>
      <c r="G36" s="60">
        <f t="shared" si="4"/>
        <v>2632168</v>
      </c>
      <c r="H36" s="60">
        <f t="shared" si="4"/>
        <v>1172178</v>
      </c>
      <c r="I36" s="60">
        <f t="shared" si="4"/>
        <v>1460574</v>
      </c>
      <c r="J36" s="60">
        <f t="shared" si="4"/>
        <v>5264920</v>
      </c>
      <c r="K36" s="60">
        <f t="shared" si="4"/>
        <v>0</v>
      </c>
      <c r="L36" s="60">
        <f t="shared" si="4"/>
        <v>3835694</v>
      </c>
      <c r="M36" s="60">
        <f t="shared" si="4"/>
        <v>545846</v>
      </c>
      <c r="N36" s="60">
        <f t="shared" si="4"/>
        <v>4381540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9646460</v>
      </c>
      <c r="X36" s="60">
        <f t="shared" si="4"/>
        <v>20037408</v>
      </c>
      <c r="Y36" s="60">
        <f t="shared" si="4"/>
        <v>-10390948</v>
      </c>
      <c r="Z36" s="140">
        <f aca="true" t="shared" si="5" ref="Z36:Z49">+IF(X36&lt;&gt;0,+(Y36/X36)*100,0)</f>
        <v>-51.85774527324093</v>
      </c>
      <c r="AA36" s="155">
        <f>AA6+AA21</f>
        <v>40074815</v>
      </c>
    </row>
    <row r="37" spans="1:27" ht="13.5">
      <c r="A37" s="291" t="s">
        <v>205</v>
      </c>
      <c r="B37" s="142"/>
      <c r="C37" s="62">
        <f t="shared" si="4"/>
        <v>33214119</v>
      </c>
      <c r="D37" s="156">
        <f t="shared" si="4"/>
        <v>0</v>
      </c>
      <c r="E37" s="60">
        <f t="shared" si="4"/>
        <v>35789734</v>
      </c>
      <c r="F37" s="60">
        <f t="shared" si="4"/>
        <v>35789734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4170949</v>
      </c>
      <c r="N37" s="60">
        <f t="shared" si="4"/>
        <v>4170949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4170949</v>
      </c>
      <c r="X37" s="60">
        <f t="shared" si="4"/>
        <v>17894867</v>
      </c>
      <c r="Y37" s="60">
        <f t="shared" si="4"/>
        <v>-13723918</v>
      </c>
      <c r="Z37" s="140">
        <f t="shared" si="5"/>
        <v>-76.69192512020346</v>
      </c>
      <c r="AA37" s="155">
        <f>AA7+AA22</f>
        <v>35789734</v>
      </c>
    </row>
    <row r="38" spans="1:27" ht="13.5">
      <c r="A38" s="291" t="s">
        <v>206</v>
      </c>
      <c r="B38" s="142"/>
      <c r="C38" s="62">
        <f t="shared" si="4"/>
        <v>74146509</v>
      </c>
      <c r="D38" s="156">
        <f t="shared" si="4"/>
        <v>0</v>
      </c>
      <c r="E38" s="60">
        <f t="shared" si="4"/>
        <v>75447877</v>
      </c>
      <c r="F38" s="60">
        <f t="shared" si="4"/>
        <v>75447877</v>
      </c>
      <c r="G38" s="60">
        <f t="shared" si="4"/>
        <v>887079</v>
      </c>
      <c r="H38" s="60">
        <f t="shared" si="4"/>
        <v>1633884</v>
      </c>
      <c r="I38" s="60">
        <f t="shared" si="4"/>
        <v>291575</v>
      </c>
      <c r="J38" s="60">
        <f t="shared" si="4"/>
        <v>2812538</v>
      </c>
      <c r="K38" s="60">
        <f t="shared" si="4"/>
        <v>542867</v>
      </c>
      <c r="L38" s="60">
        <f t="shared" si="4"/>
        <v>3467872</v>
      </c>
      <c r="M38" s="60">
        <f t="shared" si="4"/>
        <v>7841408</v>
      </c>
      <c r="N38" s="60">
        <f t="shared" si="4"/>
        <v>11852147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14664685</v>
      </c>
      <c r="X38" s="60">
        <f t="shared" si="4"/>
        <v>37723939</v>
      </c>
      <c r="Y38" s="60">
        <f t="shared" si="4"/>
        <v>-23059254</v>
      </c>
      <c r="Z38" s="140">
        <f t="shared" si="5"/>
        <v>-61.12631557377929</v>
      </c>
      <c r="AA38" s="155">
        <f>AA8+AA23</f>
        <v>75447877</v>
      </c>
    </row>
    <row r="39" spans="1:27" ht="13.5">
      <c r="A39" s="291" t="s">
        <v>207</v>
      </c>
      <c r="B39" s="142"/>
      <c r="C39" s="62">
        <f t="shared" si="4"/>
        <v>87887859</v>
      </c>
      <c r="D39" s="156">
        <f t="shared" si="4"/>
        <v>0</v>
      </c>
      <c r="E39" s="60">
        <f t="shared" si="4"/>
        <v>55925137</v>
      </c>
      <c r="F39" s="60">
        <f t="shared" si="4"/>
        <v>55925137</v>
      </c>
      <c r="G39" s="60">
        <f t="shared" si="4"/>
        <v>7814513</v>
      </c>
      <c r="H39" s="60">
        <f t="shared" si="4"/>
        <v>4773643</v>
      </c>
      <c r="I39" s="60">
        <f t="shared" si="4"/>
        <v>729312</v>
      </c>
      <c r="J39" s="60">
        <f t="shared" si="4"/>
        <v>13317468</v>
      </c>
      <c r="K39" s="60">
        <f t="shared" si="4"/>
        <v>355420</v>
      </c>
      <c r="L39" s="60">
        <f t="shared" si="4"/>
        <v>13399050</v>
      </c>
      <c r="M39" s="60">
        <f t="shared" si="4"/>
        <v>4984361</v>
      </c>
      <c r="N39" s="60">
        <f t="shared" si="4"/>
        <v>18738831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32056299</v>
      </c>
      <c r="X39" s="60">
        <f t="shared" si="4"/>
        <v>27962569</v>
      </c>
      <c r="Y39" s="60">
        <f t="shared" si="4"/>
        <v>4093730</v>
      </c>
      <c r="Z39" s="140">
        <f t="shared" si="5"/>
        <v>14.640035398750378</v>
      </c>
      <c r="AA39" s="155">
        <f>AA9+AA24</f>
        <v>55925137</v>
      </c>
    </row>
    <row r="40" spans="1:27" ht="13.5">
      <c r="A40" s="291" t="s">
        <v>208</v>
      </c>
      <c r="B40" s="142"/>
      <c r="C40" s="62">
        <f t="shared" si="4"/>
        <v>4778795</v>
      </c>
      <c r="D40" s="156">
        <f t="shared" si="4"/>
        <v>0</v>
      </c>
      <c r="E40" s="60">
        <f t="shared" si="4"/>
        <v>5772029</v>
      </c>
      <c r="F40" s="60">
        <f t="shared" si="4"/>
        <v>5772029</v>
      </c>
      <c r="G40" s="60">
        <f t="shared" si="4"/>
        <v>456971</v>
      </c>
      <c r="H40" s="60">
        <f t="shared" si="4"/>
        <v>466568</v>
      </c>
      <c r="I40" s="60">
        <f t="shared" si="4"/>
        <v>1242</v>
      </c>
      <c r="J40" s="60">
        <f t="shared" si="4"/>
        <v>924781</v>
      </c>
      <c r="K40" s="60">
        <f t="shared" si="4"/>
        <v>0</v>
      </c>
      <c r="L40" s="60">
        <f t="shared" si="4"/>
        <v>218640</v>
      </c>
      <c r="M40" s="60">
        <f t="shared" si="4"/>
        <v>22579924</v>
      </c>
      <c r="N40" s="60">
        <f t="shared" si="4"/>
        <v>22798564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23723345</v>
      </c>
      <c r="X40" s="60">
        <f t="shared" si="4"/>
        <v>2886015</v>
      </c>
      <c r="Y40" s="60">
        <f t="shared" si="4"/>
        <v>20837330</v>
      </c>
      <c r="Z40" s="140">
        <f t="shared" si="5"/>
        <v>722.0104538611199</v>
      </c>
      <c r="AA40" s="155">
        <f>AA10+AA25</f>
        <v>5772029</v>
      </c>
    </row>
    <row r="41" spans="1:27" ht="13.5">
      <c r="A41" s="292" t="s">
        <v>209</v>
      </c>
      <c r="B41" s="142"/>
      <c r="C41" s="293">
        <f aca="true" t="shared" si="6" ref="C41:Y41">SUM(C36:C40)</f>
        <v>216209672</v>
      </c>
      <c r="D41" s="294">
        <f t="shared" si="6"/>
        <v>0</v>
      </c>
      <c r="E41" s="295">
        <f t="shared" si="6"/>
        <v>213009592</v>
      </c>
      <c r="F41" s="295">
        <f t="shared" si="6"/>
        <v>213009592</v>
      </c>
      <c r="G41" s="295">
        <f t="shared" si="6"/>
        <v>11790731</v>
      </c>
      <c r="H41" s="295">
        <f t="shared" si="6"/>
        <v>8046273</v>
      </c>
      <c r="I41" s="295">
        <f t="shared" si="6"/>
        <v>2482703</v>
      </c>
      <c r="J41" s="295">
        <f t="shared" si="6"/>
        <v>22319707</v>
      </c>
      <c r="K41" s="295">
        <f t="shared" si="6"/>
        <v>898287</v>
      </c>
      <c r="L41" s="295">
        <f t="shared" si="6"/>
        <v>20921256</v>
      </c>
      <c r="M41" s="295">
        <f t="shared" si="6"/>
        <v>40122488</v>
      </c>
      <c r="N41" s="295">
        <f t="shared" si="6"/>
        <v>61942031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84261738</v>
      </c>
      <c r="X41" s="295">
        <f t="shared" si="6"/>
        <v>106504798</v>
      </c>
      <c r="Y41" s="295">
        <f t="shared" si="6"/>
        <v>-22243060</v>
      </c>
      <c r="Z41" s="296">
        <f t="shared" si="5"/>
        <v>-20.88456146360655</v>
      </c>
      <c r="AA41" s="297">
        <f>SUM(AA36:AA40)</f>
        <v>213009592</v>
      </c>
    </row>
    <row r="42" spans="1:27" ht="13.5">
      <c r="A42" s="298" t="s">
        <v>210</v>
      </c>
      <c r="B42" s="136"/>
      <c r="C42" s="95">
        <f aca="true" t="shared" si="7" ref="C42:Y48">C12+C27</f>
        <v>31772535</v>
      </c>
      <c r="D42" s="129">
        <f t="shared" si="7"/>
        <v>0</v>
      </c>
      <c r="E42" s="54">
        <f t="shared" si="7"/>
        <v>70299406</v>
      </c>
      <c r="F42" s="54">
        <f t="shared" si="7"/>
        <v>70299406</v>
      </c>
      <c r="G42" s="54">
        <f t="shared" si="7"/>
        <v>1778333</v>
      </c>
      <c r="H42" s="54">
        <f t="shared" si="7"/>
        <v>1120111</v>
      </c>
      <c r="I42" s="54">
        <f t="shared" si="7"/>
        <v>649877</v>
      </c>
      <c r="J42" s="54">
        <f t="shared" si="7"/>
        <v>3548321</v>
      </c>
      <c r="K42" s="54">
        <f t="shared" si="7"/>
        <v>0</v>
      </c>
      <c r="L42" s="54">
        <f t="shared" si="7"/>
        <v>2832691</v>
      </c>
      <c r="M42" s="54">
        <f t="shared" si="7"/>
        <v>2533040</v>
      </c>
      <c r="N42" s="54">
        <f t="shared" si="7"/>
        <v>5365731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8914052</v>
      </c>
      <c r="X42" s="54">
        <f t="shared" si="7"/>
        <v>35149703</v>
      </c>
      <c r="Y42" s="54">
        <f t="shared" si="7"/>
        <v>-26235651</v>
      </c>
      <c r="Z42" s="184">
        <f t="shared" si="5"/>
        <v>-74.6397515791243</v>
      </c>
      <c r="AA42" s="130">
        <f aca="true" t="shared" si="8" ref="AA42:AA48">AA12+AA27</f>
        <v>70299406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14924144</v>
      </c>
      <c r="D45" s="129">
        <f t="shared" si="7"/>
        <v>0</v>
      </c>
      <c r="E45" s="54">
        <f t="shared" si="7"/>
        <v>25000000</v>
      </c>
      <c r="F45" s="54">
        <f t="shared" si="7"/>
        <v>25000000</v>
      </c>
      <c r="G45" s="54">
        <f t="shared" si="7"/>
        <v>34600</v>
      </c>
      <c r="H45" s="54">
        <f t="shared" si="7"/>
        <v>0</v>
      </c>
      <c r="I45" s="54">
        <f t="shared" si="7"/>
        <v>339062</v>
      </c>
      <c r="J45" s="54">
        <f t="shared" si="7"/>
        <v>373662</v>
      </c>
      <c r="K45" s="54">
        <f t="shared" si="7"/>
        <v>0</v>
      </c>
      <c r="L45" s="54">
        <f t="shared" si="7"/>
        <v>36262</v>
      </c>
      <c r="M45" s="54">
        <f t="shared" si="7"/>
        <v>64871</v>
      </c>
      <c r="N45" s="54">
        <f t="shared" si="7"/>
        <v>101133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474795</v>
      </c>
      <c r="X45" s="54">
        <f t="shared" si="7"/>
        <v>12500000</v>
      </c>
      <c r="Y45" s="54">
        <f t="shared" si="7"/>
        <v>-12025205</v>
      </c>
      <c r="Z45" s="184">
        <f t="shared" si="5"/>
        <v>-96.20164</v>
      </c>
      <c r="AA45" s="130">
        <f t="shared" si="8"/>
        <v>25000000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262906351</v>
      </c>
      <c r="D49" s="218">
        <f t="shared" si="9"/>
        <v>0</v>
      </c>
      <c r="E49" s="220">
        <f t="shared" si="9"/>
        <v>308308998</v>
      </c>
      <c r="F49" s="220">
        <f t="shared" si="9"/>
        <v>308308998</v>
      </c>
      <c r="G49" s="220">
        <f t="shared" si="9"/>
        <v>13603664</v>
      </c>
      <c r="H49" s="220">
        <f t="shared" si="9"/>
        <v>9166384</v>
      </c>
      <c r="I49" s="220">
        <f t="shared" si="9"/>
        <v>3471642</v>
      </c>
      <c r="J49" s="220">
        <f t="shared" si="9"/>
        <v>26241690</v>
      </c>
      <c r="K49" s="220">
        <f t="shared" si="9"/>
        <v>898287</v>
      </c>
      <c r="L49" s="220">
        <f t="shared" si="9"/>
        <v>23790209</v>
      </c>
      <c r="M49" s="220">
        <f t="shared" si="9"/>
        <v>42720399</v>
      </c>
      <c r="N49" s="220">
        <f t="shared" si="9"/>
        <v>67408895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93650585</v>
      </c>
      <c r="X49" s="220">
        <f t="shared" si="9"/>
        <v>154154501</v>
      </c>
      <c r="Y49" s="220">
        <f t="shared" si="9"/>
        <v>-60503916</v>
      </c>
      <c r="Z49" s="221">
        <f t="shared" si="5"/>
        <v>-39.248880575987855</v>
      </c>
      <c r="AA49" s="222">
        <f>SUM(AA41:AA48)</f>
        <v>308308998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75722008</v>
      </c>
      <c r="D51" s="129">
        <f t="shared" si="10"/>
        <v>0</v>
      </c>
      <c r="E51" s="54">
        <f t="shared" si="10"/>
        <v>100424633</v>
      </c>
      <c r="F51" s="54">
        <f t="shared" si="10"/>
        <v>100424633</v>
      </c>
      <c r="G51" s="54">
        <f t="shared" si="10"/>
        <v>9593853</v>
      </c>
      <c r="H51" s="54">
        <f t="shared" si="10"/>
        <v>8071476</v>
      </c>
      <c r="I51" s="54">
        <f t="shared" si="10"/>
        <v>2642340</v>
      </c>
      <c r="J51" s="54">
        <f t="shared" si="10"/>
        <v>20307669</v>
      </c>
      <c r="K51" s="54">
        <f t="shared" si="10"/>
        <v>561538</v>
      </c>
      <c r="L51" s="54">
        <f t="shared" si="10"/>
        <v>3155464</v>
      </c>
      <c r="M51" s="54">
        <f t="shared" si="10"/>
        <v>11540659</v>
      </c>
      <c r="N51" s="54">
        <f t="shared" si="10"/>
        <v>15257661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35565330</v>
      </c>
      <c r="X51" s="54">
        <f t="shared" si="10"/>
        <v>50212317</v>
      </c>
      <c r="Y51" s="54">
        <f t="shared" si="10"/>
        <v>-14646987</v>
      </c>
      <c r="Z51" s="184">
        <f>+IF(X51&lt;&gt;0,+(Y51/X51)*100,0)</f>
        <v>-29.170107804425754</v>
      </c>
      <c r="AA51" s="130">
        <f>SUM(AA57:AA61)</f>
        <v>100424633</v>
      </c>
    </row>
    <row r="52" spans="1:27" ht="13.5">
      <c r="A52" s="310" t="s">
        <v>204</v>
      </c>
      <c r="B52" s="142"/>
      <c r="C52" s="62">
        <v>47657771</v>
      </c>
      <c r="D52" s="156"/>
      <c r="E52" s="60">
        <v>35100000</v>
      </c>
      <c r="F52" s="60">
        <v>35100000</v>
      </c>
      <c r="G52" s="60">
        <v>4974363</v>
      </c>
      <c r="H52" s="60">
        <v>6075452</v>
      </c>
      <c r="I52" s="60">
        <v>1846250</v>
      </c>
      <c r="J52" s="60">
        <v>12896065</v>
      </c>
      <c r="K52" s="60"/>
      <c r="L52" s="60">
        <v>923125</v>
      </c>
      <c r="M52" s="60">
        <v>8350950</v>
      </c>
      <c r="N52" s="60">
        <v>9274075</v>
      </c>
      <c r="O52" s="60"/>
      <c r="P52" s="60"/>
      <c r="Q52" s="60"/>
      <c r="R52" s="60"/>
      <c r="S52" s="60"/>
      <c r="T52" s="60"/>
      <c r="U52" s="60"/>
      <c r="V52" s="60"/>
      <c r="W52" s="60">
        <v>22170140</v>
      </c>
      <c r="X52" s="60">
        <v>17550000</v>
      </c>
      <c r="Y52" s="60">
        <v>4620140</v>
      </c>
      <c r="Z52" s="140">
        <v>26.33</v>
      </c>
      <c r="AA52" s="155">
        <v>35100000</v>
      </c>
    </row>
    <row r="53" spans="1:27" ht="13.5">
      <c r="A53" s="310" t="s">
        <v>205</v>
      </c>
      <c r="B53" s="142"/>
      <c r="C53" s="62">
        <v>15531715</v>
      </c>
      <c r="D53" s="156"/>
      <c r="E53" s="60">
        <v>21500000</v>
      </c>
      <c r="F53" s="60">
        <v>21500000</v>
      </c>
      <c r="G53" s="60">
        <v>4232030</v>
      </c>
      <c r="H53" s="60">
        <v>1144550</v>
      </c>
      <c r="I53" s="60">
        <v>16388</v>
      </c>
      <c r="J53" s="60">
        <v>5392968</v>
      </c>
      <c r="K53" s="60">
        <v>205256</v>
      </c>
      <c r="L53" s="60">
        <v>1629975</v>
      </c>
      <c r="M53" s="60">
        <v>1306172</v>
      </c>
      <c r="N53" s="60">
        <v>3141403</v>
      </c>
      <c r="O53" s="60"/>
      <c r="P53" s="60"/>
      <c r="Q53" s="60"/>
      <c r="R53" s="60"/>
      <c r="S53" s="60"/>
      <c r="T53" s="60"/>
      <c r="U53" s="60"/>
      <c r="V53" s="60"/>
      <c r="W53" s="60">
        <v>8534371</v>
      </c>
      <c r="X53" s="60">
        <v>10750000</v>
      </c>
      <c r="Y53" s="60">
        <v>-2215629</v>
      </c>
      <c r="Z53" s="140">
        <v>-20.61</v>
      </c>
      <c r="AA53" s="155">
        <v>21500000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7019488</v>
      </c>
      <c r="D56" s="156"/>
      <c r="E56" s="60"/>
      <c r="F56" s="60"/>
      <c r="G56" s="60"/>
      <c r="H56" s="60"/>
      <c r="I56" s="60"/>
      <c r="J56" s="60"/>
      <c r="K56" s="60"/>
      <c r="L56" s="60"/>
      <c r="M56" s="60">
        <v>928263</v>
      </c>
      <c r="N56" s="60">
        <v>928263</v>
      </c>
      <c r="O56" s="60"/>
      <c r="P56" s="60"/>
      <c r="Q56" s="60"/>
      <c r="R56" s="60"/>
      <c r="S56" s="60"/>
      <c r="T56" s="60"/>
      <c r="U56" s="60"/>
      <c r="V56" s="60"/>
      <c r="W56" s="60">
        <v>928263</v>
      </c>
      <c r="X56" s="60"/>
      <c r="Y56" s="60">
        <v>928263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70208974</v>
      </c>
      <c r="D57" s="294">
        <f t="shared" si="11"/>
        <v>0</v>
      </c>
      <c r="E57" s="295">
        <f t="shared" si="11"/>
        <v>56600000</v>
      </c>
      <c r="F57" s="295">
        <f t="shared" si="11"/>
        <v>56600000</v>
      </c>
      <c r="G57" s="295">
        <f t="shared" si="11"/>
        <v>9206393</v>
      </c>
      <c r="H57" s="295">
        <f t="shared" si="11"/>
        <v>7220002</v>
      </c>
      <c r="I57" s="295">
        <f t="shared" si="11"/>
        <v>1862638</v>
      </c>
      <c r="J57" s="295">
        <f t="shared" si="11"/>
        <v>18289033</v>
      </c>
      <c r="K57" s="295">
        <f t="shared" si="11"/>
        <v>205256</v>
      </c>
      <c r="L57" s="295">
        <f t="shared" si="11"/>
        <v>2553100</v>
      </c>
      <c r="M57" s="295">
        <f t="shared" si="11"/>
        <v>10585385</v>
      </c>
      <c r="N57" s="295">
        <f t="shared" si="11"/>
        <v>13343741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31632774</v>
      </c>
      <c r="X57" s="295">
        <f t="shared" si="11"/>
        <v>28300000</v>
      </c>
      <c r="Y57" s="295">
        <f t="shared" si="11"/>
        <v>3332774</v>
      </c>
      <c r="Z57" s="296">
        <f>+IF(X57&lt;&gt;0,+(Y57/X57)*100,0)</f>
        <v>11.776586572438163</v>
      </c>
      <c r="AA57" s="297">
        <f>SUM(AA52:AA56)</f>
        <v>56600000</v>
      </c>
    </row>
    <row r="58" spans="1:27" ht="13.5">
      <c r="A58" s="311" t="s">
        <v>210</v>
      </c>
      <c r="B58" s="136"/>
      <c r="C58" s="62">
        <v>70049</v>
      </c>
      <c r="D58" s="156"/>
      <c r="E58" s="60">
        <v>300000</v>
      </c>
      <c r="F58" s="60">
        <v>300000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150000</v>
      </c>
      <c r="Y58" s="60">
        <v>-150000</v>
      </c>
      <c r="Z58" s="140">
        <v>-100</v>
      </c>
      <c r="AA58" s="155">
        <v>300000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5442985</v>
      </c>
      <c r="D61" s="156"/>
      <c r="E61" s="60">
        <v>43524633</v>
      </c>
      <c r="F61" s="60">
        <v>43524633</v>
      </c>
      <c r="G61" s="60">
        <v>387460</v>
      </c>
      <c r="H61" s="60">
        <v>851474</v>
      </c>
      <c r="I61" s="60">
        <v>779702</v>
      </c>
      <c r="J61" s="60">
        <v>2018636</v>
      </c>
      <c r="K61" s="60">
        <v>356282</v>
      </c>
      <c r="L61" s="60">
        <v>602364</v>
      </c>
      <c r="M61" s="60">
        <v>955274</v>
      </c>
      <c r="N61" s="60">
        <v>1913920</v>
      </c>
      <c r="O61" s="60"/>
      <c r="P61" s="60"/>
      <c r="Q61" s="60"/>
      <c r="R61" s="60"/>
      <c r="S61" s="60"/>
      <c r="T61" s="60"/>
      <c r="U61" s="60"/>
      <c r="V61" s="60"/>
      <c r="W61" s="60">
        <v>3932556</v>
      </c>
      <c r="X61" s="60">
        <v>21762317</v>
      </c>
      <c r="Y61" s="60">
        <v>-17829761</v>
      </c>
      <c r="Z61" s="140">
        <v>-81.93</v>
      </c>
      <c r="AA61" s="155">
        <v>43524633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100424633</v>
      </c>
      <c r="F68" s="60"/>
      <c r="G68" s="60">
        <v>9593853</v>
      </c>
      <c r="H68" s="60">
        <v>8071476</v>
      </c>
      <c r="I68" s="60">
        <v>2642340</v>
      </c>
      <c r="J68" s="60">
        <v>20307669</v>
      </c>
      <c r="K68" s="60">
        <v>561538</v>
      </c>
      <c r="L68" s="60">
        <v>3155465</v>
      </c>
      <c r="M68" s="60">
        <v>11540659</v>
      </c>
      <c r="N68" s="60">
        <v>15257662</v>
      </c>
      <c r="O68" s="60"/>
      <c r="P68" s="60"/>
      <c r="Q68" s="60"/>
      <c r="R68" s="60"/>
      <c r="S68" s="60"/>
      <c r="T68" s="60"/>
      <c r="U68" s="60"/>
      <c r="V68" s="60"/>
      <c r="W68" s="60">
        <v>35565331</v>
      </c>
      <c r="X68" s="60"/>
      <c r="Y68" s="60">
        <v>35565331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100424633</v>
      </c>
      <c r="F69" s="220">
        <f t="shared" si="12"/>
        <v>0</v>
      </c>
      <c r="G69" s="220">
        <f t="shared" si="12"/>
        <v>9593853</v>
      </c>
      <c r="H69" s="220">
        <f t="shared" si="12"/>
        <v>8071476</v>
      </c>
      <c r="I69" s="220">
        <f t="shared" si="12"/>
        <v>2642340</v>
      </c>
      <c r="J69" s="220">
        <f t="shared" si="12"/>
        <v>20307669</v>
      </c>
      <c r="K69" s="220">
        <f t="shared" si="12"/>
        <v>561538</v>
      </c>
      <c r="L69" s="220">
        <f t="shared" si="12"/>
        <v>3155465</v>
      </c>
      <c r="M69" s="220">
        <f t="shared" si="12"/>
        <v>11540659</v>
      </c>
      <c r="N69" s="220">
        <f t="shared" si="12"/>
        <v>15257662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35565331</v>
      </c>
      <c r="X69" s="220">
        <f t="shared" si="12"/>
        <v>0</v>
      </c>
      <c r="Y69" s="220">
        <f t="shared" si="12"/>
        <v>35565331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216209672</v>
      </c>
      <c r="D5" s="344">
        <f t="shared" si="0"/>
        <v>0</v>
      </c>
      <c r="E5" s="343">
        <f t="shared" si="0"/>
        <v>213009592</v>
      </c>
      <c r="F5" s="345">
        <f t="shared" si="0"/>
        <v>213009592</v>
      </c>
      <c r="G5" s="345">
        <f t="shared" si="0"/>
        <v>11790731</v>
      </c>
      <c r="H5" s="343">
        <f t="shared" si="0"/>
        <v>8046273</v>
      </c>
      <c r="I5" s="343">
        <f t="shared" si="0"/>
        <v>2482703</v>
      </c>
      <c r="J5" s="345">
        <f t="shared" si="0"/>
        <v>22319707</v>
      </c>
      <c r="K5" s="345">
        <f t="shared" si="0"/>
        <v>898287</v>
      </c>
      <c r="L5" s="343">
        <f t="shared" si="0"/>
        <v>20921256</v>
      </c>
      <c r="M5" s="343">
        <f t="shared" si="0"/>
        <v>40122488</v>
      </c>
      <c r="N5" s="345">
        <f t="shared" si="0"/>
        <v>61942031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84261738</v>
      </c>
      <c r="X5" s="343">
        <f t="shared" si="0"/>
        <v>106504798</v>
      </c>
      <c r="Y5" s="345">
        <f t="shared" si="0"/>
        <v>-22243060</v>
      </c>
      <c r="Z5" s="346">
        <f>+IF(X5&lt;&gt;0,+(Y5/X5)*100,0)</f>
        <v>-20.88456146360655</v>
      </c>
      <c r="AA5" s="347">
        <f>+AA6+AA8+AA11+AA13+AA15</f>
        <v>213009592</v>
      </c>
    </row>
    <row r="6" spans="1:27" ht="13.5">
      <c r="A6" s="348" t="s">
        <v>204</v>
      </c>
      <c r="B6" s="142"/>
      <c r="C6" s="60">
        <f>+C7</f>
        <v>16182390</v>
      </c>
      <c r="D6" s="327">
        <f aca="true" t="shared" si="1" ref="D6:AA6">+D7</f>
        <v>0</v>
      </c>
      <c r="E6" s="60">
        <f t="shared" si="1"/>
        <v>40074815</v>
      </c>
      <c r="F6" s="59">
        <f t="shared" si="1"/>
        <v>40074815</v>
      </c>
      <c r="G6" s="59">
        <f t="shared" si="1"/>
        <v>2632168</v>
      </c>
      <c r="H6" s="60">
        <f t="shared" si="1"/>
        <v>1172178</v>
      </c>
      <c r="I6" s="60">
        <f t="shared" si="1"/>
        <v>1460574</v>
      </c>
      <c r="J6" s="59">
        <f t="shared" si="1"/>
        <v>5264920</v>
      </c>
      <c r="K6" s="59">
        <f t="shared" si="1"/>
        <v>0</v>
      </c>
      <c r="L6" s="60">
        <f t="shared" si="1"/>
        <v>3835694</v>
      </c>
      <c r="M6" s="60">
        <f t="shared" si="1"/>
        <v>545846</v>
      </c>
      <c r="N6" s="59">
        <f t="shared" si="1"/>
        <v>4381540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9646460</v>
      </c>
      <c r="X6" s="60">
        <f t="shared" si="1"/>
        <v>20037408</v>
      </c>
      <c r="Y6" s="59">
        <f t="shared" si="1"/>
        <v>-10390948</v>
      </c>
      <c r="Z6" s="61">
        <f>+IF(X6&lt;&gt;0,+(Y6/X6)*100,0)</f>
        <v>-51.85774527324093</v>
      </c>
      <c r="AA6" s="62">
        <f t="shared" si="1"/>
        <v>40074815</v>
      </c>
    </row>
    <row r="7" spans="1:27" ht="13.5">
      <c r="A7" s="291" t="s">
        <v>228</v>
      </c>
      <c r="B7" s="142"/>
      <c r="C7" s="60">
        <v>16182390</v>
      </c>
      <c r="D7" s="327"/>
      <c r="E7" s="60">
        <v>40074815</v>
      </c>
      <c r="F7" s="59">
        <v>40074815</v>
      </c>
      <c r="G7" s="59">
        <v>2632168</v>
      </c>
      <c r="H7" s="60">
        <v>1172178</v>
      </c>
      <c r="I7" s="60">
        <v>1460574</v>
      </c>
      <c r="J7" s="59">
        <v>5264920</v>
      </c>
      <c r="K7" s="59"/>
      <c r="L7" s="60">
        <v>3835694</v>
      </c>
      <c r="M7" s="60">
        <v>545846</v>
      </c>
      <c r="N7" s="59">
        <v>4381540</v>
      </c>
      <c r="O7" s="59"/>
      <c r="P7" s="60"/>
      <c r="Q7" s="60"/>
      <c r="R7" s="59"/>
      <c r="S7" s="59"/>
      <c r="T7" s="60"/>
      <c r="U7" s="60"/>
      <c r="V7" s="59"/>
      <c r="W7" s="59">
        <v>9646460</v>
      </c>
      <c r="X7" s="60">
        <v>20037408</v>
      </c>
      <c r="Y7" s="59">
        <v>-10390948</v>
      </c>
      <c r="Z7" s="61">
        <v>-51.86</v>
      </c>
      <c r="AA7" s="62">
        <v>40074815</v>
      </c>
    </row>
    <row r="8" spans="1:27" ht="13.5">
      <c r="A8" s="348" t="s">
        <v>205</v>
      </c>
      <c r="B8" s="142"/>
      <c r="C8" s="60">
        <f aca="true" t="shared" si="2" ref="C8:Y8">SUM(C9:C10)</f>
        <v>33214119</v>
      </c>
      <c r="D8" s="327">
        <f t="shared" si="2"/>
        <v>0</v>
      </c>
      <c r="E8" s="60">
        <f t="shared" si="2"/>
        <v>35789734</v>
      </c>
      <c r="F8" s="59">
        <f t="shared" si="2"/>
        <v>35789734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4170949</v>
      </c>
      <c r="N8" s="59">
        <f t="shared" si="2"/>
        <v>4170949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4170949</v>
      </c>
      <c r="X8" s="60">
        <f t="shared" si="2"/>
        <v>17894867</v>
      </c>
      <c r="Y8" s="59">
        <f t="shared" si="2"/>
        <v>-13723918</v>
      </c>
      <c r="Z8" s="61">
        <f>+IF(X8&lt;&gt;0,+(Y8/X8)*100,0)</f>
        <v>-76.69192512020346</v>
      </c>
      <c r="AA8" s="62">
        <f>SUM(AA9:AA10)</f>
        <v>35789734</v>
      </c>
    </row>
    <row r="9" spans="1:27" ht="13.5">
      <c r="A9" s="291" t="s">
        <v>229</v>
      </c>
      <c r="B9" s="142"/>
      <c r="C9" s="60">
        <v>17543860</v>
      </c>
      <c r="D9" s="327"/>
      <c r="E9" s="60">
        <v>25000000</v>
      </c>
      <c r="F9" s="59">
        <v>25000000</v>
      </c>
      <c r="G9" s="59"/>
      <c r="H9" s="60"/>
      <c r="I9" s="60"/>
      <c r="J9" s="59"/>
      <c r="K9" s="59"/>
      <c r="L9" s="60"/>
      <c r="M9" s="60">
        <v>3508090</v>
      </c>
      <c r="N9" s="59">
        <v>3508090</v>
      </c>
      <c r="O9" s="59"/>
      <c r="P9" s="60"/>
      <c r="Q9" s="60"/>
      <c r="R9" s="59"/>
      <c r="S9" s="59"/>
      <c r="T9" s="60"/>
      <c r="U9" s="60"/>
      <c r="V9" s="59"/>
      <c r="W9" s="59">
        <v>3508090</v>
      </c>
      <c r="X9" s="60">
        <v>12500000</v>
      </c>
      <c r="Y9" s="59">
        <v>-8991910</v>
      </c>
      <c r="Z9" s="61">
        <v>-71.94</v>
      </c>
      <c r="AA9" s="62">
        <v>25000000</v>
      </c>
    </row>
    <row r="10" spans="1:27" ht="13.5">
      <c r="A10" s="291" t="s">
        <v>230</v>
      </c>
      <c r="B10" s="142"/>
      <c r="C10" s="60">
        <v>15670259</v>
      </c>
      <c r="D10" s="327"/>
      <c r="E10" s="60">
        <v>10789734</v>
      </c>
      <c r="F10" s="59">
        <v>10789734</v>
      </c>
      <c r="G10" s="59"/>
      <c r="H10" s="60"/>
      <c r="I10" s="60"/>
      <c r="J10" s="59"/>
      <c r="K10" s="59"/>
      <c r="L10" s="60"/>
      <c r="M10" s="60">
        <v>662859</v>
      </c>
      <c r="N10" s="59">
        <v>662859</v>
      </c>
      <c r="O10" s="59"/>
      <c r="P10" s="60"/>
      <c r="Q10" s="60"/>
      <c r="R10" s="59"/>
      <c r="S10" s="59"/>
      <c r="T10" s="60"/>
      <c r="U10" s="60"/>
      <c r="V10" s="59"/>
      <c r="W10" s="59">
        <v>662859</v>
      </c>
      <c r="X10" s="60">
        <v>5394867</v>
      </c>
      <c r="Y10" s="59">
        <v>-4732008</v>
      </c>
      <c r="Z10" s="61">
        <v>-87.71</v>
      </c>
      <c r="AA10" s="62">
        <v>10789734</v>
      </c>
    </row>
    <row r="11" spans="1:27" ht="13.5">
      <c r="A11" s="348" t="s">
        <v>206</v>
      </c>
      <c r="B11" s="142"/>
      <c r="C11" s="349">
        <f>+C12</f>
        <v>74146509</v>
      </c>
      <c r="D11" s="350">
        <f aca="true" t="shared" si="3" ref="D11:AA11">+D12</f>
        <v>0</v>
      </c>
      <c r="E11" s="349">
        <f t="shared" si="3"/>
        <v>75447877</v>
      </c>
      <c r="F11" s="351">
        <f t="shared" si="3"/>
        <v>75447877</v>
      </c>
      <c r="G11" s="351">
        <f t="shared" si="3"/>
        <v>887079</v>
      </c>
      <c r="H11" s="349">
        <f t="shared" si="3"/>
        <v>1633884</v>
      </c>
      <c r="I11" s="349">
        <f t="shared" si="3"/>
        <v>291575</v>
      </c>
      <c r="J11" s="351">
        <f t="shared" si="3"/>
        <v>2812538</v>
      </c>
      <c r="K11" s="351">
        <f t="shared" si="3"/>
        <v>542867</v>
      </c>
      <c r="L11" s="349">
        <f t="shared" si="3"/>
        <v>3467872</v>
      </c>
      <c r="M11" s="349">
        <f t="shared" si="3"/>
        <v>7841408</v>
      </c>
      <c r="N11" s="351">
        <f t="shared" si="3"/>
        <v>11852147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14664685</v>
      </c>
      <c r="X11" s="349">
        <f t="shared" si="3"/>
        <v>37723939</v>
      </c>
      <c r="Y11" s="351">
        <f t="shared" si="3"/>
        <v>-23059254</v>
      </c>
      <c r="Z11" s="352">
        <f>+IF(X11&lt;&gt;0,+(Y11/X11)*100,0)</f>
        <v>-61.12631557377929</v>
      </c>
      <c r="AA11" s="353">
        <f t="shared" si="3"/>
        <v>75447877</v>
      </c>
    </row>
    <row r="12" spans="1:27" ht="13.5">
      <c r="A12" s="291" t="s">
        <v>231</v>
      </c>
      <c r="B12" s="136"/>
      <c r="C12" s="60">
        <v>74146509</v>
      </c>
      <c r="D12" s="327"/>
      <c r="E12" s="60">
        <v>75447877</v>
      </c>
      <c r="F12" s="59">
        <v>75447877</v>
      </c>
      <c r="G12" s="59">
        <v>887079</v>
      </c>
      <c r="H12" s="60">
        <v>1633884</v>
      </c>
      <c r="I12" s="60">
        <v>291575</v>
      </c>
      <c r="J12" s="59">
        <v>2812538</v>
      </c>
      <c r="K12" s="59">
        <v>542867</v>
      </c>
      <c r="L12" s="60">
        <v>3467872</v>
      </c>
      <c r="M12" s="60">
        <v>7841408</v>
      </c>
      <c r="N12" s="59">
        <v>11852147</v>
      </c>
      <c r="O12" s="59"/>
      <c r="P12" s="60"/>
      <c r="Q12" s="60"/>
      <c r="R12" s="59"/>
      <c r="S12" s="59"/>
      <c r="T12" s="60"/>
      <c r="U12" s="60"/>
      <c r="V12" s="59"/>
      <c r="W12" s="59">
        <v>14664685</v>
      </c>
      <c r="X12" s="60">
        <v>37723939</v>
      </c>
      <c r="Y12" s="59">
        <v>-23059254</v>
      </c>
      <c r="Z12" s="61">
        <v>-61.13</v>
      </c>
      <c r="AA12" s="62">
        <v>75447877</v>
      </c>
    </row>
    <row r="13" spans="1:27" ht="13.5">
      <c r="A13" s="348" t="s">
        <v>207</v>
      </c>
      <c r="B13" s="136"/>
      <c r="C13" s="275">
        <f>+C14</f>
        <v>87887859</v>
      </c>
      <c r="D13" s="328">
        <f aca="true" t="shared" si="4" ref="D13:AA13">+D14</f>
        <v>0</v>
      </c>
      <c r="E13" s="275">
        <f t="shared" si="4"/>
        <v>55925137</v>
      </c>
      <c r="F13" s="329">
        <f t="shared" si="4"/>
        <v>55925137</v>
      </c>
      <c r="G13" s="329">
        <f t="shared" si="4"/>
        <v>7814513</v>
      </c>
      <c r="H13" s="275">
        <f t="shared" si="4"/>
        <v>4773643</v>
      </c>
      <c r="I13" s="275">
        <f t="shared" si="4"/>
        <v>729312</v>
      </c>
      <c r="J13" s="329">
        <f t="shared" si="4"/>
        <v>13317468</v>
      </c>
      <c r="K13" s="329">
        <f t="shared" si="4"/>
        <v>355420</v>
      </c>
      <c r="L13" s="275">
        <f t="shared" si="4"/>
        <v>13399050</v>
      </c>
      <c r="M13" s="275">
        <f t="shared" si="4"/>
        <v>4984361</v>
      </c>
      <c r="N13" s="329">
        <f t="shared" si="4"/>
        <v>18738831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32056299</v>
      </c>
      <c r="X13" s="275">
        <f t="shared" si="4"/>
        <v>27962569</v>
      </c>
      <c r="Y13" s="329">
        <f t="shared" si="4"/>
        <v>4093730</v>
      </c>
      <c r="Z13" s="322">
        <f>+IF(X13&lt;&gt;0,+(Y13/X13)*100,0)</f>
        <v>14.640035398750378</v>
      </c>
      <c r="AA13" s="273">
        <f t="shared" si="4"/>
        <v>55925137</v>
      </c>
    </row>
    <row r="14" spans="1:27" ht="13.5">
      <c r="A14" s="291" t="s">
        <v>232</v>
      </c>
      <c r="B14" s="136"/>
      <c r="C14" s="60">
        <v>87887859</v>
      </c>
      <c r="D14" s="327"/>
      <c r="E14" s="60">
        <v>55925137</v>
      </c>
      <c r="F14" s="59">
        <v>55925137</v>
      </c>
      <c r="G14" s="59">
        <v>7814513</v>
      </c>
      <c r="H14" s="60">
        <v>4773643</v>
      </c>
      <c r="I14" s="60">
        <v>729312</v>
      </c>
      <c r="J14" s="59">
        <v>13317468</v>
      </c>
      <c r="K14" s="59">
        <v>355420</v>
      </c>
      <c r="L14" s="60">
        <v>13399050</v>
      </c>
      <c r="M14" s="60">
        <v>4984361</v>
      </c>
      <c r="N14" s="59">
        <v>18738831</v>
      </c>
      <c r="O14" s="59"/>
      <c r="P14" s="60"/>
      <c r="Q14" s="60"/>
      <c r="R14" s="59"/>
      <c r="S14" s="59"/>
      <c r="T14" s="60"/>
      <c r="U14" s="60"/>
      <c r="V14" s="59"/>
      <c r="W14" s="59">
        <v>32056299</v>
      </c>
      <c r="X14" s="60">
        <v>27962569</v>
      </c>
      <c r="Y14" s="59">
        <v>4093730</v>
      </c>
      <c r="Z14" s="61">
        <v>14.64</v>
      </c>
      <c r="AA14" s="62">
        <v>55925137</v>
      </c>
    </row>
    <row r="15" spans="1:27" ht="13.5">
      <c r="A15" s="348" t="s">
        <v>208</v>
      </c>
      <c r="B15" s="136"/>
      <c r="C15" s="60">
        <f aca="true" t="shared" si="5" ref="C15:Y15">SUM(C16:C20)</f>
        <v>4778795</v>
      </c>
      <c r="D15" s="327">
        <f t="shared" si="5"/>
        <v>0</v>
      </c>
      <c r="E15" s="60">
        <f t="shared" si="5"/>
        <v>5772029</v>
      </c>
      <c r="F15" s="59">
        <f t="shared" si="5"/>
        <v>5772029</v>
      </c>
      <c r="G15" s="59">
        <f t="shared" si="5"/>
        <v>456971</v>
      </c>
      <c r="H15" s="60">
        <f t="shared" si="5"/>
        <v>466568</v>
      </c>
      <c r="I15" s="60">
        <f t="shared" si="5"/>
        <v>1242</v>
      </c>
      <c r="J15" s="59">
        <f t="shared" si="5"/>
        <v>924781</v>
      </c>
      <c r="K15" s="59">
        <f t="shared" si="5"/>
        <v>0</v>
      </c>
      <c r="L15" s="60">
        <f t="shared" si="5"/>
        <v>218640</v>
      </c>
      <c r="M15" s="60">
        <f t="shared" si="5"/>
        <v>22579924</v>
      </c>
      <c r="N15" s="59">
        <f t="shared" si="5"/>
        <v>22798564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23723345</v>
      </c>
      <c r="X15" s="60">
        <f t="shared" si="5"/>
        <v>2886015</v>
      </c>
      <c r="Y15" s="59">
        <f t="shared" si="5"/>
        <v>20837330</v>
      </c>
      <c r="Z15" s="61">
        <f>+IF(X15&lt;&gt;0,+(Y15/X15)*100,0)</f>
        <v>722.0104538611199</v>
      </c>
      <c r="AA15" s="62">
        <f>SUM(AA16:AA20)</f>
        <v>5772029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4778795</v>
      </c>
      <c r="D20" s="327"/>
      <c r="E20" s="60">
        <v>5772029</v>
      </c>
      <c r="F20" s="59">
        <v>5772029</v>
      </c>
      <c r="G20" s="59">
        <v>456971</v>
      </c>
      <c r="H20" s="60">
        <v>466568</v>
      </c>
      <c r="I20" s="60">
        <v>1242</v>
      </c>
      <c r="J20" s="59">
        <v>924781</v>
      </c>
      <c r="K20" s="59"/>
      <c r="L20" s="60">
        <v>218640</v>
      </c>
      <c r="M20" s="60">
        <v>22579924</v>
      </c>
      <c r="N20" s="59">
        <v>22798564</v>
      </c>
      <c r="O20" s="59"/>
      <c r="P20" s="60"/>
      <c r="Q20" s="60"/>
      <c r="R20" s="59"/>
      <c r="S20" s="59"/>
      <c r="T20" s="60"/>
      <c r="U20" s="60"/>
      <c r="V20" s="59"/>
      <c r="W20" s="59">
        <v>23723345</v>
      </c>
      <c r="X20" s="60">
        <v>2886015</v>
      </c>
      <c r="Y20" s="59">
        <v>20837330</v>
      </c>
      <c r="Z20" s="61">
        <v>722.01</v>
      </c>
      <c r="AA20" s="62">
        <v>5772029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27852321</v>
      </c>
      <c r="D22" s="331">
        <f t="shared" si="6"/>
        <v>0</v>
      </c>
      <c r="E22" s="330">
        <f t="shared" si="6"/>
        <v>67691376</v>
      </c>
      <c r="F22" s="332">
        <f t="shared" si="6"/>
        <v>67691376</v>
      </c>
      <c r="G22" s="332">
        <f t="shared" si="6"/>
        <v>1778333</v>
      </c>
      <c r="H22" s="330">
        <f t="shared" si="6"/>
        <v>1120111</v>
      </c>
      <c r="I22" s="330">
        <f t="shared" si="6"/>
        <v>649877</v>
      </c>
      <c r="J22" s="332">
        <f t="shared" si="6"/>
        <v>3548321</v>
      </c>
      <c r="K22" s="332">
        <f t="shared" si="6"/>
        <v>0</v>
      </c>
      <c r="L22" s="330">
        <f t="shared" si="6"/>
        <v>2351846</v>
      </c>
      <c r="M22" s="330">
        <f t="shared" si="6"/>
        <v>1939438</v>
      </c>
      <c r="N22" s="332">
        <f t="shared" si="6"/>
        <v>4291284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7839605</v>
      </c>
      <c r="X22" s="330">
        <f t="shared" si="6"/>
        <v>33845688</v>
      </c>
      <c r="Y22" s="332">
        <f t="shared" si="6"/>
        <v>-26006083</v>
      </c>
      <c r="Z22" s="323">
        <f>+IF(X22&lt;&gt;0,+(Y22/X22)*100,0)</f>
        <v>-76.8372118776253</v>
      </c>
      <c r="AA22" s="337">
        <f>SUM(AA23:AA32)</f>
        <v>67691376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6666667</v>
      </c>
      <c r="D24" s="327"/>
      <c r="E24" s="60">
        <v>18902028</v>
      </c>
      <c r="F24" s="59">
        <v>18902028</v>
      </c>
      <c r="G24" s="59"/>
      <c r="H24" s="60"/>
      <c r="I24" s="60"/>
      <c r="J24" s="59"/>
      <c r="K24" s="59"/>
      <c r="L24" s="60">
        <v>1608979</v>
      </c>
      <c r="M24" s="60"/>
      <c r="N24" s="59">
        <v>1608979</v>
      </c>
      <c r="O24" s="59"/>
      <c r="P24" s="60"/>
      <c r="Q24" s="60"/>
      <c r="R24" s="59"/>
      <c r="S24" s="59"/>
      <c r="T24" s="60"/>
      <c r="U24" s="60"/>
      <c r="V24" s="59"/>
      <c r="W24" s="59">
        <v>1608979</v>
      </c>
      <c r="X24" s="60">
        <v>9451014</v>
      </c>
      <c r="Y24" s="59">
        <v>-7842035</v>
      </c>
      <c r="Z24" s="61">
        <v>-82.98</v>
      </c>
      <c r="AA24" s="62">
        <v>18902028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4040642</v>
      </c>
      <c r="D27" s="327"/>
      <c r="E27" s="60">
        <v>1423348</v>
      </c>
      <c r="F27" s="59">
        <v>1423348</v>
      </c>
      <c r="G27" s="59"/>
      <c r="H27" s="60">
        <v>1057992</v>
      </c>
      <c r="I27" s="60"/>
      <c r="J27" s="59">
        <v>1057992</v>
      </c>
      <c r="K27" s="59"/>
      <c r="L27" s="60">
        <v>379415</v>
      </c>
      <c r="M27" s="60"/>
      <c r="N27" s="59">
        <v>379415</v>
      </c>
      <c r="O27" s="59"/>
      <c r="P27" s="60"/>
      <c r="Q27" s="60"/>
      <c r="R27" s="59"/>
      <c r="S27" s="59"/>
      <c r="T27" s="60"/>
      <c r="U27" s="60"/>
      <c r="V27" s="59"/>
      <c r="W27" s="59">
        <v>1437407</v>
      </c>
      <c r="X27" s="60">
        <v>711674</v>
      </c>
      <c r="Y27" s="59">
        <v>725733</v>
      </c>
      <c r="Z27" s="61">
        <v>101.98</v>
      </c>
      <c r="AA27" s="62">
        <v>1423348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17145012</v>
      </c>
      <c r="D32" s="327"/>
      <c r="E32" s="60">
        <v>47366000</v>
      </c>
      <c r="F32" s="59">
        <v>47366000</v>
      </c>
      <c r="G32" s="59">
        <v>1778333</v>
      </c>
      <c r="H32" s="60">
        <v>62119</v>
      </c>
      <c r="I32" s="60">
        <v>649877</v>
      </c>
      <c r="J32" s="59">
        <v>2490329</v>
      </c>
      <c r="K32" s="59"/>
      <c r="L32" s="60">
        <v>363452</v>
      </c>
      <c r="M32" s="60">
        <v>1939438</v>
      </c>
      <c r="N32" s="59">
        <v>2302890</v>
      </c>
      <c r="O32" s="59"/>
      <c r="P32" s="60"/>
      <c r="Q32" s="60"/>
      <c r="R32" s="59"/>
      <c r="S32" s="59"/>
      <c r="T32" s="60"/>
      <c r="U32" s="60"/>
      <c r="V32" s="59"/>
      <c r="W32" s="59">
        <v>4793219</v>
      </c>
      <c r="X32" s="60">
        <v>23683000</v>
      </c>
      <c r="Y32" s="59">
        <v>-18889781</v>
      </c>
      <c r="Z32" s="61">
        <v>-79.76</v>
      </c>
      <c r="AA32" s="62">
        <v>47366000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9057910</v>
      </c>
      <c r="D40" s="331">
        <f t="shared" si="9"/>
        <v>0</v>
      </c>
      <c r="E40" s="330">
        <f t="shared" si="9"/>
        <v>25000000</v>
      </c>
      <c r="F40" s="332">
        <f t="shared" si="9"/>
        <v>25000000</v>
      </c>
      <c r="G40" s="332">
        <f t="shared" si="9"/>
        <v>34600</v>
      </c>
      <c r="H40" s="330">
        <f t="shared" si="9"/>
        <v>0</v>
      </c>
      <c r="I40" s="330">
        <f t="shared" si="9"/>
        <v>339062</v>
      </c>
      <c r="J40" s="332">
        <f t="shared" si="9"/>
        <v>373662</v>
      </c>
      <c r="K40" s="332">
        <f t="shared" si="9"/>
        <v>0</v>
      </c>
      <c r="L40" s="330">
        <f t="shared" si="9"/>
        <v>36262</v>
      </c>
      <c r="M40" s="330">
        <f t="shared" si="9"/>
        <v>64871</v>
      </c>
      <c r="N40" s="332">
        <f t="shared" si="9"/>
        <v>101133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474795</v>
      </c>
      <c r="X40" s="330">
        <f t="shared" si="9"/>
        <v>12500000</v>
      </c>
      <c r="Y40" s="332">
        <f t="shared" si="9"/>
        <v>-12025205</v>
      </c>
      <c r="Z40" s="323">
        <f>+IF(X40&lt;&gt;0,+(Y40/X40)*100,0)</f>
        <v>-96.20164</v>
      </c>
      <c r="AA40" s="337">
        <f>SUM(AA41:AA49)</f>
        <v>25000000</v>
      </c>
    </row>
    <row r="41" spans="1:27" ht="13.5">
      <c r="A41" s="348" t="s">
        <v>247</v>
      </c>
      <c r="B41" s="142"/>
      <c r="C41" s="349"/>
      <c r="D41" s="350"/>
      <c r="E41" s="349">
        <v>500000</v>
      </c>
      <c r="F41" s="351">
        <v>500000</v>
      </c>
      <c r="G41" s="351">
        <v>26300</v>
      </c>
      <c r="H41" s="349"/>
      <c r="I41" s="349"/>
      <c r="J41" s="351">
        <v>26300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26300</v>
      </c>
      <c r="X41" s="349">
        <v>250000</v>
      </c>
      <c r="Y41" s="351">
        <v>-223700</v>
      </c>
      <c r="Z41" s="352">
        <v>-89.48</v>
      </c>
      <c r="AA41" s="353">
        <v>500000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2000000</v>
      </c>
      <c r="F43" s="357">
        <v>2000000</v>
      </c>
      <c r="G43" s="357"/>
      <c r="H43" s="305"/>
      <c r="I43" s="305">
        <v>235444</v>
      </c>
      <c r="J43" s="357">
        <v>235444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235444</v>
      </c>
      <c r="X43" s="305">
        <v>1000000</v>
      </c>
      <c r="Y43" s="357">
        <v>-764556</v>
      </c>
      <c r="Z43" s="358">
        <v>-76.46</v>
      </c>
      <c r="AA43" s="303">
        <v>2000000</v>
      </c>
    </row>
    <row r="44" spans="1:27" ht="13.5">
      <c r="A44" s="348" t="s">
        <v>250</v>
      </c>
      <c r="B44" s="136"/>
      <c r="C44" s="60"/>
      <c r="D44" s="355"/>
      <c r="E44" s="54">
        <v>2000000</v>
      </c>
      <c r="F44" s="53">
        <v>2000000</v>
      </c>
      <c r="G44" s="53">
        <v>8300</v>
      </c>
      <c r="H44" s="54"/>
      <c r="I44" s="54">
        <v>103618</v>
      </c>
      <c r="J44" s="53">
        <v>111918</v>
      </c>
      <c r="K44" s="53"/>
      <c r="L44" s="54">
        <v>36262</v>
      </c>
      <c r="M44" s="54">
        <v>11881</v>
      </c>
      <c r="N44" s="53">
        <v>48143</v>
      </c>
      <c r="O44" s="53"/>
      <c r="P44" s="54"/>
      <c r="Q44" s="54"/>
      <c r="R44" s="53"/>
      <c r="S44" s="53"/>
      <c r="T44" s="54"/>
      <c r="U44" s="54"/>
      <c r="V44" s="53"/>
      <c r="W44" s="53">
        <v>160061</v>
      </c>
      <c r="X44" s="54">
        <v>1000000</v>
      </c>
      <c r="Y44" s="53">
        <v>-839939</v>
      </c>
      <c r="Z44" s="94">
        <v>-83.99</v>
      </c>
      <c r="AA44" s="95">
        <v>2000000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2148333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6909577</v>
      </c>
      <c r="D49" s="355"/>
      <c r="E49" s="54">
        <v>20500000</v>
      </c>
      <c r="F49" s="53">
        <v>20500000</v>
      </c>
      <c r="G49" s="53"/>
      <c r="H49" s="54"/>
      <c r="I49" s="54"/>
      <c r="J49" s="53"/>
      <c r="K49" s="53"/>
      <c r="L49" s="54"/>
      <c r="M49" s="54">
        <v>52990</v>
      </c>
      <c r="N49" s="53">
        <v>52990</v>
      </c>
      <c r="O49" s="53"/>
      <c r="P49" s="54"/>
      <c r="Q49" s="54"/>
      <c r="R49" s="53"/>
      <c r="S49" s="53"/>
      <c r="T49" s="54"/>
      <c r="U49" s="54"/>
      <c r="V49" s="53"/>
      <c r="W49" s="53">
        <v>52990</v>
      </c>
      <c r="X49" s="54">
        <v>10250000</v>
      </c>
      <c r="Y49" s="53">
        <v>-10197010</v>
      </c>
      <c r="Z49" s="94">
        <v>-99.48</v>
      </c>
      <c r="AA49" s="95">
        <v>20500000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253119903</v>
      </c>
      <c r="D60" s="333">
        <f t="shared" si="14"/>
        <v>0</v>
      </c>
      <c r="E60" s="219">
        <f t="shared" si="14"/>
        <v>305700968</v>
      </c>
      <c r="F60" s="264">
        <f t="shared" si="14"/>
        <v>305700968</v>
      </c>
      <c r="G60" s="264">
        <f t="shared" si="14"/>
        <v>13603664</v>
      </c>
      <c r="H60" s="219">
        <f t="shared" si="14"/>
        <v>9166384</v>
      </c>
      <c r="I60" s="219">
        <f t="shared" si="14"/>
        <v>3471642</v>
      </c>
      <c r="J60" s="264">
        <f t="shared" si="14"/>
        <v>26241690</v>
      </c>
      <c r="K60" s="264">
        <f t="shared" si="14"/>
        <v>898287</v>
      </c>
      <c r="L60" s="219">
        <f t="shared" si="14"/>
        <v>23309364</v>
      </c>
      <c r="M60" s="219">
        <f t="shared" si="14"/>
        <v>42126797</v>
      </c>
      <c r="N60" s="264">
        <f t="shared" si="14"/>
        <v>66334448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92576138</v>
      </c>
      <c r="X60" s="219">
        <f t="shared" si="14"/>
        <v>152850486</v>
      </c>
      <c r="Y60" s="264">
        <f t="shared" si="14"/>
        <v>-60274348</v>
      </c>
      <c r="Z60" s="324">
        <f>+IF(X60&lt;&gt;0,+(Y60/X60)*100,0)</f>
        <v>-39.43353376056652</v>
      </c>
      <c r="AA60" s="232">
        <f>+AA57+AA54+AA51+AA40+AA37+AA34+AA22+AA5</f>
        <v>305700968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3920214</v>
      </c>
      <c r="D22" s="331">
        <f t="shared" si="6"/>
        <v>0</v>
      </c>
      <c r="E22" s="330">
        <f t="shared" si="6"/>
        <v>2608030</v>
      </c>
      <c r="F22" s="332">
        <f t="shared" si="6"/>
        <v>2608030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480845</v>
      </c>
      <c r="M22" s="330">
        <f t="shared" si="6"/>
        <v>593602</v>
      </c>
      <c r="N22" s="332">
        <f t="shared" si="6"/>
        <v>1074447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1074447</v>
      </c>
      <c r="X22" s="330">
        <f t="shared" si="6"/>
        <v>1304015</v>
      </c>
      <c r="Y22" s="332">
        <f t="shared" si="6"/>
        <v>-229568</v>
      </c>
      <c r="Z22" s="323">
        <f>+IF(X22&lt;&gt;0,+(Y22/X22)*100,0)</f>
        <v>-17.604705467345084</v>
      </c>
      <c r="AA22" s="337">
        <f>SUM(AA23:AA32)</f>
        <v>2608030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3920214</v>
      </c>
      <c r="D25" s="327"/>
      <c r="E25" s="60">
        <v>2608030</v>
      </c>
      <c r="F25" s="59">
        <v>2608030</v>
      </c>
      <c r="G25" s="59"/>
      <c r="H25" s="60"/>
      <c r="I25" s="60"/>
      <c r="J25" s="59"/>
      <c r="K25" s="59"/>
      <c r="L25" s="60">
        <v>480845</v>
      </c>
      <c r="M25" s="60">
        <v>593602</v>
      </c>
      <c r="N25" s="59">
        <v>1074447</v>
      </c>
      <c r="O25" s="59"/>
      <c r="P25" s="60"/>
      <c r="Q25" s="60"/>
      <c r="R25" s="59"/>
      <c r="S25" s="59"/>
      <c r="T25" s="60"/>
      <c r="U25" s="60"/>
      <c r="V25" s="59"/>
      <c r="W25" s="59">
        <v>1074447</v>
      </c>
      <c r="X25" s="60">
        <v>1304015</v>
      </c>
      <c r="Y25" s="59">
        <v>-229568</v>
      </c>
      <c r="Z25" s="61">
        <v>-17.6</v>
      </c>
      <c r="AA25" s="62">
        <v>2608030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5866234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5866234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9786448</v>
      </c>
      <c r="D60" s="333">
        <f t="shared" si="14"/>
        <v>0</v>
      </c>
      <c r="E60" s="219">
        <f t="shared" si="14"/>
        <v>2608030</v>
      </c>
      <c r="F60" s="264">
        <f t="shared" si="14"/>
        <v>2608030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480845</v>
      </c>
      <c r="M60" s="219">
        <f t="shared" si="14"/>
        <v>593602</v>
      </c>
      <c r="N60" s="264">
        <f t="shared" si="14"/>
        <v>1074447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1074447</v>
      </c>
      <c r="X60" s="219">
        <f t="shared" si="14"/>
        <v>1304015</v>
      </c>
      <c r="Y60" s="264">
        <f t="shared" si="14"/>
        <v>-229568</v>
      </c>
      <c r="Z60" s="324">
        <f>+IF(X60&lt;&gt;0,+(Y60/X60)*100,0)</f>
        <v>-17.604705467345084</v>
      </c>
      <c r="AA60" s="232">
        <f>+AA57+AA54+AA51+AA40+AA37+AA34+AA22+AA5</f>
        <v>2608030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2015-02-02T10:54:53Z</dcterms:created>
  <dcterms:modified xsi:type="dcterms:W3CDTF">2015-02-02T10:58:08Z</dcterms:modified>
  <cp:category/>
  <cp:version/>
  <cp:contentType/>
  <cp:contentStatus/>
</cp:coreProperties>
</file>