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<sst xmlns="http://schemas.openxmlformats.org/spreadsheetml/2006/main" count="855" uniqueCount="302">
  <si>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Free State: Mantsopa(FS196)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</si>
  <si>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</si>
  <si>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</si>
  <si>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</si>
  <si>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</si>
  <si>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</si>
  <si>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</si>
  <si>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</si>
  <si>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</si>
  <si>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</si>
  <si>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</si>
  <si>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</si>
  <si>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</si>
  <si>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</si>
  <si>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</si>
  <si>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</si>
  <si>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</si>
  <si>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</si>
  <si>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</si>
  <si>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</si>
  <si>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</si>
  <si>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</si>
  <si>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</si>
  <si>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</si>
  <si>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</si>
  <si>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</si>
  <si>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</si>
  <si>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</si>
  <si>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</si>
  <si>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</si>
  <si>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</si>
  <si>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</si>
  <si>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</si>
  <si>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</si>
  <si>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</si>
  <si>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</si>
  <si>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</si>
  <si>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</si>
  <si>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</si>
  <si>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</si>
  <si>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</si>
  <si>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</si>
  <si>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</si>
  <si>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</si>
  <si>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</si>
  <si>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</si>
  <si>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</si>
  <si>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</si>
  <si>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</si>
  <si>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</si>
  <si>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</si>
  <si>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</si>
  <si>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</si>
  <si>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</si>
  <si>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</si>
  <si>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</si>
  <si>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</si>
  <si>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</si>
  <si>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</si>
  <si>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</si>
  <si>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</si>
  <si>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</si>
  <si>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</si>
  <si>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</si>
  <si>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</si>
  <si>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</si>
  <si>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</si>
  <si>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</si>
  <si>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</si>
  <si>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</si>
  <si>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Free State: Mantsopa(FS196)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</si>
  <si>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</si>
  <si>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</si>
  <si>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</si>
  <si>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</si>
  <si>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</si>
  <si>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</si>
  <si>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</si>
  <si>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</si>
  <si>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</si>
  <si>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</si>
  <si>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</si>
  <si>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</si>
  <si>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</si>
  <si>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</si>
  <si>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</si>
  <si>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</si>
  <si>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</si>
  <si>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</si>
  <si>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</si>
  <si>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</si>
  <si>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</si>
  <si>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</si>
  <si>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</si>
  <si>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</si>
  <si>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</si>
  <si>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</si>
  <si>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</si>
  <si>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</si>
  <si>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</si>
  <si>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Free State: Mantsopa(FS196)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</si>
  <si>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</si>
  <si>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</si>
  <si>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</si>
  <si>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</si>
  <si>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</si>
  <si>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</si>
  <si>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</si>
  <si>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</si>
  <si>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</si>
  <si>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</si>
  <si>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</si>
  <si>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</si>
  <si>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</si>
  <si>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</si>
  <si>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</si>
  <si>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</si>
  <si>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</si>
  <si>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</si>
  <si>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</si>
  <si>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</si>
  <si>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</si>
  <si>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</si>
  <si>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</si>
  <si>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</si>
  <si>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</si>
  <si>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</si>
  <si>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</si>
  <si>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</si>
  <si>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Free State: Mantsopa(FS196)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</si>
  <si>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</si>
  <si>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</si>
  <si>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</si>
  <si>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</si>
  <si>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</si>
  <si>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</si>
  <si>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</si>
  <si>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</si>
  <si>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</si>
  <si>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</si>
  <si>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Free State: Mantsopa(FS196)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</si>
  <si>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</si>
  <si>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</si>
  <si>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</si>
  <si>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</si>
  <si>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</si>
  <si>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</si>
  <si>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</si>
  <si>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</si>
  <si>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</si>
  <si>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</si>
  <si>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</si>
  <si>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</si>
  <si>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</si>
  <si>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</si>
  <si>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</si>
  <si>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</si>
  <si>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</si>
  <si>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</si>
  <si>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</si>
  <si>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</si>
  <si>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</si>
  <si>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</si>
  <si>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</si>
  <si>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</si>
  <si>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</si>
  <si>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</si>
  <si>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</si>
  <si>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</si>
  <si>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</si>
  <si>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</si>
  <si>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</si>
  <si>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</si>
  <si>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</si>
  <si>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Free State: Mantsopa(FS196)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</si>
  <si>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</si>
  <si>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</si>
  <si>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</si>
  <si>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</si>
  <si>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</si>
  <si>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</si>
  <si>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</si>
  <si>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</si>
  <si>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</si>
  <si>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</si>
  <si>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</si>
  <si>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</si>
  <si>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</si>
  <si>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</si>
  <si>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</si>
  <si>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</si>
  <si>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</si>
  <si>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</si>
  <si>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</si>
  <si>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</si>
  <si>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</si>
  <si>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</si>
  <si>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</si>
  <si>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</si>
  <si>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</si>
  <si>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</si>
  <si>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Free State: Mantsopa(FS196)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</si>
  <si>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</si>
  <si>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</si>
  <si>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</si>
  <si>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</si>
  <si>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</si>
  <si>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</si>
  <si>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</si>
  <si>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</si>
  <si>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</si>
  <si>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</si>
  <si>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</si>
  <si>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</si>
  <si>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</si>
  <si>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</si>
  <si>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</si>
  <si>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</si>
  <si>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</si>
  <si>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</si>
  <si>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</si>
  <si>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</si>
  <si>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</si>
  <si>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</si>
  <si>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</si>
  <si>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</si>
  <si>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Free State: Mantsopa(FS196)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</si>
  <si>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</si>
  <si>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</si>
  <si>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</si>
  <si>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</si>
  <si>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</si>
  <si>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</si>
  <si>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</si>
  <si>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</si>
  <si>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</si>
  <si>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</si>
  <si>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</si>
  <si>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</si>
  <si>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</si>
  <si>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</si>
  <si>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</si>
  <si>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</si>
  <si>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</si>
  <si>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</si>
  <si>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</si>
  <si>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</si>
  <si>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</si>
  <si>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</si>
  <si>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</si>
  <si>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</si>
  <si>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</si>
  <si>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</si>
  <si>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</si>
  <si>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</si>
  <si>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</si>
  <si>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</si>
  <si>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</si>
  <si>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</si>
  <si>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</si>
  <si>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</si>
  <si>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</si>
  <si>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Free State: Mantsopa(FS196)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</si>
  <si>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</si>
  <si>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</si>
  <si>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Free State: Mantsopa(FS196)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</si>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</sst>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12668157</v>
      </c>
      <c r="C5" s="19">
        <v>0</v>
      </c>
      <c r="D5" s="59">
        <v>16086267</v>
      </c>
      <c r="E5" s="60">
        <v>16086267</v>
      </c>
      <c r="F5" s="60">
        <v>13164208</v>
      </c>
      <c r="G5" s="60">
        <v>-50950</v>
      </c>
      <c r="H5" s="60">
        <v>-46207</v>
      </c>
      <c r="I5" s="60">
        <v>13067051</v>
      </c>
      <c r="J5" s="60">
        <v>6510</v>
      </c>
      <c r="K5" s="60">
        <v>0</v>
      </c>
      <c r="L5" s="60">
        <v>-10129</v>
      </c>
      <c r="M5" s="60">
        <v>-3619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13063432</v>
      </c>
      <c r="W5" s="60">
        <v>8046000</v>
      </c>
      <c r="X5" s="60">
        <v>5017432</v>
      </c>
      <c r="Y5" s="61">
        <v>62.36</v>
      </c>
      <c r="Z5" s="62">
        <v>16086267</v>
      </c>
    </row>
    <row r="6" spans="1:26" ht="13.5">
      <c r="A6" s="58" t="s">
        <v>32</v>
      </c>
      <c r="B6" s="19">
        <v>89713659</v>
      </c>
      <c r="C6" s="19">
        <v>0</v>
      </c>
      <c r="D6" s="59">
        <v>106690042</v>
      </c>
      <c r="E6" s="60">
        <v>106690042</v>
      </c>
      <c r="F6" s="60">
        <v>7493093</v>
      </c>
      <c r="G6" s="60">
        <v>8449022</v>
      </c>
      <c r="H6" s="60">
        <v>24525817</v>
      </c>
      <c r="I6" s="60">
        <v>40467932</v>
      </c>
      <c r="J6" s="60">
        <v>5278078</v>
      </c>
      <c r="K6" s="60">
        <v>7206834</v>
      </c>
      <c r="L6" s="60">
        <v>8779809</v>
      </c>
      <c r="M6" s="60">
        <v>21264721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61732653</v>
      </c>
      <c r="W6" s="60">
        <v>52700000</v>
      </c>
      <c r="X6" s="60">
        <v>9032653</v>
      </c>
      <c r="Y6" s="61">
        <v>17.14</v>
      </c>
      <c r="Z6" s="62">
        <v>106690042</v>
      </c>
    </row>
    <row r="7" spans="1:26" ht="13.5">
      <c r="A7" s="58" t="s">
        <v>33</v>
      </c>
      <c r="B7" s="19">
        <v>531083</v>
      </c>
      <c r="C7" s="19">
        <v>0</v>
      </c>
      <c r="D7" s="59">
        <v>200000</v>
      </c>
      <c r="E7" s="60">
        <v>200000</v>
      </c>
      <c r="F7" s="60">
        <v>953</v>
      </c>
      <c r="G7" s="60">
        <v>4386</v>
      </c>
      <c r="H7" s="60">
        <v>108834</v>
      </c>
      <c r="I7" s="60">
        <v>114173</v>
      </c>
      <c r="J7" s="60">
        <v>-2668</v>
      </c>
      <c r="K7" s="60">
        <v>115531</v>
      </c>
      <c r="L7" s="60">
        <v>24090</v>
      </c>
      <c r="M7" s="60">
        <v>136953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251126</v>
      </c>
      <c r="W7" s="60">
        <v>98000</v>
      </c>
      <c r="X7" s="60">
        <v>153126</v>
      </c>
      <c r="Y7" s="61">
        <v>156.25</v>
      </c>
      <c r="Z7" s="62">
        <v>200000</v>
      </c>
    </row>
    <row r="8" spans="1:26" ht="13.5">
      <c r="A8" s="58" t="s">
        <v>34</v>
      </c>
      <c r="B8" s="19">
        <v>70722349</v>
      </c>
      <c r="C8" s="19">
        <v>0</v>
      </c>
      <c r="D8" s="59">
        <v>73420353</v>
      </c>
      <c r="E8" s="60">
        <v>73420353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29288662</v>
      </c>
      <c r="M8" s="60">
        <v>29288662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29288662</v>
      </c>
      <c r="W8" s="60">
        <v>65350000</v>
      </c>
      <c r="X8" s="60">
        <v>-36061338</v>
      </c>
      <c r="Y8" s="61">
        <v>-55.18</v>
      </c>
      <c r="Z8" s="62">
        <v>73420353</v>
      </c>
    </row>
    <row r="9" spans="1:26" ht="13.5">
      <c r="A9" s="58" t="s">
        <v>35</v>
      </c>
      <c r="B9" s="19">
        <v>22528390</v>
      </c>
      <c r="C9" s="19">
        <v>0</v>
      </c>
      <c r="D9" s="59">
        <v>21711598</v>
      </c>
      <c r="E9" s="60">
        <v>21711598</v>
      </c>
      <c r="F9" s="60">
        <v>1865084</v>
      </c>
      <c r="G9" s="60">
        <v>1817883</v>
      </c>
      <c r="H9" s="60">
        <v>1883367</v>
      </c>
      <c r="I9" s="60">
        <v>5566334</v>
      </c>
      <c r="J9" s="60">
        <v>-2104892</v>
      </c>
      <c r="K9" s="60">
        <v>2036661</v>
      </c>
      <c r="L9" s="60">
        <v>1950433</v>
      </c>
      <c r="M9" s="60">
        <v>1882202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7448536</v>
      </c>
      <c r="W9" s="60">
        <v>11050000</v>
      </c>
      <c r="X9" s="60">
        <v>-3601464</v>
      </c>
      <c r="Y9" s="61">
        <v>-32.59</v>
      </c>
      <c r="Z9" s="62">
        <v>21711598</v>
      </c>
    </row>
    <row r="10" spans="1:26" ht="25.5">
      <c r="A10" s="63" t="s">
        <v>277</v>
      </c>
      <c r="B10" s="64">
        <f>SUM(B5:B9)</f>
        <v>196163638</v>
      </c>
      <c r="C10" s="64">
        <f>SUM(C5:C9)</f>
        <v>0</v>
      </c>
      <c r="D10" s="65">
        <f aca="true" t="shared" si="0" ref="D10:Z10">SUM(D5:D9)</f>
        <v>218108260</v>
      </c>
      <c r="E10" s="66">
        <f t="shared" si="0"/>
        <v>218108260</v>
      </c>
      <c r="F10" s="66">
        <f t="shared" si="0"/>
        <v>22523338</v>
      </c>
      <c r="G10" s="66">
        <f t="shared" si="0"/>
        <v>10220341</v>
      </c>
      <c r="H10" s="66">
        <f t="shared" si="0"/>
        <v>26471811</v>
      </c>
      <c r="I10" s="66">
        <f t="shared" si="0"/>
        <v>59215490</v>
      </c>
      <c r="J10" s="66">
        <f t="shared" si="0"/>
        <v>3177028</v>
      </c>
      <c r="K10" s="66">
        <f t="shared" si="0"/>
        <v>9359026</v>
      </c>
      <c r="L10" s="66">
        <f t="shared" si="0"/>
        <v>40032865</v>
      </c>
      <c r="M10" s="66">
        <f t="shared" si="0"/>
        <v>52568919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111784409</v>
      </c>
      <c r="W10" s="66">
        <f t="shared" si="0"/>
        <v>137244000</v>
      </c>
      <c r="X10" s="66">
        <f t="shared" si="0"/>
        <v>-25459591</v>
      </c>
      <c r="Y10" s="67">
        <f>+IF(W10&lt;&gt;0,(X10/W10)*100,0)</f>
        <v>-18.55060403369182</v>
      </c>
      <c r="Z10" s="68">
        <f t="shared" si="0"/>
        <v>218108260</v>
      </c>
    </row>
    <row r="11" spans="1:26" ht="13.5">
      <c r="A11" s="58" t="s">
        <v>37</v>
      </c>
      <c r="B11" s="19">
        <v>60994457</v>
      </c>
      <c r="C11" s="19">
        <v>0</v>
      </c>
      <c r="D11" s="59">
        <v>71968275</v>
      </c>
      <c r="E11" s="60">
        <v>71968275</v>
      </c>
      <c r="F11" s="60">
        <v>5628765</v>
      </c>
      <c r="G11" s="60">
        <v>5436335</v>
      </c>
      <c r="H11" s="60">
        <v>5465380</v>
      </c>
      <c r="I11" s="60">
        <v>16530480</v>
      </c>
      <c r="J11" s="60">
        <v>5130052</v>
      </c>
      <c r="K11" s="60">
        <v>5691514</v>
      </c>
      <c r="L11" s="60">
        <v>5358733</v>
      </c>
      <c r="M11" s="60">
        <v>16180299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32710779</v>
      </c>
      <c r="W11" s="60">
        <v>34250000</v>
      </c>
      <c r="X11" s="60">
        <v>-1539221</v>
      </c>
      <c r="Y11" s="61">
        <v>-4.49</v>
      </c>
      <c r="Z11" s="62">
        <v>71968275</v>
      </c>
    </row>
    <row r="12" spans="1:26" ht="13.5">
      <c r="A12" s="58" t="s">
        <v>38</v>
      </c>
      <c r="B12" s="19">
        <v>4909057</v>
      </c>
      <c r="C12" s="19">
        <v>0</v>
      </c>
      <c r="D12" s="59">
        <v>5714645</v>
      </c>
      <c r="E12" s="60">
        <v>5714645</v>
      </c>
      <c r="F12" s="60">
        <v>349955</v>
      </c>
      <c r="G12" s="60">
        <v>387441</v>
      </c>
      <c r="H12" s="60">
        <v>341291</v>
      </c>
      <c r="I12" s="60">
        <v>1078687</v>
      </c>
      <c r="J12" s="60">
        <v>341291</v>
      </c>
      <c r="K12" s="60">
        <v>341291</v>
      </c>
      <c r="L12" s="60">
        <v>341291</v>
      </c>
      <c r="M12" s="60">
        <v>1023873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2102560</v>
      </c>
      <c r="W12" s="60">
        <v>2856000</v>
      </c>
      <c r="X12" s="60">
        <v>-753440</v>
      </c>
      <c r="Y12" s="61">
        <v>-26.38</v>
      </c>
      <c r="Z12" s="62">
        <v>5714645</v>
      </c>
    </row>
    <row r="13" spans="1:26" ht="13.5">
      <c r="A13" s="58" t="s">
        <v>278</v>
      </c>
      <c r="B13" s="19">
        <v>23794813</v>
      </c>
      <c r="C13" s="19">
        <v>0</v>
      </c>
      <c r="D13" s="59">
        <v>11991000</v>
      </c>
      <c r="E13" s="60">
        <v>11991000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11991000</v>
      </c>
    </row>
    <row r="14" spans="1:26" ht="13.5">
      <c r="A14" s="58" t="s">
        <v>40</v>
      </c>
      <c r="B14" s="19">
        <v>888298</v>
      </c>
      <c r="C14" s="19">
        <v>0</v>
      </c>
      <c r="D14" s="59">
        <v>512000</v>
      </c>
      <c r="E14" s="60">
        <v>512000</v>
      </c>
      <c r="F14" s="60">
        <v>0</v>
      </c>
      <c r="G14" s="60">
        <v>0</v>
      </c>
      <c r="H14" s="60">
        <v>0</v>
      </c>
      <c r="I14" s="60">
        <v>0</v>
      </c>
      <c r="J14" s="60">
        <v>57014</v>
      </c>
      <c r="K14" s="60">
        <v>0</v>
      </c>
      <c r="L14" s="60">
        <v>0</v>
      </c>
      <c r="M14" s="60">
        <v>57014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57014</v>
      </c>
      <c r="W14" s="60">
        <v>325000</v>
      </c>
      <c r="X14" s="60">
        <v>-267986</v>
      </c>
      <c r="Y14" s="61">
        <v>-82.46</v>
      </c>
      <c r="Z14" s="62">
        <v>512000</v>
      </c>
    </row>
    <row r="15" spans="1:26" ht="13.5">
      <c r="A15" s="58" t="s">
        <v>41</v>
      </c>
      <c r="B15" s="19">
        <v>41891970</v>
      </c>
      <c r="C15" s="19">
        <v>0</v>
      </c>
      <c r="D15" s="59">
        <v>42046958</v>
      </c>
      <c r="E15" s="60">
        <v>42046958</v>
      </c>
      <c r="F15" s="60">
        <v>4980346</v>
      </c>
      <c r="G15" s="60">
        <v>488865</v>
      </c>
      <c r="H15" s="60">
        <v>7464602</v>
      </c>
      <c r="I15" s="60">
        <v>12933813</v>
      </c>
      <c r="J15" s="60">
        <v>360816</v>
      </c>
      <c r="K15" s="60">
        <v>262125</v>
      </c>
      <c r="L15" s="60">
        <v>4623854</v>
      </c>
      <c r="M15" s="60">
        <v>5246795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18180608</v>
      </c>
      <c r="W15" s="60">
        <v>20760000</v>
      </c>
      <c r="X15" s="60">
        <v>-2579392</v>
      </c>
      <c r="Y15" s="61">
        <v>-12.42</v>
      </c>
      <c r="Z15" s="62">
        <v>42046958</v>
      </c>
    </row>
    <row r="16" spans="1:26" ht="13.5">
      <c r="A16" s="69" t="s">
        <v>42</v>
      </c>
      <c r="B16" s="19">
        <v>23447771</v>
      </c>
      <c r="C16" s="19">
        <v>0</v>
      </c>
      <c r="D16" s="59">
        <v>0</v>
      </c>
      <c r="E16" s="60">
        <v>0</v>
      </c>
      <c r="F16" s="60">
        <v>112721</v>
      </c>
      <c r="G16" s="60">
        <v>170427</v>
      </c>
      <c r="H16" s="60">
        <v>184654</v>
      </c>
      <c r="I16" s="60">
        <v>467802</v>
      </c>
      <c r="J16" s="60">
        <v>0</v>
      </c>
      <c r="K16" s="60">
        <v>33575</v>
      </c>
      <c r="L16" s="60">
        <v>10063991</v>
      </c>
      <c r="M16" s="60">
        <v>10097566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10565368</v>
      </c>
      <c r="W16" s="60"/>
      <c r="X16" s="60">
        <v>10565368</v>
      </c>
      <c r="Y16" s="61">
        <v>0</v>
      </c>
      <c r="Z16" s="62">
        <v>0</v>
      </c>
    </row>
    <row r="17" spans="1:26" ht="13.5">
      <c r="A17" s="58" t="s">
        <v>43</v>
      </c>
      <c r="B17" s="19">
        <v>52941130</v>
      </c>
      <c r="C17" s="19">
        <v>0</v>
      </c>
      <c r="D17" s="59">
        <v>80603464</v>
      </c>
      <c r="E17" s="60">
        <v>80603464</v>
      </c>
      <c r="F17" s="60">
        <v>805876</v>
      </c>
      <c r="G17" s="60">
        <v>2734825</v>
      </c>
      <c r="H17" s="60">
        <v>4234765</v>
      </c>
      <c r="I17" s="60">
        <v>7775466</v>
      </c>
      <c r="J17" s="60">
        <v>2197513</v>
      </c>
      <c r="K17" s="60">
        <v>2945385</v>
      </c>
      <c r="L17" s="60">
        <v>4364958</v>
      </c>
      <c r="M17" s="60">
        <v>9507856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17283322</v>
      </c>
      <c r="W17" s="60">
        <v>34042000</v>
      </c>
      <c r="X17" s="60">
        <v>-16758678</v>
      </c>
      <c r="Y17" s="61">
        <v>-49.23</v>
      </c>
      <c r="Z17" s="62">
        <v>80603464</v>
      </c>
    </row>
    <row r="18" spans="1:26" ht="13.5">
      <c r="A18" s="70" t="s">
        <v>44</v>
      </c>
      <c r="B18" s="71">
        <f>SUM(B11:B17)</f>
        <v>208867496</v>
      </c>
      <c r="C18" s="71">
        <f>SUM(C11:C17)</f>
        <v>0</v>
      </c>
      <c r="D18" s="72">
        <f aca="true" t="shared" si="1" ref="D18:Z18">SUM(D11:D17)</f>
        <v>212836342</v>
      </c>
      <c r="E18" s="73">
        <f t="shared" si="1"/>
        <v>212836342</v>
      </c>
      <c r="F18" s="73">
        <f t="shared" si="1"/>
        <v>11877663</v>
      </c>
      <c r="G18" s="73">
        <f t="shared" si="1"/>
        <v>9217893</v>
      </c>
      <c r="H18" s="73">
        <f t="shared" si="1"/>
        <v>17690692</v>
      </c>
      <c r="I18" s="73">
        <f t="shared" si="1"/>
        <v>38786248</v>
      </c>
      <c r="J18" s="73">
        <f t="shared" si="1"/>
        <v>8086686</v>
      </c>
      <c r="K18" s="73">
        <f t="shared" si="1"/>
        <v>9273890</v>
      </c>
      <c r="L18" s="73">
        <f t="shared" si="1"/>
        <v>24752827</v>
      </c>
      <c r="M18" s="73">
        <f t="shared" si="1"/>
        <v>42113403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80899651</v>
      </c>
      <c r="W18" s="73">
        <f t="shared" si="1"/>
        <v>92233000</v>
      </c>
      <c r="X18" s="73">
        <f t="shared" si="1"/>
        <v>-11333349</v>
      </c>
      <c r="Y18" s="67">
        <f>+IF(W18&lt;&gt;0,(X18/W18)*100,0)</f>
        <v>-12.287737577656587</v>
      </c>
      <c r="Z18" s="74">
        <f t="shared" si="1"/>
        <v>212836342</v>
      </c>
    </row>
    <row r="19" spans="1:26" ht="13.5">
      <c r="A19" s="70" t="s">
        <v>45</v>
      </c>
      <c r="B19" s="75">
        <f>+B10-B18</f>
        <v>-12703858</v>
      </c>
      <c r="C19" s="75">
        <f>+C10-C18</f>
        <v>0</v>
      </c>
      <c r="D19" s="76">
        <f aca="true" t="shared" si="2" ref="D19:Z19">+D10-D18</f>
        <v>5271918</v>
      </c>
      <c r="E19" s="77">
        <f t="shared" si="2"/>
        <v>5271918</v>
      </c>
      <c r="F19" s="77">
        <f t="shared" si="2"/>
        <v>10645675</v>
      </c>
      <c r="G19" s="77">
        <f t="shared" si="2"/>
        <v>1002448</v>
      </c>
      <c r="H19" s="77">
        <f t="shared" si="2"/>
        <v>8781119</v>
      </c>
      <c r="I19" s="77">
        <f t="shared" si="2"/>
        <v>20429242</v>
      </c>
      <c r="J19" s="77">
        <f t="shared" si="2"/>
        <v>-4909658</v>
      </c>
      <c r="K19" s="77">
        <f t="shared" si="2"/>
        <v>85136</v>
      </c>
      <c r="L19" s="77">
        <f t="shared" si="2"/>
        <v>15280038</v>
      </c>
      <c r="M19" s="77">
        <f t="shared" si="2"/>
        <v>10455516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30884758</v>
      </c>
      <c r="W19" s="77">
        <f>IF(E10=E18,0,W10-W18)</f>
        <v>45011000</v>
      </c>
      <c r="X19" s="77">
        <f t="shared" si="2"/>
        <v>-14126242</v>
      </c>
      <c r="Y19" s="78">
        <f>+IF(W19&lt;&gt;0,(X19/W19)*100,0)</f>
        <v>-31.383977250005557</v>
      </c>
      <c r="Z19" s="79">
        <f t="shared" si="2"/>
        <v>5271918</v>
      </c>
    </row>
    <row r="20" spans="1:26" ht="13.5">
      <c r="A20" s="58" t="s">
        <v>46</v>
      </c>
      <c r="B20" s="19">
        <v>31062239</v>
      </c>
      <c r="C20" s="19">
        <v>0</v>
      </c>
      <c r="D20" s="59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7995786</v>
      </c>
      <c r="M20" s="60">
        <v>7995786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7995786</v>
      </c>
      <c r="W20" s="60">
        <v>30218000</v>
      </c>
      <c r="X20" s="60">
        <v>-22222214</v>
      </c>
      <c r="Y20" s="61">
        <v>-73.54</v>
      </c>
      <c r="Z20" s="62">
        <v>0</v>
      </c>
    </row>
    <row r="21" spans="1:26" ht="13.5">
      <c r="A21" s="58" t="s">
        <v>279</v>
      </c>
      <c r="B21" s="80">
        <v>0</v>
      </c>
      <c r="C21" s="80">
        <v>0</v>
      </c>
      <c r="D21" s="81">
        <v>3505500</v>
      </c>
      <c r="E21" s="82">
        <v>3505500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3505500</v>
      </c>
    </row>
    <row r="22" spans="1:26" ht="25.5">
      <c r="A22" s="85" t="s">
        <v>280</v>
      </c>
      <c r="B22" s="86">
        <f>SUM(B19:B21)</f>
        <v>18358381</v>
      </c>
      <c r="C22" s="86">
        <f>SUM(C19:C21)</f>
        <v>0</v>
      </c>
      <c r="D22" s="87">
        <f aca="true" t="shared" si="3" ref="D22:Z22">SUM(D19:D21)</f>
        <v>8777418</v>
      </c>
      <c r="E22" s="88">
        <f t="shared" si="3"/>
        <v>8777418</v>
      </c>
      <c r="F22" s="88">
        <f t="shared" si="3"/>
        <v>10645675</v>
      </c>
      <c r="G22" s="88">
        <f t="shared" si="3"/>
        <v>1002448</v>
      </c>
      <c r="H22" s="88">
        <f t="shared" si="3"/>
        <v>8781119</v>
      </c>
      <c r="I22" s="88">
        <f t="shared" si="3"/>
        <v>20429242</v>
      </c>
      <c r="J22" s="88">
        <f t="shared" si="3"/>
        <v>-4909658</v>
      </c>
      <c r="K22" s="88">
        <f t="shared" si="3"/>
        <v>85136</v>
      </c>
      <c r="L22" s="88">
        <f t="shared" si="3"/>
        <v>23275824</v>
      </c>
      <c r="M22" s="88">
        <f t="shared" si="3"/>
        <v>18451302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38880544</v>
      </c>
      <c r="W22" s="88">
        <f t="shared" si="3"/>
        <v>75229000</v>
      </c>
      <c r="X22" s="88">
        <f t="shared" si="3"/>
        <v>-36348456</v>
      </c>
      <c r="Y22" s="89">
        <f>+IF(W22&lt;&gt;0,(X22/W22)*100,0)</f>
        <v>-48.31707984952611</v>
      </c>
      <c r="Z22" s="90">
        <f t="shared" si="3"/>
        <v>8777418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18358381</v>
      </c>
      <c r="C24" s="75">
        <f>SUM(C22:C23)</f>
        <v>0</v>
      </c>
      <c r="D24" s="76">
        <f aca="true" t="shared" si="4" ref="D24:Z24">SUM(D22:D23)</f>
        <v>8777418</v>
      </c>
      <c r="E24" s="77">
        <f t="shared" si="4"/>
        <v>8777418</v>
      </c>
      <c r="F24" s="77">
        <f t="shared" si="4"/>
        <v>10645675</v>
      </c>
      <c r="G24" s="77">
        <f t="shared" si="4"/>
        <v>1002448</v>
      </c>
      <c r="H24" s="77">
        <f t="shared" si="4"/>
        <v>8781119</v>
      </c>
      <c r="I24" s="77">
        <f t="shared" si="4"/>
        <v>20429242</v>
      </c>
      <c r="J24" s="77">
        <f t="shared" si="4"/>
        <v>-4909658</v>
      </c>
      <c r="K24" s="77">
        <f t="shared" si="4"/>
        <v>85136</v>
      </c>
      <c r="L24" s="77">
        <f t="shared" si="4"/>
        <v>23275824</v>
      </c>
      <c r="M24" s="77">
        <f t="shared" si="4"/>
        <v>18451302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38880544</v>
      </c>
      <c r="W24" s="77">
        <f t="shared" si="4"/>
        <v>75229000</v>
      </c>
      <c r="X24" s="77">
        <f t="shared" si="4"/>
        <v>-36348456</v>
      </c>
      <c r="Y24" s="78">
        <f>+IF(W24&lt;&gt;0,(X24/W24)*100,0)</f>
        <v>-48.31707984952611</v>
      </c>
      <c r="Z24" s="79">
        <f t="shared" si="4"/>
        <v>8777418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32446845</v>
      </c>
      <c r="C27" s="22">
        <v>0</v>
      </c>
      <c r="D27" s="99">
        <v>74435200</v>
      </c>
      <c r="E27" s="100">
        <v>74435200</v>
      </c>
      <c r="F27" s="100">
        <v>670</v>
      </c>
      <c r="G27" s="100">
        <v>2041009</v>
      </c>
      <c r="H27" s="100">
        <v>1691088</v>
      </c>
      <c r="I27" s="100">
        <v>3732767</v>
      </c>
      <c r="J27" s="100">
        <v>2890761</v>
      </c>
      <c r="K27" s="100">
        <v>489124</v>
      </c>
      <c r="L27" s="100">
        <v>868647</v>
      </c>
      <c r="M27" s="100">
        <v>4248532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7981299</v>
      </c>
      <c r="W27" s="100">
        <v>37217600</v>
      </c>
      <c r="X27" s="100">
        <v>-29236301</v>
      </c>
      <c r="Y27" s="101">
        <v>-78.56</v>
      </c>
      <c r="Z27" s="102">
        <v>74435200</v>
      </c>
    </row>
    <row r="28" spans="1:26" ht="13.5">
      <c r="A28" s="103" t="s">
        <v>46</v>
      </c>
      <c r="B28" s="19">
        <v>30315552</v>
      </c>
      <c r="C28" s="19">
        <v>0</v>
      </c>
      <c r="D28" s="59">
        <v>64998200</v>
      </c>
      <c r="E28" s="60">
        <v>64998200</v>
      </c>
      <c r="F28" s="60">
        <v>0</v>
      </c>
      <c r="G28" s="60">
        <v>2000517</v>
      </c>
      <c r="H28" s="60">
        <v>1659704</v>
      </c>
      <c r="I28" s="60">
        <v>3660221</v>
      </c>
      <c r="J28" s="60">
        <v>2856243</v>
      </c>
      <c r="K28" s="60">
        <v>468127</v>
      </c>
      <c r="L28" s="60">
        <v>775517</v>
      </c>
      <c r="M28" s="60">
        <v>4099887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7760108</v>
      </c>
      <c r="W28" s="60">
        <v>32499100</v>
      </c>
      <c r="X28" s="60">
        <v>-24738992</v>
      </c>
      <c r="Y28" s="61">
        <v>-76.12</v>
      </c>
      <c r="Z28" s="62">
        <v>64998200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2131293</v>
      </c>
      <c r="C31" s="19">
        <v>0</v>
      </c>
      <c r="D31" s="59">
        <v>9437000</v>
      </c>
      <c r="E31" s="60">
        <v>9437000</v>
      </c>
      <c r="F31" s="60">
        <v>670</v>
      </c>
      <c r="G31" s="60">
        <v>40492</v>
      </c>
      <c r="H31" s="60">
        <v>31384</v>
      </c>
      <c r="I31" s="60">
        <v>72546</v>
      </c>
      <c r="J31" s="60">
        <v>34518</v>
      </c>
      <c r="K31" s="60">
        <v>20997</v>
      </c>
      <c r="L31" s="60">
        <v>93130</v>
      </c>
      <c r="M31" s="60">
        <v>148645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221191</v>
      </c>
      <c r="W31" s="60">
        <v>4718500</v>
      </c>
      <c r="X31" s="60">
        <v>-4497309</v>
      </c>
      <c r="Y31" s="61">
        <v>-95.31</v>
      </c>
      <c r="Z31" s="62">
        <v>9437000</v>
      </c>
    </row>
    <row r="32" spans="1:26" ht="13.5">
      <c r="A32" s="70" t="s">
        <v>54</v>
      </c>
      <c r="B32" s="22">
        <f>SUM(B28:B31)</f>
        <v>32446845</v>
      </c>
      <c r="C32" s="22">
        <f>SUM(C28:C31)</f>
        <v>0</v>
      </c>
      <c r="D32" s="99">
        <f aca="true" t="shared" si="5" ref="D32:Z32">SUM(D28:D31)</f>
        <v>74435200</v>
      </c>
      <c r="E32" s="100">
        <f t="shared" si="5"/>
        <v>74435200</v>
      </c>
      <c r="F32" s="100">
        <f t="shared" si="5"/>
        <v>670</v>
      </c>
      <c r="G32" s="100">
        <f t="shared" si="5"/>
        <v>2041009</v>
      </c>
      <c r="H32" s="100">
        <f t="shared" si="5"/>
        <v>1691088</v>
      </c>
      <c r="I32" s="100">
        <f t="shared" si="5"/>
        <v>3732767</v>
      </c>
      <c r="J32" s="100">
        <f t="shared" si="5"/>
        <v>2890761</v>
      </c>
      <c r="K32" s="100">
        <f t="shared" si="5"/>
        <v>489124</v>
      </c>
      <c r="L32" s="100">
        <f t="shared" si="5"/>
        <v>868647</v>
      </c>
      <c r="M32" s="100">
        <f t="shared" si="5"/>
        <v>4248532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7981299</v>
      </c>
      <c r="W32" s="100">
        <f t="shared" si="5"/>
        <v>37217600</v>
      </c>
      <c r="X32" s="100">
        <f t="shared" si="5"/>
        <v>-29236301</v>
      </c>
      <c r="Y32" s="101">
        <f>+IF(W32&lt;&gt;0,(X32/W32)*100,0)</f>
        <v>-78.55504116332058</v>
      </c>
      <c r="Z32" s="102">
        <f t="shared" si="5"/>
        <v>74435200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52781828</v>
      </c>
      <c r="C35" s="19">
        <v>0</v>
      </c>
      <c r="D35" s="59">
        <v>61039</v>
      </c>
      <c r="E35" s="60">
        <v>61039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30520</v>
      </c>
      <c r="X35" s="60">
        <v>-30520</v>
      </c>
      <c r="Y35" s="61">
        <v>-100</v>
      </c>
      <c r="Z35" s="62">
        <v>61039</v>
      </c>
    </row>
    <row r="36" spans="1:26" ht="13.5">
      <c r="A36" s="58" t="s">
        <v>57</v>
      </c>
      <c r="B36" s="19">
        <v>707747093</v>
      </c>
      <c r="C36" s="19">
        <v>0</v>
      </c>
      <c r="D36" s="59">
        <v>811969</v>
      </c>
      <c r="E36" s="60">
        <v>811969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405985</v>
      </c>
      <c r="X36" s="60">
        <v>-405985</v>
      </c>
      <c r="Y36" s="61">
        <v>-100</v>
      </c>
      <c r="Z36" s="62">
        <v>811969</v>
      </c>
    </row>
    <row r="37" spans="1:26" ht="13.5">
      <c r="A37" s="58" t="s">
        <v>58</v>
      </c>
      <c r="B37" s="19">
        <v>71331008</v>
      </c>
      <c r="C37" s="19">
        <v>0</v>
      </c>
      <c r="D37" s="59">
        <v>38920</v>
      </c>
      <c r="E37" s="60">
        <v>38920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19460</v>
      </c>
      <c r="X37" s="60">
        <v>-19460</v>
      </c>
      <c r="Y37" s="61">
        <v>-100</v>
      </c>
      <c r="Z37" s="62">
        <v>38920</v>
      </c>
    </row>
    <row r="38" spans="1:26" ht="13.5">
      <c r="A38" s="58" t="s">
        <v>59</v>
      </c>
      <c r="B38" s="19">
        <v>47073018</v>
      </c>
      <c r="C38" s="19">
        <v>0</v>
      </c>
      <c r="D38" s="59">
        <v>4152</v>
      </c>
      <c r="E38" s="60">
        <v>4152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2076</v>
      </c>
      <c r="X38" s="60">
        <v>-2076</v>
      </c>
      <c r="Y38" s="61">
        <v>-100</v>
      </c>
      <c r="Z38" s="62">
        <v>4152</v>
      </c>
    </row>
    <row r="39" spans="1:26" ht="13.5">
      <c r="A39" s="58" t="s">
        <v>60</v>
      </c>
      <c r="B39" s="19">
        <v>642124895</v>
      </c>
      <c r="C39" s="19">
        <v>0</v>
      </c>
      <c r="D39" s="59">
        <v>829936</v>
      </c>
      <c r="E39" s="60">
        <v>829936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414968</v>
      </c>
      <c r="X39" s="60">
        <v>-414968</v>
      </c>
      <c r="Y39" s="61">
        <v>-100</v>
      </c>
      <c r="Z39" s="62">
        <v>829936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29783936</v>
      </c>
      <c r="C42" s="19">
        <v>0</v>
      </c>
      <c r="D42" s="59">
        <v>35950</v>
      </c>
      <c r="E42" s="60">
        <v>35950</v>
      </c>
      <c r="F42" s="60">
        <v>15231312</v>
      </c>
      <c r="G42" s="60">
        <v>-3361590</v>
      </c>
      <c r="H42" s="60">
        <v>-3520886</v>
      </c>
      <c r="I42" s="60">
        <v>8348836</v>
      </c>
      <c r="J42" s="60">
        <v>-2028805</v>
      </c>
      <c r="K42" s="60">
        <v>-1719379</v>
      </c>
      <c r="L42" s="60">
        <v>11844200</v>
      </c>
      <c r="M42" s="60">
        <v>8096016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16444852</v>
      </c>
      <c r="W42" s="60">
        <v>36858</v>
      </c>
      <c r="X42" s="60">
        <v>16407994</v>
      </c>
      <c r="Y42" s="61">
        <v>44516.78</v>
      </c>
      <c r="Z42" s="62">
        <v>35950</v>
      </c>
    </row>
    <row r="43" spans="1:26" ht="13.5">
      <c r="A43" s="58" t="s">
        <v>63</v>
      </c>
      <c r="B43" s="19">
        <v>-29207514</v>
      </c>
      <c r="C43" s="19">
        <v>0</v>
      </c>
      <c r="D43" s="59">
        <v>-37215</v>
      </c>
      <c r="E43" s="60">
        <v>-37215</v>
      </c>
      <c r="F43" s="60">
        <v>-15872171</v>
      </c>
      <c r="G43" s="60">
        <v>3855594</v>
      </c>
      <c r="H43" s="60">
        <v>3619497</v>
      </c>
      <c r="I43" s="60">
        <v>-8397080</v>
      </c>
      <c r="J43" s="60">
        <v>1621466</v>
      </c>
      <c r="K43" s="60">
        <v>1392906</v>
      </c>
      <c r="L43" s="60">
        <v>-1435089</v>
      </c>
      <c r="M43" s="60">
        <v>1579283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-6817797</v>
      </c>
      <c r="W43" s="60">
        <v>-21870</v>
      </c>
      <c r="X43" s="60">
        <v>-6795927</v>
      </c>
      <c r="Y43" s="61">
        <v>31074.2</v>
      </c>
      <c r="Z43" s="62">
        <v>-37215</v>
      </c>
    </row>
    <row r="44" spans="1:26" ht="13.5">
      <c r="A44" s="58" t="s">
        <v>64</v>
      </c>
      <c r="B44" s="19">
        <v>0</v>
      </c>
      <c r="C44" s="19">
        <v>0</v>
      </c>
      <c r="D44" s="59">
        <v>-1343</v>
      </c>
      <c r="E44" s="60">
        <v>-1343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16461</v>
      </c>
      <c r="M44" s="60">
        <v>16461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16461</v>
      </c>
      <c r="W44" s="60">
        <v>-673</v>
      </c>
      <c r="X44" s="60">
        <v>17134</v>
      </c>
      <c r="Y44" s="61">
        <v>-2545.91</v>
      </c>
      <c r="Z44" s="62">
        <v>-1343</v>
      </c>
    </row>
    <row r="45" spans="1:26" ht="13.5">
      <c r="A45" s="70" t="s">
        <v>65</v>
      </c>
      <c r="B45" s="22">
        <v>608863</v>
      </c>
      <c r="C45" s="22">
        <v>0</v>
      </c>
      <c r="D45" s="99">
        <v>-2415</v>
      </c>
      <c r="E45" s="100">
        <v>-2415</v>
      </c>
      <c r="F45" s="100">
        <v>-31996</v>
      </c>
      <c r="G45" s="100">
        <v>462008</v>
      </c>
      <c r="H45" s="100">
        <v>560619</v>
      </c>
      <c r="I45" s="100">
        <v>560619</v>
      </c>
      <c r="J45" s="100">
        <v>153280</v>
      </c>
      <c r="K45" s="100">
        <v>-173193</v>
      </c>
      <c r="L45" s="100">
        <v>10252379</v>
      </c>
      <c r="M45" s="100">
        <v>10252379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10252379</v>
      </c>
      <c r="W45" s="100">
        <v>14508</v>
      </c>
      <c r="X45" s="100">
        <v>10237871</v>
      </c>
      <c r="Y45" s="101">
        <v>70567.07</v>
      </c>
      <c r="Z45" s="102">
        <v>-2415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8182922</v>
      </c>
      <c r="C49" s="52">
        <v>0</v>
      </c>
      <c r="D49" s="129">
        <v>8005951</v>
      </c>
      <c r="E49" s="54">
        <v>7111725</v>
      </c>
      <c r="F49" s="54">
        <v>0</v>
      </c>
      <c r="G49" s="54">
        <v>0</v>
      </c>
      <c r="H49" s="54">
        <v>0</v>
      </c>
      <c r="I49" s="54">
        <v>8629728</v>
      </c>
      <c r="J49" s="54">
        <v>0</v>
      </c>
      <c r="K49" s="54">
        <v>0</v>
      </c>
      <c r="L49" s="54">
        <v>0</v>
      </c>
      <c r="M49" s="54">
        <v>7551406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7264305</v>
      </c>
      <c r="W49" s="54">
        <v>38450254</v>
      </c>
      <c r="X49" s="54">
        <v>196408039</v>
      </c>
      <c r="Y49" s="54">
        <v>281604330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166981</v>
      </c>
      <c r="C51" s="52">
        <v>0</v>
      </c>
      <c r="D51" s="129">
        <v>5941867</v>
      </c>
      <c r="E51" s="54">
        <v>1305409</v>
      </c>
      <c r="F51" s="54">
        <v>0</v>
      </c>
      <c r="G51" s="54">
        <v>0</v>
      </c>
      <c r="H51" s="54">
        <v>0</v>
      </c>
      <c r="I51" s="54">
        <v>4633263</v>
      </c>
      <c r="J51" s="54">
        <v>0</v>
      </c>
      <c r="K51" s="54">
        <v>0</v>
      </c>
      <c r="L51" s="54">
        <v>0</v>
      </c>
      <c r="M51" s="54">
        <v>5594092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5674134</v>
      </c>
      <c r="W51" s="54">
        <v>1285828</v>
      </c>
      <c r="X51" s="54">
        <v>14637782</v>
      </c>
      <c r="Y51" s="54">
        <v>39239356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46.31837424009378</v>
      </c>
      <c r="C58" s="5">
        <f>IF(C67=0,0,+(C76/C67)*100)</f>
        <v>0</v>
      </c>
      <c r="D58" s="6">
        <f aca="true" t="shared" si="6" ref="D58:Z58">IF(D67=0,0,+(D76/D67)*100)</f>
        <v>0.0850358164112507</v>
      </c>
      <c r="E58" s="7">
        <f t="shared" si="6"/>
        <v>0.0850358164112507</v>
      </c>
      <c r="F58" s="7">
        <f t="shared" si="6"/>
        <v>14.139810378320949</v>
      </c>
      <c r="G58" s="7">
        <f t="shared" si="6"/>
        <v>39.55596921565261</v>
      </c>
      <c r="H58" s="7">
        <f t="shared" si="6"/>
        <v>14.70194575897921</v>
      </c>
      <c r="I58" s="7">
        <f t="shared" si="6"/>
        <v>18.765477931394702</v>
      </c>
      <c r="J58" s="7">
        <f t="shared" si="6"/>
        <v>133.5952459377537</v>
      </c>
      <c r="K58" s="7">
        <f t="shared" si="6"/>
        <v>48.40206745602004</v>
      </c>
      <c r="L58" s="7">
        <f t="shared" si="6"/>
        <v>34.22978699973038</v>
      </c>
      <c r="M58" s="7">
        <f t="shared" si="6"/>
        <v>54.15349029669747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28.715641764846367</v>
      </c>
      <c r="W58" s="7">
        <f t="shared" si="6"/>
        <v>0.08537070754117797</v>
      </c>
      <c r="X58" s="7">
        <f t="shared" si="6"/>
        <v>0</v>
      </c>
      <c r="Y58" s="7">
        <f t="shared" si="6"/>
        <v>0</v>
      </c>
      <c r="Z58" s="8">
        <f t="shared" si="6"/>
        <v>0.0850358164112507</v>
      </c>
    </row>
    <row r="59" spans="1:26" ht="13.5">
      <c r="A59" s="37" t="s">
        <v>31</v>
      </c>
      <c r="B59" s="9">
        <f aca="true" t="shared" si="7" ref="B59:Z66">IF(B68=0,0,+(B77/B68)*100)</f>
        <v>74.30283663203731</v>
      </c>
      <c r="C59" s="9">
        <f t="shared" si="7"/>
        <v>0</v>
      </c>
      <c r="D59" s="2">
        <f t="shared" si="7"/>
        <v>0.09689009886507541</v>
      </c>
      <c r="E59" s="10">
        <f t="shared" si="7"/>
        <v>0.09689009886507541</v>
      </c>
      <c r="F59" s="10">
        <f t="shared" si="7"/>
        <v>3.6001862018588584</v>
      </c>
      <c r="G59" s="10">
        <f t="shared" si="7"/>
        <v>-1175.0480863591756</v>
      </c>
      <c r="H59" s="10">
        <f t="shared" si="7"/>
        <v>-1518.8542861471205</v>
      </c>
      <c r="I59" s="10">
        <f t="shared" si="7"/>
        <v>13.579498541790338</v>
      </c>
      <c r="J59" s="10">
        <f t="shared" si="7"/>
        <v>8390.368663594469</v>
      </c>
      <c r="K59" s="10">
        <f t="shared" si="7"/>
        <v>0</v>
      </c>
      <c r="L59" s="10">
        <f t="shared" si="7"/>
        <v>-4540.813505775496</v>
      </c>
      <c r="M59" s="10">
        <f t="shared" si="7"/>
        <v>-46188.80906327715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26.379078637221827</v>
      </c>
      <c r="W59" s="10">
        <f t="shared" si="7"/>
        <v>0.09684315187670893</v>
      </c>
      <c r="X59" s="10">
        <f t="shared" si="7"/>
        <v>0</v>
      </c>
      <c r="Y59" s="10">
        <f t="shared" si="7"/>
        <v>0</v>
      </c>
      <c r="Z59" s="11">
        <f t="shared" si="7"/>
        <v>0.09689009886507541</v>
      </c>
    </row>
    <row r="60" spans="1:26" ht="13.5">
      <c r="A60" s="38" t="s">
        <v>32</v>
      </c>
      <c r="B60" s="12">
        <f t="shared" si="7"/>
        <v>52.10893917502574</v>
      </c>
      <c r="C60" s="12">
        <f t="shared" si="7"/>
        <v>0</v>
      </c>
      <c r="D60" s="3">
        <f t="shared" si="7"/>
        <v>0.08164304593675199</v>
      </c>
      <c r="E60" s="13">
        <f t="shared" si="7"/>
        <v>0.08164304593675199</v>
      </c>
      <c r="F60" s="13">
        <f t="shared" si="7"/>
        <v>35.77721509662298</v>
      </c>
      <c r="G60" s="13">
        <f t="shared" si="7"/>
        <v>40.14204247544863</v>
      </c>
      <c r="H60" s="13">
        <f t="shared" si="7"/>
        <v>12.852864391836569</v>
      </c>
      <c r="I60" s="13">
        <f t="shared" si="7"/>
        <v>22.795086242608097</v>
      </c>
      <c r="J60" s="13">
        <f t="shared" si="7"/>
        <v>73.18082453499171</v>
      </c>
      <c r="K60" s="13">
        <f t="shared" si="7"/>
        <v>51.84123846893102</v>
      </c>
      <c r="L60" s="13">
        <f t="shared" si="7"/>
        <v>35.82759032685107</v>
      </c>
      <c r="M60" s="13">
        <f t="shared" si="7"/>
        <v>50.52616020685152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32.34746285729855</v>
      </c>
      <c r="W60" s="13">
        <f t="shared" si="7"/>
        <v>0.08207590132827325</v>
      </c>
      <c r="X60" s="13">
        <f t="shared" si="7"/>
        <v>0</v>
      </c>
      <c r="Y60" s="13">
        <f t="shared" si="7"/>
        <v>0</v>
      </c>
      <c r="Z60" s="14">
        <f t="shared" si="7"/>
        <v>0.08164304593675199</v>
      </c>
    </row>
    <row r="61" spans="1:26" ht="13.5">
      <c r="A61" s="39" t="s">
        <v>103</v>
      </c>
      <c r="B61" s="12">
        <f t="shared" si="7"/>
        <v>85.81249510831502</v>
      </c>
      <c r="C61" s="12">
        <f t="shared" si="7"/>
        <v>0</v>
      </c>
      <c r="D61" s="3">
        <f t="shared" si="7"/>
        <v>0.09714007297184468</v>
      </c>
      <c r="E61" s="13">
        <f t="shared" si="7"/>
        <v>0.09714007297184468</v>
      </c>
      <c r="F61" s="13">
        <f t="shared" si="7"/>
        <v>73.48021881257687</v>
      </c>
      <c r="G61" s="13">
        <f t="shared" si="7"/>
        <v>77.08238456371875</v>
      </c>
      <c r="H61" s="13">
        <f t="shared" si="7"/>
        <v>77.9377517340177</v>
      </c>
      <c r="I61" s="13">
        <f t="shared" si="7"/>
        <v>76.31537150395175</v>
      </c>
      <c r="J61" s="13">
        <f t="shared" si="7"/>
        <v>-104.01623896663901</v>
      </c>
      <c r="K61" s="13">
        <f t="shared" si="7"/>
        <v>110.2448034858962</v>
      </c>
      <c r="L61" s="13">
        <f t="shared" si="7"/>
        <v>144.67772496177096</v>
      </c>
      <c r="M61" s="13">
        <f t="shared" si="7"/>
        <v>545.3624400079436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144.59968965590326</v>
      </c>
      <c r="W61" s="13">
        <f t="shared" si="7"/>
        <v>0.10092121212121213</v>
      </c>
      <c r="X61" s="13">
        <f t="shared" si="7"/>
        <v>0</v>
      </c>
      <c r="Y61" s="13">
        <f t="shared" si="7"/>
        <v>0</v>
      </c>
      <c r="Z61" s="14">
        <f t="shared" si="7"/>
        <v>0.09714007297184468</v>
      </c>
    </row>
    <row r="62" spans="1:26" ht="13.5">
      <c r="A62" s="39" t="s">
        <v>104</v>
      </c>
      <c r="B62" s="12">
        <f t="shared" si="7"/>
        <v>27.74028850485053</v>
      </c>
      <c r="C62" s="12">
        <f t="shared" si="7"/>
        <v>0</v>
      </c>
      <c r="D62" s="3">
        <f t="shared" si="7"/>
        <v>0.07963939611834417</v>
      </c>
      <c r="E62" s="13">
        <f t="shared" si="7"/>
        <v>0.07963939611834417</v>
      </c>
      <c r="F62" s="13">
        <f t="shared" si="7"/>
        <v>15.605079618528633</v>
      </c>
      <c r="G62" s="13">
        <f t="shared" si="7"/>
        <v>17.371923958655877</v>
      </c>
      <c r="H62" s="13">
        <f t="shared" si="7"/>
        <v>2.646841506766923</v>
      </c>
      <c r="I62" s="13">
        <f t="shared" si="7"/>
        <v>5.646355156749286</v>
      </c>
      <c r="J62" s="13">
        <f t="shared" si="7"/>
        <v>5.515509186713414</v>
      </c>
      <c r="K62" s="13">
        <f t="shared" si="7"/>
        <v>24.85675061859234</v>
      </c>
      <c r="L62" s="13">
        <f t="shared" si="7"/>
        <v>9.492530676567435</v>
      </c>
      <c r="M62" s="13">
        <f t="shared" si="7"/>
        <v>9.05188033120517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7.067290572040208</v>
      </c>
      <c r="W62" s="13">
        <f t="shared" si="7"/>
        <v>0.07837837837837838</v>
      </c>
      <c r="X62" s="13">
        <f t="shared" si="7"/>
        <v>0</v>
      </c>
      <c r="Y62" s="13">
        <f t="shared" si="7"/>
        <v>0</v>
      </c>
      <c r="Z62" s="14">
        <f t="shared" si="7"/>
        <v>0.07963939611834417</v>
      </c>
    </row>
    <row r="63" spans="1:26" ht="13.5">
      <c r="A63" s="39" t="s">
        <v>105</v>
      </c>
      <c r="B63" s="12">
        <f t="shared" si="7"/>
        <v>24.494210281837567</v>
      </c>
      <c r="C63" s="12">
        <f t="shared" si="7"/>
        <v>0</v>
      </c>
      <c r="D63" s="3">
        <f t="shared" si="7"/>
        <v>0.0727180443883742</v>
      </c>
      <c r="E63" s="13">
        <f t="shared" si="7"/>
        <v>0.0727180443883742</v>
      </c>
      <c r="F63" s="13">
        <f t="shared" si="7"/>
        <v>20.031682810365435</v>
      </c>
      <c r="G63" s="13">
        <f t="shared" si="7"/>
        <v>19.461357099502532</v>
      </c>
      <c r="H63" s="13">
        <f t="shared" si="7"/>
        <v>17.716180197967784</v>
      </c>
      <c r="I63" s="13">
        <f t="shared" si="7"/>
        <v>19.070036361460637</v>
      </c>
      <c r="J63" s="13">
        <f t="shared" si="7"/>
        <v>-20.200150727323514</v>
      </c>
      <c r="K63" s="13">
        <f t="shared" si="7"/>
        <v>19.41576227374379</v>
      </c>
      <c r="L63" s="13">
        <f t="shared" si="7"/>
        <v>15.378864979391516</v>
      </c>
      <c r="M63" s="13">
        <f t="shared" si="7"/>
        <v>59.288447037318825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28.360384554589945</v>
      </c>
      <c r="W63" s="13">
        <f t="shared" si="7"/>
        <v>0.07271285034373347</v>
      </c>
      <c r="X63" s="13">
        <f t="shared" si="7"/>
        <v>0</v>
      </c>
      <c r="Y63" s="13">
        <f t="shared" si="7"/>
        <v>0</v>
      </c>
      <c r="Z63" s="14">
        <f t="shared" si="7"/>
        <v>0.0727180443883742</v>
      </c>
    </row>
    <row r="64" spans="1:26" ht="13.5">
      <c r="A64" s="39" t="s">
        <v>106</v>
      </c>
      <c r="B64" s="12">
        <f t="shared" si="7"/>
        <v>25.95314678075809</v>
      </c>
      <c r="C64" s="12">
        <f t="shared" si="7"/>
        <v>0</v>
      </c>
      <c r="D64" s="3">
        <f t="shared" si="7"/>
        <v>0.060643520321719234</v>
      </c>
      <c r="E64" s="13">
        <f t="shared" si="7"/>
        <v>0.060643520321719234</v>
      </c>
      <c r="F64" s="13">
        <f t="shared" si="7"/>
        <v>19.25100998502408</v>
      </c>
      <c r="G64" s="13">
        <f t="shared" si="7"/>
        <v>21.63954150279445</v>
      </c>
      <c r="H64" s="13">
        <f t="shared" si="7"/>
        <v>20.402420300855646</v>
      </c>
      <c r="I64" s="13">
        <f t="shared" si="7"/>
        <v>20.431017969624037</v>
      </c>
      <c r="J64" s="13">
        <f t="shared" si="7"/>
        <v>-25.299154895517102</v>
      </c>
      <c r="K64" s="13">
        <f t="shared" si="7"/>
        <v>20.642984668484317</v>
      </c>
      <c r="L64" s="13">
        <f t="shared" si="7"/>
        <v>16.42764913080217</v>
      </c>
      <c r="M64" s="13">
        <f t="shared" si="7"/>
        <v>66.22625919333557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31.201404220136688</v>
      </c>
      <c r="W64" s="13">
        <f t="shared" si="7"/>
        <v>0.06062322946175637</v>
      </c>
      <c r="X64" s="13">
        <f t="shared" si="7"/>
        <v>0</v>
      </c>
      <c r="Y64" s="13">
        <f t="shared" si="7"/>
        <v>0</v>
      </c>
      <c r="Z64" s="14">
        <f t="shared" si="7"/>
        <v>0.060643520321719234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0.0936</v>
      </c>
      <c r="E66" s="16">
        <f t="shared" si="7"/>
        <v>0.0936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0.093419099455715</v>
      </c>
      <c r="X66" s="16">
        <f t="shared" si="7"/>
        <v>0</v>
      </c>
      <c r="Y66" s="16">
        <f t="shared" si="7"/>
        <v>0</v>
      </c>
      <c r="Z66" s="17">
        <f t="shared" si="7"/>
        <v>0.0936</v>
      </c>
    </row>
    <row r="67" spans="1:26" ht="13.5" hidden="1">
      <c r="A67" s="41" t="s">
        <v>285</v>
      </c>
      <c r="B67" s="24">
        <v>121251311</v>
      </c>
      <c r="C67" s="24"/>
      <c r="D67" s="25">
        <v>142776309</v>
      </c>
      <c r="E67" s="26">
        <v>142776309</v>
      </c>
      <c r="F67" s="26">
        <v>22311162</v>
      </c>
      <c r="G67" s="26">
        <v>10087724</v>
      </c>
      <c r="H67" s="26">
        <v>26214809</v>
      </c>
      <c r="I67" s="26">
        <v>58613695</v>
      </c>
      <c r="J67" s="26">
        <v>3300083</v>
      </c>
      <c r="K67" s="26">
        <v>9093688</v>
      </c>
      <c r="L67" s="26">
        <v>10533320</v>
      </c>
      <c r="M67" s="26">
        <v>22927091</v>
      </c>
      <c r="N67" s="26"/>
      <c r="O67" s="26"/>
      <c r="P67" s="26"/>
      <c r="Q67" s="26"/>
      <c r="R67" s="26"/>
      <c r="S67" s="26"/>
      <c r="T67" s="26"/>
      <c r="U67" s="26"/>
      <c r="V67" s="26">
        <v>81540786</v>
      </c>
      <c r="W67" s="26">
        <v>70851000</v>
      </c>
      <c r="X67" s="26"/>
      <c r="Y67" s="25"/>
      <c r="Z67" s="27">
        <v>142776309</v>
      </c>
    </row>
    <row r="68" spans="1:26" ht="13.5" hidden="1">
      <c r="A68" s="37" t="s">
        <v>31</v>
      </c>
      <c r="B68" s="19">
        <v>12668157</v>
      </c>
      <c r="C68" s="19"/>
      <c r="D68" s="20">
        <v>16086267</v>
      </c>
      <c r="E68" s="21">
        <v>16086267</v>
      </c>
      <c r="F68" s="21">
        <v>13164208</v>
      </c>
      <c r="G68" s="21">
        <v>-50950</v>
      </c>
      <c r="H68" s="21">
        <v>-46207</v>
      </c>
      <c r="I68" s="21">
        <v>13067051</v>
      </c>
      <c r="J68" s="21">
        <v>6510</v>
      </c>
      <c r="K68" s="21"/>
      <c r="L68" s="21">
        <v>-10129</v>
      </c>
      <c r="M68" s="21">
        <v>-3619</v>
      </c>
      <c r="N68" s="21"/>
      <c r="O68" s="21"/>
      <c r="P68" s="21"/>
      <c r="Q68" s="21"/>
      <c r="R68" s="21"/>
      <c r="S68" s="21"/>
      <c r="T68" s="21"/>
      <c r="U68" s="21"/>
      <c r="V68" s="21">
        <v>13063432</v>
      </c>
      <c r="W68" s="21">
        <v>8046000</v>
      </c>
      <c r="X68" s="21"/>
      <c r="Y68" s="20"/>
      <c r="Z68" s="23">
        <v>16086267</v>
      </c>
    </row>
    <row r="69" spans="1:26" ht="13.5" hidden="1">
      <c r="A69" s="38" t="s">
        <v>32</v>
      </c>
      <c r="B69" s="19">
        <v>89713659</v>
      </c>
      <c r="C69" s="19"/>
      <c r="D69" s="20">
        <v>106690042</v>
      </c>
      <c r="E69" s="21">
        <v>106690042</v>
      </c>
      <c r="F69" s="21">
        <v>7493093</v>
      </c>
      <c r="G69" s="21">
        <v>8449022</v>
      </c>
      <c r="H69" s="21">
        <v>24525817</v>
      </c>
      <c r="I69" s="21">
        <v>40467932</v>
      </c>
      <c r="J69" s="21">
        <v>5278078</v>
      </c>
      <c r="K69" s="21">
        <v>7206834</v>
      </c>
      <c r="L69" s="21">
        <v>8779809</v>
      </c>
      <c r="M69" s="21">
        <v>21264721</v>
      </c>
      <c r="N69" s="21"/>
      <c r="O69" s="21"/>
      <c r="P69" s="21"/>
      <c r="Q69" s="21"/>
      <c r="R69" s="21"/>
      <c r="S69" s="21"/>
      <c r="T69" s="21"/>
      <c r="U69" s="21"/>
      <c r="V69" s="21">
        <v>61732653</v>
      </c>
      <c r="W69" s="21">
        <v>52700000</v>
      </c>
      <c r="X69" s="21"/>
      <c r="Y69" s="20"/>
      <c r="Z69" s="23">
        <v>106690042</v>
      </c>
    </row>
    <row r="70" spans="1:26" ht="13.5" hidden="1">
      <c r="A70" s="39" t="s">
        <v>103</v>
      </c>
      <c r="B70" s="19">
        <v>38956413</v>
      </c>
      <c r="C70" s="19"/>
      <c r="D70" s="20">
        <v>34977326</v>
      </c>
      <c r="E70" s="21">
        <v>34977326</v>
      </c>
      <c r="F70" s="21">
        <v>2428014</v>
      </c>
      <c r="G70" s="21">
        <v>3098311</v>
      </c>
      <c r="H70" s="21">
        <v>2778230</v>
      </c>
      <c r="I70" s="21">
        <v>8304555</v>
      </c>
      <c r="J70" s="21">
        <v>-2615930</v>
      </c>
      <c r="K70" s="21">
        <v>2428070</v>
      </c>
      <c r="L70" s="21">
        <v>1602839</v>
      </c>
      <c r="M70" s="21">
        <v>1414979</v>
      </c>
      <c r="N70" s="21"/>
      <c r="O70" s="21"/>
      <c r="P70" s="21"/>
      <c r="Q70" s="21"/>
      <c r="R70" s="21"/>
      <c r="S70" s="21"/>
      <c r="T70" s="21"/>
      <c r="U70" s="21"/>
      <c r="V70" s="21">
        <v>9719534</v>
      </c>
      <c r="W70" s="21">
        <v>16500000</v>
      </c>
      <c r="X70" s="21"/>
      <c r="Y70" s="20"/>
      <c r="Z70" s="23">
        <v>34977326</v>
      </c>
    </row>
    <row r="71" spans="1:26" ht="13.5" hidden="1">
      <c r="A71" s="39" t="s">
        <v>104</v>
      </c>
      <c r="B71" s="19">
        <v>22755250</v>
      </c>
      <c r="C71" s="19"/>
      <c r="D71" s="20">
        <v>36319964</v>
      </c>
      <c r="E71" s="21">
        <v>36319964</v>
      </c>
      <c r="F71" s="21">
        <v>2500109</v>
      </c>
      <c r="G71" s="21">
        <v>2783854</v>
      </c>
      <c r="H71" s="21">
        <v>19183166</v>
      </c>
      <c r="I71" s="21">
        <v>24467129</v>
      </c>
      <c r="J71" s="21">
        <v>10456351</v>
      </c>
      <c r="K71" s="21">
        <v>2204198</v>
      </c>
      <c r="L71" s="21">
        <v>4857535</v>
      </c>
      <c r="M71" s="21">
        <v>17518084</v>
      </c>
      <c r="N71" s="21"/>
      <c r="O71" s="21"/>
      <c r="P71" s="21"/>
      <c r="Q71" s="21"/>
      <c r="R71" s="21"/>
      <c r="S71" s="21"/>
      <c r="T71" s="21"/>
      <c r="U71" s="21"/>
      <c r="V71" s="21">
        <v>41985213</v>
      </c>
      <c r="W71" s="21">
        <v>18500000</v>
      </c>
      <c r="X71" s="21"/>
      <c r="Y71" s="20"/>
      <c r="Z71" s="23">
        <v>36319964</v>
      </c>
    </row>
    <row r="72" spans="1:26" ht="13.5" hidden="1">
      <c r="A72" s="39" t="s">
        <v>105</v>
      </c>
      <c r="B72" s="19">
        <v>17848969</v>
      </c>
      <c r="C72" s="19"/>
      <c r="D72" s="20">
        <v>22689004</v>
      </c>
      <c r="E72" s="21">
        <v>22689004</v>
      </c>
      <c r="F72" s="21">
        <v>1637481</v>
      </c>
      <c r="G72" s="21">
        <v>1639305</v>
      </c>
      <c r="H72" s="21">
        <v>1636933</v>
      </c>
      <c r="I72" s="21">
        <v>4913719</v>
      </c>
      <c r="J72" s="21">
        <v>-1636067</v>
      </c>
      <c r="K72" s="21">
        <v>1635259</v>
      </c>
      <c r="L72" s="21">
        <v>1476819</v>
      </c>
      <c r="M72" s="21">
        <v>1476011</v>
      </c>
      <c r="N72" s="21"/>
      <c r="O72" s="21"/>
      <c r="P72" s="21"/>
      <c r="Q72" s="21"/>
      <c r="R72" s="21"/>
      <c r="S72" s="21"/>
      <c r="T72" s="21"/>
      <c r="U72" s="21"/>
      <c r="V72" s="21">
        <v>6389730</v>
      </c>
      <c r="W72" s="21">
        <v>11346000</v>
      </c>
      <c r="X72" s="21"/>
      <c r="Y72" s="20"/>
      <c r="Z72" s="23">
        <v>22689004</v>
      </c>
    </row>
    <row r="73" spans="1:26" ht="13.5" hidden="1">
      <c r="A73" s="39" t="s">
        <v>106</v>
      </c>
      <c r="B73" s="19">
        <v>10153027</v>
      </c>
      <c r="C73" s="19"/>
      <c r="D73" s="20">
        <v>12703748</v>
      </c>
      <c r="E73" s="21">
        <v>12703748</v>
      </c>
      <c r="F73" s="21">
        <v>927489</v>
      </c>
      <c r="G73" s="21">
        <v>927552</v>
      </c>
      <c r="H73" s="21">
        <v>927488</v>
      </c>
      <c r="I73" s="21">
        <v>2782529</v>
      </c>
      <c r="J73" s="21">
        <v>-926276</v>
      </c>
      <c r="K73" s="21">
        <v>939307</v>
      </c>
      <c r="L73" s="21">
        <v>842616</v>
      </c>
      <c r="M73" s="21">
        <v>855647</v>
      </c>
      <c r="N73" s="21"/>
      <c r="O73" s="21"/>
      <c r="P73" s="21"/>
      <c r="Q73" s="21"/>
      <c r="R73" s="21"/>
      <c r="S73" s="21"/>
      <c r="T73" s="21"/>
      <c r="U73" s="21"/>
      <c r="V73" s="21">
        <v>3638176</v>
      </c>
      <c r="W73" s="21">
        <v>6354000</v>
      </c>
      <c r="X73" s="21"/>
      <c r="Y73" s="20"/>
      <c r="Z73" s="23">
        <v>12703748</v>
      </c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>
        <v>18869495</v>
      </c>
      <c r="C75" s="28"/>
      <c r="D75" s="29">
        <v>20000000</v>
      </c>
      <c r="E75" s="30">
        <v>20000000</v>
      </c>
      <c r="F75" s="30">
        <v>1653861</v>
      </c>
      <c r="G75" s="30">
        <v>1689652</v>
      </c>
      <c r="H75" s="30">
        <v>1735199</v>
      </c>
      <c r="I75" s="30">
        <v>5078712</v>
      </c>
      <c r="J75" s="30">
        <v>-1984505</v>
      </c>
      <c r="K75" s="30">
        <v>1886854</v>
      </c>
      <c r="L75" s="30">
        <v>1763640</v>
      </c>
      <c r="M75" s="30">
        <v>1665989</v>
      </c>
      <c r="N75" s="30"/>
      <c r="O75" s="30"/>
      <c r="P75" s="30"/>
      <c r="Q75" s="30"/>
      <c r="R75" s="30"/>
      <c r="S75" s="30"/>
      <c r="T75" s="30"/>
      <c r="U75" s="30"/>
      <c r="V75" s="30">
        <v>6744701</v>
      </c>
      <c r="W75" s="30">
        <v>10105000</v>
      </c>
      <c r="X75" s="30"/>
      <c r="Y75" s="29"/>
      <c r="Z75" s="31">
        <v>20000000</v>
      </c>
    </row>
    <row r="76" spans="1:26" ht="13.5" hidden="1">
      <c r="A76" s="42" t="s">
        <v>286</v>
      </c>
      <c r="B76" s="32">
        <v>56161636</v>
      </c>
      <c r="C76" s="32"/>
      <c r="D76" s="33">
        <v>121411</v>
      </c>
      <c r="E76" s="34">
        <v>121411</v>
      </c>
      <c r="F76" s="34">
        <v>3154756</v>
      </c>
      <c r="G76" s="34">
        <v>3990297</v>
      </c>
      <c r="H76" s="34">
        <v>3854087</v>
      </c>
      <c r="I76" s="34">
        <v>10999140</v>
      </c>
      <c r="J76" s="34">
        <v>4408754</v>
      </c>
      <c r="K76" s="34">
        <v>4401533</v>
      </c>
      <c r="L76" s="34">
        <v>3605533</v>
      </c>
      <c r="M76" s="34">
        <v>12415820</v>
      </c>
      <c r="N76" s="34"/>
      <c r="O76" s="34"/>
      <c r="P76" s="34"/>
      <c r="Q76" s="34"/>
      <c r="R76" s="34"/>
      <c r="S76" s="34"/>
      <c r="T76" s="34"/>
      <c r="U76" s="34"/>
      <c r="V76" s="34">
        <v>23414960</v>
      </c>
      <c r="W76" s="34">
        <v>60486</v>
      </c>
      <c r="X76" s="34"/>
      <c r="Y76" s="33"/>
      <c r="Z76" s="35">
        <v>121411</v>
      </c>
    </row>
    <row r="77" spans="1:26" ht="13.5" hidden="1">
      <c r="A77" s="37" t="s">
        <v>31</v>
      </c>
      <c r="B77" s="19">
        <v>9412800</v>
      </c>
      <c r="C77" s="19"/>
      <c r="D77" s="20">
        <v>15586</v>
      </c>
      <c r="E77" s="21">
        <v>15586</v>
      </c>
      <c r="F77" s="21">
        <v>473936</v>
      </c>
      <c r="G77" s="21">
        <v>598687</v>
      </c>
      <c r="H77" s="21">
        <v>701817</v>
      </c>
      <c r="I77" s="21">
        <v>1774440</v>
      </c>
      <c r="J77" s="21">
        <v>546213</v>
      </c>
      <c r="K77" s="21">
        <v>665421</v>
      </c>
      <c r="L77" s="21">
        <v>459939</v>
      </c>
      <c r="M77" s="21">
        <v>1671573</v>
      </c>
      <c r="N77" s="21"/>
      <c r="O77" s="21"/>
      <c r="P77" s="21"/>
      <c r="Q77" s="21"/>
      <c r="R77" s="21"/>
      <c r="S77" s="21"/>
      <c r="T77" s="21"/>
      <c r="U77" s="21"/>
      <c r="V77" s="21">
        <v>3446013</v>
      </c>
      <c r="W77" s="21">
        <v>7792</v>
      </c>
      <c r="X77" s="21"/>
      <c r="Y77" s="20"/>
      <c r="Z77" s="23">
        <v>15586</v>
      </c>
    </row>
    <row r="78" spans="1:26" ht="13.5" hidden="1">
      <c r="A78" s="38" t="s">
        <v>32</v>
      </c>
      <c r="B78" s="19">
        <v>46748836</v>
      </c>
      <c r="C78" s="19"/>
      <c r="D78" s="20">
        <v>87105</v>
      </c>
      <c r="E78" s="21">
        <v>87105</v>
      </c>
      <c r="F78" s="21">
        <v>2680820</v>
      </c>
      <c r="G78" s="21">
        <v>3391610</v>
      </c>
      <c r="H78" s="21">
        <v>3152270</v>
      </c>
      <c r="I78" s="21">
        <v>9224700</v>
      </c>
      <c r="J78" s="21">
        <v>3862541</v>
      </c>
      <c r="K78" s="21">
        <v>3736112</v>
      </c>
      <c r="L78" s="21">
        <v>3145594</v>
      </c>
      <c r="M78" s="21">
        <v>10744247</v>
      </c>
      <c r="N78" s="21"/>
      <c r="O78" s="21"/>
      <c r="P78" s="21"/>
      <c r="Q78" s="21"/>
      <c r="R78" s="21"/>
      <c r="S78" s="21"/>
      <c r="T78" s="21"/>
      <c r="U78" s="21"/>
      <c r="V78" s="21">
        <v>19968947</v>
      </c>
      <c r="W78" s="21">
        <v>43254</v>
      </c>
      <c r="X78" s="21"/>
      <c r="Y78" s="20"/>
      <c r="Z78" s="23">
        <v>87105</v>
      </c>
    </row>
    <row r="79" spans="1:26" ht="13.5" hidden="1">
      <c r="A79" s="39" t="s">
        <v>103</v>
      </c>
      <c r="B79" s="19">
        <v>33429470</v>
      </c>
      <c r="C79" s="19"/>
      <c r="D79" s="20">
        <v>33977</v>
      </c>
      <c r="E79" s="21">
        <v>33977</v>
      </c>
      <c r="F79" s="21">
        <v>1784110</v>
      </c>
      <c r="G79" s="21">
        <v>2388252</v>
      </c>
      <c r="H79" s="21">
        <v>2165290</v>
      </c>
      <c r="I79" s="21">
        <v>6337652</v>
      </c>
      <c r="J79" s="21">
        <v>2720992</v>
      </c>
      <c r="K79" s="21">
        <v>2676821</v>
      </c>
      <c r="L79" s="21">
        <v>2318951</v>
      </c>
      <c r="M79" s="21">
        <v>7716764</v>
      </c>
      <c r="N79" s="21"/>
      <c r="O79" s="21"/>
      <c r="P79" s="21"/>
      <c r="Q79" s="21"/>
      <c r="R79" s="21"/>
      <c r="S79" s="21"/>
      <c r="T79" s="21"/>
      <c r="U79" s="21"/>
      <c r="V79" s="21">
        <v>14054416</v>
      </c>
      <c r="W79" s="21">
        <v>16652</v>
      </c>
      <c r="X79" s="21"/>
      <c r="Y79" s="20"/>
      <c r="Z79" s="23">
        <v>33977</v>
      </c>
    </row>
    <row r="80" spans="1:26" ht="13.5" hidden="1">
      <c r="A80" s="39" t="s">
        <v>104</v>
      </c>
      <c r="B80" s="19">
        <v>6312372</v>
      </c>
      <c r="C80" s="19"/>
      <c r="D80" s="20">
        <v>28925</v>
      </c>
      <c r="E80" s="21">
        <v>28925</v>
      </c>
      <c r="F80" s="21">
        <v>390144</v>
      </c>
      <c r="G80" s="21">
        <v>483609</v>
      </c>
      <c r="H80" s="21">
        <v>507748</v>
      </c>
      <c r="I80" s="21">
        <v>1381501</v>
      </c>
      <c r="J80" s="21">
        <v>576721</v>
      </c>
      <c r="K80" s="21">
        <v>547892</v>
      </c>
      <c r="L80" s="21">
        <v>461103</v>
      </c>
      <c r="M80" s="21">
        <v>1585716</v>
      </c>
      <c r="N80" s="21"/>
      <c r="O80" s="21"/>
      <c r="P80" s="21"/>
      <c r="Q80" s="21"/>
      <c r="R80" s="21"/>
      <c r="S80" s="21"/>
      <c r="T80" s="21"/>
      <c r="U80" s="21"/>
      <c r="V80" s="21">
        <v>2967217</v>
      </c>
      <c r="W80" s="21">
        <v>14500</v>
      </c>
      <c r="X80" s="21"/>
      <c r="Y80" s="20"/>
      <c r="Z80" s="23">
        <v>28925</v>
      </c>
    </row>
    <row r="81" spans="1:26" ht="13.5" hidden="1">
      <c r="A81" s="39" t="s">
        <v>105</v>
      </c>
      <c r="B81" s="19">
        <v>4371964</v>
      </c>
      <c r="C81" s="19"/>
      <c r="D81" s="20">
        <v>16499</v>
      </c>
      <c r="E81" s="21">
        <v>16499</v>
      </c>
      <c r="F81" s="21">
        <v>328015</v>
      </c>
      <c r="G81" s="21">
        <v>319031</v>
      </c>
      <c r="H81" s="21">
        <v>290002</v>
      </c>
      <c r="I81" s="21">
        <v>937048</v>
      </c>
      <c r="J81" s="21">
        <v>330488</v>
      </c>
      <c r="K81" s="21">
        <v>317498</v>
      </c>
      <c r="L81" s="21">
        <v>227118</v>
      </c>
      <c r="M81" s="21">
        <v>875104</v>
      </c>
      <c r="N81" s="21"/>
      <c r="O81" s="21"/>
      <c r="P81" s="21"/>
      <c r="Q81" s="21"/>
      <c r="R81" s="21"/>
      <c r="S81" s="21"/>
      <c r="T81" s="21"/>
      <c r="U81" s="21"/>
      <c r="V81" s="21">
        <v>1812152</v>
      </c>
      <c r="W81" s="21">
        <v>8250</v>
      </c>
      <c r="X81" s="21"/>
      <c r="Y81" s="20"/>
      <c r="Z81" s="23">
        <v>16499</v>
      </c>
    </row>
    <row r="82" spans="1:26" ht="13.5" hidden="1">
      <c r="A82" s="39" t="s">
        <v>106</v>
      </c>
      <c r="B82" s="19">
        <v>2635030</v>
      </c>
      <c r="C82" s="19"/>
      <c r="D82" s="20">
        <v>7704</v>
      </c>
      <c r="E82" s="21">
        <v>7704</v>
      </c>
      <c r="F82" s="21">
        <v>178551</v>
      </c>
      <c r="G82" s="21">
        <v>200718</v>
      </c>
      <c r="H82" s="21">
        <v>189230</v>
      </c>
      <c r="I82" s="21">
        <v>568499</v>
      </c>
      <c r="J82" s="21">
        <v>234340</v>
      </c>
      <c r="K82" s="21">
        <v>193901</v>
      </c>
      <c r="L82" s="21">
        <v>138422</v>
      </c>
      <c r="M82" s="21">
        <v>566663</v>
      </c>
      <c r="N82" s="21"/>
      <c r="O82" s="21"/>
      <c r="P82" s="21"/>
      <c r="Q82" s="21"/>
      <c r="R82" s="21"/>
      <c r="S82" s="21"/>
      <c r="T82" s="21"/>
      <c r="U82" s="21"/>
      <c r="V82" s="21">
        <v>1135162</v>
      </c>
      <c r="W82" s="21">
        <v>3852</v>
      </c>
      <c r="X82" s="21"/>
      <c r="Y82" s="20"/>
      <c r="Z82" s="23">
        <v>7704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18720</v>
      </c>
      <c r="E84" s="30">
        <v>18720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9440</v>
      </c>
      <c r="X84" s="30"/>
      <c r="Y84" s="29"/>
      <c r="Z84" s="31">
        <v>18720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91679548</v>
      </c>
      <c r="D5" s="153">
        <f>SUM(D6:D8)</f>
        <v>0</v>
      </c>
      <c r="E5" s="154">
        <f t="shared" si="0"/>
        <v>101465287</v>
      </c>
      <c r="F5" s="100">
        <f t="shared" si="0"/>
        <v>101465287</v>
      </c>
      <c r="G5" s="100">
        <f t="shared" si="0"/>
        <v>14986974</v>
      </c>
      <c r="H5" s="100">
        <f t="shared" si="0"/>
        <v>1759875</v>
      </c>
      <c r="I5" s="100">
        <f t="shared" si="0"/>
        <v>1891923</v>
      </c>
      <c r="J5" s="100">
        <f t="shared" si="0"/>
        <v>18638772</v>
      </c>
      <c r="K5" s="100">
        <f t="shared" si="0"/>
        <v>-2068008</v>
      </c>
      <c r="L5" s="100">
        <f t="shared" si="0"/>
        <v>2114320</v>
      </c>
      <c r="M5" s="100">
        <f t="shared" si="0"/>
        <v>25415254</v>
      </c>
      <c r="N5" s="100">
        <f t="shared" si="0"/>
        <v>25461566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44100338</v>
      </c>
      <c r="X5" s="100">
        <f t="shared" si="0"/>
        <v>0</v>
      </c>
      <c r="Y5" s="100">
        <f t="shared" si="0"/>
        <v>44100338</v>
      </c>
      <c r="Z5" s="137">
        <f>+IF(X5&lt;&gt;0,+(Y5/X5)*100,0)</f>
        <v>0</v>
      </c>
      <c r="AA5" s="153">
        <f>SUM(AA6:AA8)</f>
        <v>101465287</v>
      </c>
    </row>
    <row r="6" spans="1:27" ht="13.5">
      <c r="A6" s="138" t="s">
        <v>75</v>
      </c>
      <c r="B6" s="136"/>
      <c r="C6" s="155">
        <v>12651485</v>
      </c>
      <c r="D6" s="155"/>
      <c r="E6" s="156">
        <v>17936547</v>
      </c>
      <c r="F6" s="60">
        <v>17936547</v>
      </c>
      <c r="G6" s="60"/>
      <c r="H6" s="60"/>
      <c r="I6" s="60"/>
      <c r="J6" s="60"/>
      <c r="K6" s="60"/>
      <c r="L6" s="60">
        <v>96468</v>
      </c>
      <c r="M6" s="60">
        <v>8043964</v>
      </c>
      <c r="N6" s="60">
        <v>8140432</v>
      </c>
      <c r="O6" s="60"/>
      <c r="P6" s="60"/>
      <c r="Q6" s="60"/>
      <c r="R6" s="60"/>
      <c r="S6" s="60"/>
      <c r="T6" s="60"/>
      <c r="U6" s="60"/>
      <c r="V6" s="60"/>
      <c r="W6" s="60">
        <v>8140432</v>
      </c>
      <c r="X6" s="60"/>
      <c r="Y6" s="60">
        <v>8140432</v>
      </c>
      <c r="Z6" s="140">
        <v>0</v>
      </c>
      <c r="AA6" s="155">
        <v>17936547</v>
      </c>
    </row>
    <row r="7" spans="1:27" ht="13.5">
      <c r="A7" s="138" t="s">
        <v>76</v>
      </c>
      <c r="B7" s="136"/>
      <c r="C7" s="157">
        <v>69909685</v>
      </c>
      <c r="D7" s="157"/>
      <c r="E7" s="158">
        <v>70260489</v>
      </c>
      <c r="F7" s="159">
        <v>70260489</v>
      </c>
      <c r="G7" s="159">
        <v>14823973</v>
      </c>
      <c r="H7" s="159">
        <v>1668759</v>
      </c>
      <c r="I7" s="159">
        <v>1809360</v>
      </c>
      <c r="J7" s="159">
        <v>18302092</v>
      </c>
      <c r="K7" s="159">
        <v>-1994361</v>
      </c>
      <c r="L7" s="159">
        <v>2017852</v>
      </c>
      <c r="M7" s="159">
        <v>13637153</v>
      </c>
      <c r="N7" s="159">
        <v>13660644</v>
      </c>
      <c r="O7" s="159"/>
      <c r="P7" s="159"/>
      <c r="Q7" s="159"/>
      <c r="R7" s="159"/>
      <c r="S7" s="159"/>
      <c r="T7" s="159"/>
      <c r="U7" s="159"/>
      <c r="V7" s="159"/>
      <c r="W7" s="159">
        <v>31962736</v>
      </c>
      <c r="X7" s="159"/>
      <c r="Y7" s="159">
        <v>31962736</v>
      </c>
      <c r="Z7" s="141">
        <v>0</v>
      </c>
      <c r="AA7" s="157">
        <v>70260489</v>
      </c>
    </row>
    <row r="8" spans="1:27" ht="13.5">
      <c r="A8" s="138" t="s">
        <v>77</v>
      </c>
      <c r="B8" s="136"/>
      <c r="C8" s="155">
        <v>9118378</v>
      </c>
      <c r="D8" s="155"/>
      <c r="E8" s="156">
        <v>13268251</v>
      </c>
      <c r="F8" s="60">
        <v>13268251</v>
      </c>
      <c r="G8" s="60">
        <v>163001</v>
      </c>
      <c r="H8" s="60">
        <v>91116</v>
      </c>
      <c r="I8" s="60">
        <v>82563</v>
      </c>
      <c r="J8" s="60">
        <v>336680</v>
      </c>
      <c r="K8" s="60">
        <v>-73647</v>
      </c>
      <c r="L8" s="60"/>
      <c r="M8" s="60">
        <v>3734137</v>
      </c>
      <c r="N8" s="60">
        <v>3660490</v>
      </c>
      <c r="O8" s="60"/>
      <c r="P8" s="60"/>
      <c r="Q8" s="60"/>
      <c r="R8" s="60"/>
      <c r="S8" s="60"/>
      <c r="T8" s="60"/>
      <c r="U8" s="60"/>
      <c r="V8" s="60"/>
      <c r="W8" s="60">
        <v>3997170</v>
      </c>
      <c r="X8" s="60"/>
      <c r="Y8" s="60">
        <v>3997170</v>
      </c>
      <c r="Z8" s="140">
        <v>0</v>
      </c>
      <c r="AA8" s="155">
        <v>13268251</v>
      </c>
    </row>
    <row r="9" spans="1:27" ht="13.5">
      <c r="A9" s="135" t="s">
        <v>78</v>
      </c>
      <c r="B9" s="136"/>
      <c r="C9" s="153">
        <f aca="true" t="shared" si="1" ref="C9:Y9">SUM(C10:C14)</f>
        <v>10858310</v>
      </c>
      <c r="D9" s="153">
        <f>SUM(D10:D14)</f>
        <v>0</v>
      </c>
      <c r="E9" s="154">
        <f t="shared" si="1"/>
        <v>11378531</v>
      </c>
      <c r="F9" s="100">
        <f t="shared" si="1"/>
        <v>11378531</v>
      </c>
      <c r="G9" s="100">
        <f t="shared" si="1"/>
        <v>32299</v>
      </c>
      <c r="H9" s="100">
        <f t="shared" si="1"/>
        <v>6332</v>
      </c>
      <c r="I9" s="100">
        <f t="shared" si="1"/>
        <v>27419</v>
      </c>
      <c r="J9" s="100">
        <f t="shared" si="1"/>
        <v>66050</v>
      </c>
      <c r="K9" s="100">
        <f t="shared" si="1"/>
        <v>-16515</v>
      </c>
      <c r="L9" s="100">
        <f t="shared" si="1"/>
        <v>18912</v>
      </c>
      <c r="M9" s="100">
        <f t="shared" si="1"/>
        <v>6772248</v>
      </c>
      <c r="N9" s="100">
        <f t="shared" si="1"/>
        <v>6774645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6840695</v>
      </c>
      <c r="X9" s="100">
        <f t="shared" si="1"/>
        <v>0</v>
      </c>
      <c r="Y9" s="100">
        <f t="shared" si="1"/>
        <v>6840695</v>
      </c>
      <c r="Z9" s="137">
        <f>+IF(X9&lt;&gt;0,+(Y9/X9)*100,0)</f>
        <v>0</v>
      </c>
      <c r="AA9" s="153">
        <f>SUM(AA10:AA14)</f>
        <v>11378531</v>
      </c>
    </row>
    <row r="10" spans="1:27" ht="13.5">
      <c r="A10" s="138" t="s">
        <v>79</v>
      </c>
      <c r="B10" s="136"/>
      <c r="C10" s="155">
        <v>6828136</v>
      </c>
      <c r="D10" s="155"/>
      <c r="E10" s="156">
        <v>4899365</v>
      </c>
      <c r="F10" s="60">
        <v>4899365</v>
      </c>
      <c r="G10" s="60">
        <v>12649</v>
      </c>
      <c r="H10" s="60">
        <v>5612</v>
      </c>
      <c r="I10" s="60">
        <v>7519</v>
      </c>
      <c r="J10" s="60">
        <v>25780</v>
      </c>
      <c r="K10" s="60">
        <v>-10281</v>
      </c>
      <c r="L10" s="60">
        <v>18806</v>
      </c>
      <c r="M10" s="60">
        <v>4302163</v>
      </c>
      <c r="N10" s="60">
        <v>4310688</v>
      </c>
      <c r="O10" s="60"/>
      <c r="P10" s="60"/>
      <c r="Q10" s="60"/>
      <c r="R10" s="60"/>
      <c r="S10" s="60"/>
      <c r="T10" s="60"/>
      <c r="U10" s="60"/>
      <c r="V10" s="60"/>
      <c r="W10" s="60">
        <v>4336468</v>
      </c>
      <c r="X10" s="60"/>
      <c r="Y10" s="60">
        <v>4336468</v>
      </c>
      <c r="Z10" s="140">
        <v>0</v>
      </c>
      <c r="AA10" s="155">
        <v>4899365</v>
      </c>
    </row>
    <row r="11" spans="1:27" ht="13.5">
      <c r="A11" s="138" t="s">
        <v>80</v>
      </c>
      <c r="B11" s="136"/>
      <c r="C11" s="155">
        <v>100635</v>
      </c>
      <c r="D11" s="155"/>
      <c r="E11" s="156"/>
      <c r="F11" s="60"/>
      <c r="G11" s="60">
        <v>10700</v>
      </c>
      <c r="H11" s="60">
        <v>720</v>
      </c>
      <c r="I11" s="60">
        <v>19900</v>
      </c>
      <c r="J11" s="60">
        <v>31320</v>
      </c>
      <c r="K11" s="60">
        <v>-6234</v>
      </c>
      <c r="L11" s="60">
        <v>106</v>
      </c>
      <c r="M11" s="60">
        <v>592</v>
      </c>
      <c r="N11" s="60">
        <v>-5536</v>
      </c>
      <c r="O11" s="60"/>
      <c r="P11" s="60"/>
      <c r="Q11" s="60"/>
      <c r="R11" s="60"/>
      <c r="S11" s="60"/>
      <c r="T11" s="60"/>
      <c r="U11" s="60"/>
      <c r="V11" s="60"/>
      <c r="W11" s="60">
        <v>25784</v>
      </c>
      <c r="X11" s="60"/>
      <c r="Y11" s="60">
        <v>25784</v>
      </c>
      <c r="Z11" s="140">
        <v>0</v>
      </c>
      <c r="AA11" s="155"/>
    </row>
    <row r="12" spans="1:27" ht="13.5">
      <c r="A12" s="138" t="s">
        <v>81</v>
      </c>
      <c r="B12" s="136"/>
      <c r="C12" s="155">
        <v>2440731</v>
      </c>
      <c r="D12" s="155"/>
      <c r="E12" s="156">
        <v>4576499</v>
      </c>
      <c r="F12" s="60">
        <v>4576499</v>
      </c>
      <c r="G12" s="60">
        <v>8950</v>
      </c>
      <c r="H12" s="60"/>
      <c r="I12" s="60"/>
      <c r="J12" s="60">
        <v>8950</v>
      </c>
      <c r="K12" s="60"/>
      <c r="L12" s="60"/>
      <c r="M12" s="60">
        <v>1687972</v>
      </c>
      <c r="N12" s="60">
        <v>1687972</v>
      </c>
      <c r="O12" s="60"/>
      <c r="P12" s="60"/>
      <c r="Q12" s="60"/>
      <c r="R12" s="60"/>
      <c r="S12" s="60"/>
      <c r="T12" s="60"/>
      <c r="U12" s="60"/>
      <c r="V12" s="60"/>
      <c r="W12" s="60">
        <v>1696922</v>
      </c>
      <c r="X12" s="60"/>
      <c r="Y12" s="60">
        <v>1696922</v>
      </c>
      <c r="Z12" s="140">
        <v>0</v>
      </c>
      <c r="AA12" s="155">
        <v>4576499</v>
      </c>
    </row>
    <row r="13" spans="1:27" ht="13.5">
      <c r="A13" s="138" t="s">
        <v>82</v>
      </c>
      <c r="B13" s="136"/>
      <c r="C13" s="155">
        <v>1488808</v>
      </c>
      <c r="D13" s="155"/>
      <c r="E13" s="156">
        <v>1902667</v>
      </c>
      <c r="F13" s="60">
        <v>1902667</v>
      </c>
      <c r="G13" s="60"/>
      <c r="H13" s="60"/>
      <c r="I13" s="60"/>
      <c r="J13" s="60"/>
      <c r="K13" s="60"/>
      <c r="L13" s="60"/>
      <c r="M13" s="60">
        <v>781521</v>
      </c>
      <c r="N13" s="60">
        <v>781521</v>
      </c>
      <c r="O13" s="60"/>
      <c r="P13" s="60"/>
      <c r="Q13" s="60"/>
      <c r="R13" s="60"/>
      <c r="S13" s="60"/>
      <c r="T13" s="60"/>
      <c r="U13" s="60"/>
      <c r="V13" s="60"/>
      <c r="W13" s="60">
        <v>781521</v>
      </c>
      <c r="X13" s="60"/>
      <c r="Y13" s="60">
        <v>781521</v>
      </c>
      <c r="Z13" s="140">
        <v>0</v>
      </c>
      <c r="AA13" s="155">
        <v>1902667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10199420</v>
      </c>
      <c r="D15" s="153">
        <f>SUM(D16:D18)</f>
        <v>0</v>
      </c>
      <c r="E15" s="154">
        <f t="shared" si="2"/>
        <v>2079900</v>
      </c>
      <c r="F15" s="100">
        <f t="shared" si="2"/>
        <v>2079900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5574603</v>
      </c>
      <c r="N15" s="100">
        <f t="shared" si="2"/>
        <v>5574603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5574603</v>
      </c>
      <c r="X15" s="100">
        <f t="shared" si="2"/>
        <v>0</v>
      </c>
      <c r="Y15" s="100">
        <f t="shared" si="2"/>
        <v>5574603</v>
      </c>
      <c r="Z15" s="137">
        <f>+IF(X15&lt;&gt;0,+(Y15/X15)*100,0)</f>
        <v>0</v>
      </c>
      <c r="AA15" s="153">
        <f>SUM(AA16:AA18)</f>
        <v>2079900</v>
      </c>
    </row>
    <row r="16" spans="1:27" ht="13.5">
      <c r="A16" s="138" t="s">
        <v>85</v>
      </c>
      <c r="B16" s="136"/>
      <c r="C16" s="155">
        <v>2676916</v>
      </c>
      <c r="D16" s="155"/>
      <c r="E16" s="156">
        <v>1078900</v>
      </c>
      <c r="F16" s="60">
        <v>1078900</v>
      </c>
      <c r="G16" s="60"/>
      <c r="H16" s="60"/>
      <c r="I16" s="60"/>
      <c r="J16" s="60"/>
      <c r="K16" s="60"/>
      <c r="L16" s="60"/>
      <c r="M16" s="60">
        <v>4492796</v>
      </c>
      <c r="N16" s="60">
        <v>4492796</v>
      </c>
      <c r="O16" s="60"/>
      <c r="P16" s="60"/>
      <c r="Q16" s="60"/>
      <c r="R16" s="60"/>
      <c r="S16" s="60"/>
      <c r="T16" s="60"/>
      <c r="U16" s="60"/>
      <c r="V16" s="60"/>
      <c r="W16" s="60">
        <v>4492796</v>
      </c>
      <c r="X16" s="60"/>
      <c r="Y16" s="60">
        <v>4492796</v>
      </c>
      <c r="Z16" s="140">
        <v>0</v>
      </c>
      <c r="AA16" s="155">
        <v>1078900</v>
      </c>
    </row>
    <row r="17" spans="1:27" ht="13.5">
      <c r="A17" s="138" t="s">
        <v>86</v>
      </c>
      <c r="B17" s="136"/>
      <c r="C17" s="155">
        <v>7522504</v>
      </c>
      <c r="D17" s="155"/>
      <c r="E17" s="156">
        <v>1001000</v>
      </c>
      <c r="F17" s="60">
        <v>1001000</v>
      </c>
      <c r="G17" s="60"/>
      <c r="H17" s="60"/>
      <c r="I17" s="60"/>
      <c r="J17" s="60"/>
      <c r="K17" s="60"/>
      <c r="L17" s="60"/>
      <c r="M17" s="60">
        <v>1081807</v>
      </c>
      <c r="N17" s="60">
        <v>1081807</v>
      </c>
      <c r="O17" s="60"/>
      <c r="P17" s="60"/>
      <c r="Q17" s="60"/>
      <c r="R17" s="60"/>
      <c r="S17" s="60"/>
      <c r="T17" s="60"/>
      <c r="U17" s="60"/>
      <c r="V17" s="60"/>
      <c r="W17" s="60">
        <v>1081807</v>
      </c>
      <c r="X17" s="60"/>
      <c r="Y17" s="60">
        <v>1081807</v>
      </c>
      <c r="Z17" s="140">
        <v>0</v>
      </c>
      <c r="AA17" s="155">
        <v>1001000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114488599</v>
      </c>
      <c r="D19" s="153">
        <f>SUM(D20:D23)</f>
        <v>0</v>
      </c>
      <c r="E19" s="154">
        <f t="shared" si="3"/>
        <v>106690042</v>
      </c>
      <c r="F19" s="100">
        <f t="shared" si="3"/>
        <v>106690042</v>
      </c>
      <c r="G19" s="100">
        <f t="shared" si="3"/>
        <v>7504065</v>
      </c>
      <c r="H19" s="100">
        <f t="shared" si="3"/>
        <v>8454134</v>
      </c>
      <c r="I19" s="100">
        <f t="shared" si="3"/>
        <v>24552469</v>
      </c>
      <c r="J19" s="100">
        <f t="shared" si="3"/>
        <v>40510668</v>
      </c>
      <c r="K19" s="100">
        <f t="shared" si="3"/>
        <v>5261551</v>
      </c>
      <c r="L19" s="100">
        <f t="shared" si="3"/>
        <v>7225794</v>
      </c>
      <c r="M19" s="100">
        <f t="shared" si="3"/>
        <v>10266546</v>
      </c>
      <c r="N19" s="100">
        <f t="shared" si="3"/>
        <v>22753891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63264559</v>
      </c>
      <c r="X19" s="100">
        <f t="shared" si="3"/>
        <v>0</v>
      </c>
      <c r="Y19" s="100">
        <f t="shared" si="3"/>
        <v>63264559</v>
      </c>
      <c r="Z19" s="137">
        <f>+IF(X19&lt;&gt;0,+(Y19/X19)*100,0)</f>
        <v>0</v>
      </c>
      <c r="AA19" s="153">
        <f>SUM(AA20:AA23)</f>
        <v>106690042</v>
      </c>
    </row>
    <row r="20" spans="1:27" ht="13.5">
      <c r="A20" s="138" t="s">
        <v>89</v>
      </c>
      <c r="B20" s="136"/>
      <c r="C20" s="155">
        <v>44652112</v>
      </c>
      <c r="D20" s="155"/>
      <c r="E20" s="156">
        <v>34977326</v>
      </c>
      <c r="F20" s="60">
        <v>34977326</v>
      </c>
      <c r="G20" s="60">
        <v>2437499</v>
      </c>
      <c r="H20" s="60">
        <v>3101906</v>
      </c>
      <c r="I20" s="60">
        <v>2799825</v>
      </c>
      <c r="J20" s="60">
        <v>8339230</v>
      </c>
      <c r="K20" s="60">
        <v>-2627710</v>
      </c>
      <c r="L20" s="60">
        <v>2441330</v>
      </c>
      <c r="M20" s="60">
        <v>3084466</v>
      </c>
      <c r="N20" s="60">
        <v>2898086</v>
      </c>
      <c r="O20" s="60"/>
      <c r="P20" s="60"/>
      <c r="Q20" s="60"/>
      <c r="R20" s="60"/>
      <c r="S20" s="60"/>
      <c r="T20" s="60"/>
      <c r="U20" s="60"/>
      <c r="V20" s="60"/>
      <c r="W20" s="60">
        <v>11237316</v>
      </c>
      <c r="X20" s="60"/>
      <c r="Y20" s="60">
        <v>11237316</v>
      </c>
      <c r="Z20" s="140">
        <v>0</v>
      </c>
      <c r="AA20" s="155">
        <v>34977326</v>
      </c>
    </row>
    <row r="21" spans="1:27" ht="13.5">
      <c r="A21" s="138" t="s">
        <v>90</v>
      </c>
      <c r="B21" s="136"/>
      <c r="C21" s="155">
        <v>23308956</v>
      </c>
      <c r="D21" s="155"/>
      <c r="E21" s="156">
        <v>36319964</v>
      </c>
      <c r="F21" s="60">
        <v>36319964</v>
      </c>
      <c r="G21" s="60">
        <v>2500109</v>
      </c>
      <c r="H21" s="60">
        <v>2783854</v>
      </c>
      <c r="I21" s="60">
        <v>19183166</v>
      </c>
      <c r="J21" s="60">
        <v>24467129</v>
      </c>
      <c r="K21" s="60">
        <v>10452651</v>
      </c>
      <c r="L21" s="60">
        <v>2209898</v>
      </c>
      <c r="M21" s="60">
        <v>4860411</v>
      </c>
      <c r="N21" s="60">
        <v>17522960</v>
      </c>
      <c r="O21" s="60"/>
      <c r="P21" s="60"/>
      <c r="Q21" s="60"/>
      <c r="R21" s="60"/>
      <c r="S21" s="60"/>
      <c r="T21" s="60"/>
      <c r="U21" s="60"/>
      <c r="V21" s="60"/>
      <c r="W21" s="60">
        <v>41990089</v>
      </c>
      <c r="X21" s="60"/>
      <c r="Y21" s="60">
        <v>41990089</v>
      </c>
      <c r="Z21" s="140">
        <v>0</v>
      </c>
      <c r="AA21" s="155">
        <v>36319964</v>
      </c>
    </row>
    <row r="22" spans="1:27" ht="13.5">
      <c r="A22" s="138" t="s">
        <v>91</v>
      </c>
      <c r="B22" s="136"/>
      <c r="C22" s="157">
        <v>36359928</v>
      </c>
      <c r="D22" s="157"/>
      <c r="E22" s="158">
        <v>22689004</v>
      </c>
      <c r="F22" s="159">
        <v>22689004</v>
      </c>
      <c r="G22" s="159">
        <v>1637481</v>
      </c>
      <c r="H22" s="159">
        <v>1639305</v>
      </c>
      <c r="I22" s="159">
        <v>1640633</v>
      </c>
      <c r="J22" s="159">
        <v>4917419</v>
      </c>
      <c r="K22" s="159">
        <v>-1636067</v>
      </c>
      <c r="L22" s="159">
        <v>1635259</v>
      </c>
      <c r="M22" s="159">
        <v>1476819</v>
      </c>
      <c r="N22" s="159">
        <v>1476011</v>
      </c>
      <c r="O22" s="159"/>
      <c r="P22" s="159"/>
      <c r="Q22" s="159"/>
      <c r="R22" s="159"/>
      <c r="S22" s="159"/>
      <c r="T22" s="159"/>
      <c r="U22" s="159"/>
      <c r="V22" s="159"/>
      <c r="W22" s="159">
        <v>6393430</v>
      </c>
      <c r="X22" s="159"/>
      <c r="Y22" s="159">
        <v>6393430</v>
      </c>
      <c r="Z22" s="141">
        <v>0</v>
      </c>
      <c r="AA22" s="157">
        <v>22689004</v>
      </c>
    </row>
    <row r="23" spans="1:27" ht="13.5">
      <c r="A23" s="138" t="s">
        <v>92</v>
      </c>
      <c r="B23" s="136"/>
      <c r="C23" s="155">
        <v>10167603</v>
      </c>
      <c r="D23" s="155"/>
      <c r="E23" s="156">
        <v>12703748</v>
      </c>
      <c r="F23" s="60">
        <v>12703748</v>
      </c>
      <c r="G23" s="60">
        <v>928976</v>
      </c>
      <c r="H23" s="60">
        <v>929069</v>
      </c>
      <c r="I23" s="60">
        <v>928845</v>
      </c>
      <c r="J23" s="60">
        <v>2786890</v>
      </c>
      <c r="K23" s="60">
        <v>-927323</v>
      </c>
      <c r="L23" s="60">
        <v>939307</v>
      </c>
      <c r="M23" s="60">
        <v>844850</v>
      </c>
      <c r="N23" s="60">
        <v>856834</v>
      </c>
      <c r="O23" s="60"/>
      <c r="P23" s="60"/>
      <c r="Q23" s="60"/>
      <c r="R23" s="60"/>
      <c r="S23" s="60"/>
      <c r="T23" s="60"/>
      <c r="U23" s="60"/>
      <c r="V23" s="60"/>
      <c r="W23" s="60">
        <v>3643724</v>
      </c>
      <c r="X23" s="60"/>
      <c r="Y23" s="60">
        <v>3643724</v>
      </c>
      <c r="Z23" s="140">
        <v>0</v>
      </c>
      <c r="AA23" s="155">
        <v>12703748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227225877</v>
      </c>
      <c r="D25" s="168">
        <f>+D5+D9+D15+D19+D24</f>
        <v>0</v>
      </c>
      <c r="E25" s="169">
        <f t="shared" si="4"/>
        <v>221613760</v>
      </c>
      <c r="F25" s="73">
        <f t="shared" si="4"/>
        <v>221613760</v>
      </c>
      <c r="G25" s="73">
        <f t="shared" si="4"/>
        <v>22523338</v>
      </c>
      <c r="H25" s="73">
        <f t="shared" si="4"/>
        <v>10220341</v>
      </c>
      <c r="I25" s="73">
        <f t="shared" si="4"/>
        <v>26471811</v>
      </c>
      <c r="J25" s="73">
        <f t="shared" si="4"/>
        <v>59215490</v>
      </c>
      <c r="K25" s="73">
        <f t="shared" si="4"/>
        <v>3177028</v>
      </c>
      <c r="L25" s="73">
        <f t="shared" si="4"/>
        <v>9359026</v>
      </c>
      <c r="M25" s="73">
        <f t="shared" si="4"/>
        <v>48028651</v>
      </c>
      <c r="N25" s="73">
        <f t="shared" si="4"/>
        <v>60564705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119780195</v>
      </c>
      <c r="X25" s="73">
        <f t="shared" si="4"/>
        <v>0</v>
      </c>
      <c r="Y25" s="73">
        <f t="shared" si="4"/>
        <v>119780195</v>
      </c>
      <c r="Z25" s="170">
        <f>+IF(X25&lt;&gt;0,+(Y25/X25)*100,0)</f>
        <v>0</v>
      </c>
      <c r="AA25" s="168">
        <f>+AA5+AA9+AA15+AA19+AA24</f>
        <v>221613760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86679547</v>
      </c>
      <c r="D28" s="153">
        <f>SUM(D29:D31)</f>
        <v>0</v>
      </c>
      <c r="E28" s="154">
        <f t="shared" si="5"/>
        <v>113366383</v>
      </c>
      <c r="F28" s="100">
        <f t="shared" si="5"/>
        <v>113366383</v>
      </c>
      <c r="G28" s="100">
        <f t="shared" si="5"/>
        <v>2951514</v>
      </c>
      <c r="H28" s="100">
        <f t="shared" si="5"/>
        <v>4397477</v>
      </c>
      <c r="I28" s="100">
        <f t="shared" si="5"/>
        <v>5391255</v>
      </c>
      <c r="J28" s="100">
        <f t="shared" si="5"/>
        <v>12740246</v>
      </c>
      <c r="K28" s="100">
        <f t="shared" si="5"/>
        <v>3997439</v>
      </c>
      <c r="L28" s="100">
        <f t="shared" si="5"/>
        <v>4038113</v>
      </c>
      <c r="M28" s="100">
        <f t="shared" si="5"/>
        <v>15751727</v>
      </c>
      <c r="N28" s="100">
        <f t="shared" si="5"/>
        <v>23787279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36527525</v>
      </c>
      <c r="X28" s="100">
        <f t="shared" si="5"/>
        <v>0</v>
      </c>
      <c r="Y28" s="100">
        <f t="shared" si="5"/>
        <v>36527525</v>
      </c>
      <c r="Z28" s="137">
        <f>+IF(X28&lt;&gt;0,+(Y28/X28)*100,0)</f>
        <v>0</v>
      </c>
      <c r="AA28" s="153">
        <f>SUM(AA29:AA31)</f>
        <v>113366383</v>
      </c>
    </row>
    <row r="29" spans="1:27" ht="13.5">
      <c r="A29" s="138" t="s">
        <v>75</v>
      </c>
      <c r="B29" s="136"/>
      <c r="C29" s="155">
        <v>17652403</v>
      </c>
      <c r="D29" s="155"/>
      <c r="E29" s="156">
        <v>21484186</v>
      </c>
      <c r="F29" s="60">
        <v>21484186</v>
      </c>
      <c r="G29" s="60">
        <v>1239960</v>
      </c>
      <c r="H29" s="60">
        <v>2343661</v>
      </c>
      <c r="I29" s="60">
        <v>1420274</v>
      </c>
      <c r="J29" s="60">
        <v>5003895</v>
      </c>
      <c r="K29" s="60">
        <v>1485943</v>
      </c>
      <c r="L29" s="60">
        <v>1497943</v>
      </c>
      <c r="M29" s="60">
        <v>1489258</v>
      </c>
      <c r="N29" s="60">
        <v>4473144</v>
      </c>
      <c r="O29" s="60"/>
      <c r="P29" s="60"/>
      <c r="Q29" s="60"/>
      <c r="R29" s="60"/>
      <c r="S29" s="60"/>
      <c r="T29" s="60"/>
      <c r="U29" s="60"/>
      <c r="V29" s="60"/>
      <c r="W29" s="60">
        <v>9477039</v>
      </c>
      <c r="X29" s="60"/>
      <c r="Y29" s="60">
        <v>9477039</v>
      </c>
      <c r="Z29" s="140">
        <v>0</v>
      </c>
      <c r="AA29" s="155">
        <v>21484186</v>
      </c>
    </row>
    <row r="30" spans="1:27" ht="13.5">
      <c r="A30" s="138" t="s">
        <v>76</v>
      </c>
      <c r="B30" s="136"/>
      <c r="C30" s="157">
        <v>59331625</v>
      </c>
      <c r="D30" s="157"/>
      <c r="E30" s="158">
        <v>77783771</v>
      </c>
      <c r="F30" s="159">
        <v>77783771</v>
      </c>
      <c r="G30" s="159">
        <v>1254727</v>
      </c>
      <c r="H30" s="159">
        <v>1199657</v>
      </c>
      <c r="I30" s="159">
        <v>2692291</v>
      </c>
      <c r="J30" s="159">
        <v>5146675</v>
      </c>
      <c r="K30" s="159">
        <v>1926823</v>
      </c>
      <c r="L30" s="159">
        <v>2103242</v>
      </c>
      <c r="M30" s="159">
        <v>13723966</v>
      </c>
      <c r="N30" s="159">
        <v>17754031</v>
      </c>
      <c r="O30" s="159"/>
      <c r="P30" s="159"/>
      <c r="Q30" s="159"/>
      <c r="R30" s="159"/>
      <c r="S30" s="159"/>
      <c r="T30" s="159"/>
      <c r="U30" s="159"/>
      <c r="V30" s="159"/>
      <c r="W30" s="159">
        <v>22900706</v>
      </c>
      <c r="X30" s="159"/>
      <c r="Y30" s="159">
        <v>22900706</v>
      </c>
      <c r="Z30" s="141">
        <v>0</v>
      </c>
      <c r="AA30" s="157">
        <v>77783771</v>
      </c>
    </row>
    <row r="31" spans="1:27" ht="13.5">
      <c r="A31" s="138" t="s">
        <v>77</v>
      </c>
      <c r="B31" s="136"/>
      <c r="C31" s="155">
        <v>9695519</v>
      </c>
      <c r="D31" s="155"/>
      <c r="E31" s="156">
        <v>14098426</v>
      </c>
      <c r="F31" s="60">
        <v>14098426</v>
      </c>
      <c r="G31" s="60">
        <v>456827</v>
      </c>
      <c r="H31" s="60">
        <v>854159</v>
      </c>
      <c r="I31" s="60">
        <v>1278690</v>
      </c>
      <c r="J31" s="60">
        <v>2589676</v>
      </c>
      <c r="K31" s="60">
        <v>584673</v>
      </c>
      <c r="L31" s="60">
        <v>436928</v>
      </c>
      <c r="M31" s="60">
        <v>538503</v>
      </c>
      <c r="N31" s="60">
        <v>1560104</v>
      </c>
      <c r="O31" s="60"/>
      <c r="P31" s="60"/>
      <c r="Q31" s="60"/>
      <c r="R31" s="60"/>
      <c r="S31" s="60"/>
      <c r="T31" s="60"/>
      <c r="U31" s="60"/>
      <c r="V31" s="60"/>
      <c r="W31" s="60">
        <v>4149780</v>
      </c>
      <c r="X31" s="60"/>
      <c r="Y31" s="60">
        <v>4149780</v>
      </c>
      <c r="Z31" s="140">
        <v>0</v>
      </c>
      <c r="AA31" s="155">
        <v>14098426</v>
      </c>
    </row>
    <row r="32" spans="1:27" ht="13.5">
      <c r="A32" s="135" t="s">
        <v>78</v>
      </c>
      <c r="B32" s="136"/>
      <c r="C32" s="153">
        <f aca="true" t="shared" si="6" ref="C32:Y32">SUM(C33:C37)</f>
        <v>11911664</v>
      </c>
      <c r="D32" s="153">
        <f>SUM(D33:D37)</f>
        <v>0</v>
      </c>
      <c r="E32" s="154">
        <f t="shared" si="6"/>
        <v>13218294</v>
      </c>
      <c r="F32" s="100">
        <f t="shared" si="6"/>
        <v>13218294</v>
      </c>
      <c r="G32" s="100">
        <f t="shared" si="6"/>
        <v>935976</v>
      </c>
      <c r="H32" s="100">
        <f t="shared" si="6"/>
        <v>1267557</v>
      </c>
      <c r="I32" s="100">
        <f t="shared" si="6"/>
        <v>986149</v>
      </c>
      <c r="J32" s="100">
        <f t="shared" si="6"/>
        <v>3189682</v>
      </c>
      <c r="K32" s="100">
        <f t="shared" si="6"/>
        <v>915861</v>
      </c>
      <c r="L32" s="100">
        <f t="shared" si="6"/>
        <v>1422723</v>
      </c>
      <c r="M32" s="100">
        <f t="shared" si="6"/>
        <v>1241647</v>
      </c>
      <c r="N32" s="100">
        <f t="shared" si="6"/>
        <v>3580231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6769913</v>
      </c>
      <c r="X32" s="100">
        <f t="shared" si="6"/>
        <v>0</v>
      </c>
      <c r="Y32" s="100">
        <f t="shared" si="6"/>
        <v>6769913</v>
      </c>
      <c r="Z32" s="137">
        <f>+IF(X32&lt;&gt;0,+(Y32/X32)*100,0)</f>
        <v>0</v>
      </c>
      <c r="AA32" s="153">
        <f>SUM(AA33:AA37)</f>
        <v>13218294</v>
      </c>
    </row>
    <row r="33" spans="1:27" ht="13.5">
      <c r="A33" s="138" t="s">
        <v>79</v>
      </c>
      <c r="B33" s="136"/>
      <c r="C33" s="155">
        <v>4497337</v>
      </c>
      <c r="D33" s="155"/>
      <c r="E33" s="156">
        <v>3463865</v>
      </c>
      <c r="F33" s="60">
        <v>3463865</v>
      </c>
      <c r="G33" s="60">
        <v>331956</v>
      </c>
      <c r="H33" s="60">
        <v>357846</v>
      </c>
      <c r="I33" s="60">
        <v>238678</v>
      </c>
      <c r="J33" s="60">
        <v>928480</v>
      </c>
      <c r="K33" s="60">
        <v>353662</v>
      </c>
      <c r="L33" s="60">
        <v>704998</v>
      </c>
      <c r="M33" s="60">
        <v>483100</v>
      </c>
      <c r="N33" s="60">
        <v>1541760</v>
      </c>
      <c r="O33" s="60"/>
      <c r="P33" s="60"/>
      <c r="Q33" s="60"/>
      <c r="R33" s="60"/>
      <c r="S33" s="60"/>
      <c r="T33" s="60"/>
      <c r="U33" s="60"/>
      <c r="V33" s="60"/>
      <c r="W33" s="60">
        <v>2470240</v>
      </c>
      <c r="X33" s="60"/>
      <c r="Y33" s="60">
        <v>2470240</v>
      </c>
      <c r="Z33" s="140">
        <v>0</v>
      </c>
      <c r="AA33" s="155">
        <v>3463865</v>
      </c>
    </row>
    <row r="34" spans="1:27" ht="13.5">
      <c r="A34" s="138" t="s">
        <v>80</v>
      </c>
      <c r="B34" s="136"/>
      <c r="C34" s="155">
        <v>3759857</v>
      </c>
      <c r="D34" s="155"/>
      <c r="E34" s="156">
        <v>3488262</v>
      </c>
      <c r="F34" s="60">
        <v>3488262</v>
      </c>
      <c r="G34" s="60">
        <v>331225</v>
      </c>
      <c r="H34" s="60">
        <v>305165</v>
      </c>
      <c r="I34" s="60">
        <v>337164</v>
      </c>
      <c r="J34" s="60">
        <v>973554</v>
      </c>
      <c r="K34" s="60">
        <v>251487</v>
      </c>
      <c r="L34" s="60">
        <v>318145</v>
      </c>
      <c r="M34" s="60">
        <v>286996</v>
      </c>
      <c r="N34" s="60">
        <v>856628</v>
      </c>
      <c r="O34" s="60"/>
      <c r="P34" s="60"/>
      <c r="Q34" s="60"/>
      <c r="R34" s="60"/>
      <c r="S34" s="60"/>
      <c r="T34" s="60"/>
      <c r="U34" s="60"/>
      <c r="V34" s="60"/>
      <c r="W34" s="60">
        <v>1830182</v>
      </c>
      <c r="X34" s="60"/>
      <c r="Y34" s="60">
        <v>1830182</v>
      </c>
      <c r="Z34" s="140">
        <v>0</v>
      </c>
      <c r="AA34" s="155">
        <v>3488262</v>
      </c>
    </row>
    <row r="35" spans="1:27" ht="13.5">
      <c r="A35" s="138" t="s">
        <v>81</v>
      </c>
      <c r="B35" s="136"/>
      <c r="C35" s="155">
        <v>2256518</v>
      </c>
      <c r="D35" s="155"/>
      <c r="E35" s="156">
        <v>4386500</v>
      </c>
      <c r="F35" s="60">
        <v>4386500</v>
      </c>
      <c r="G35" s="60">
        <v>174915</v>
      </c>
      <c r="H35" s="60">
        <v>335937</v>
      </c>
      <c r="I35" s="60">
        <v>302647</v>
      </c>
      <c r="J35" s="60">
        <v>813499</v>
      </c>
      <c r="K35" s="60">
        <v>209553</v>
      </c>
      <c r="L35" s="60">
        <v>290527</v>
      </c>
      <c r="M35" s="60">
        <v>374390</v>
      </c>
      <c r="N35" s="60">
        <v>874470</v>
      </c>
      <c r="O35" s="60"/>
      <c r="P35" s="60"/>
      <c r="Q35" s="60"/>
      <c r="R35" s="60"/>
      <c r="S35" s="60"/>
      <c r="T35" s="60"/>
      <c r="U35" s="60"/>
      <c r="V35" s="60"/>
      <c r="W35" s="60">
        <v>1687969</v>
      </c>
      <c r="X35" s="60"/>
      <c r="Y35" s="60">
        <v>1687969</v>
      </c>
      <c r="Z35" s="140">
        <v>0</v>
      </c>
      <c r="AA35" s="155">
        <v>4386500</v>
      </c>
    </row>
    <row r="36" spans="1:27" ht="13.5">
      <c r="A36" s="138" t="s">
        <v>82</v>
      </c>
      <c r="B36" s="136"/>
      <c r="C36" s="155">
        <v>1397952</v>
      </c>
      <c r="D36" s="155"/>
      <c r="E36" s="156">
        <v>1879667</v>
      </c>
      <c r="F36" s="60">
        <v>1879667</v>
      </c>
      <c r="G36" s="60">
        <v>97880</v>
      </c>
      <c r="H36" s="60">
        <v>268609</v>
      </c>
      <c r="I36" s="60">
        <v>107660</v>
      </c>
      <c r="J36" s="60">
        <v>474149</v>
      </c>
      <c r="K36" s="60">
        <v>101159</v>
      </c>
      <c r="L36" s="60">
        <v>109053</v>
      </c>
      <c r="M36" s="60">
        <v>97161</v>
      </c>
      <c r="N36" s="60">
        <v>307373</v>
      </c>
      <c r="O36" s="60"/>
      <c r="P36" s="60"/>
      <c r="Q36" s="60"/>
      <c r="R36" s="60"/>
      <c r="S36" s="60"/>
      <c r="T36" s="60"/>
      <c r="U36" s="60"/>
      <c r="V36" s="60"/>
      <c r="W36" s="60">
        <v>781522</v>
      </c>
      <c r="X36" s="60"/>
      <c r="Y36" s="60">
        <v>781522</v>
      </c>
      <c r="Z36" s="140">
        <v>0</v>
      </c>
      <c r="AA36" s="155">
        <v>1879667</v>
      </c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20533043</v>
      </c>
      <c r="D38" s="153">
        <f>SUM(D39:D41)</f>
        <v>0</v>
      </c>
      <c r="E38" s="154">
        <f t="shared" si="7"/>
        <v>16442821</v>
      </c>
      <c r="F38" s="100">
        <f t="shared" si="7"/>
        <v>16442821</v>
      </c>
      <c r="G38" s="100">
        <f t="shared" si="7"/>
        <v>687850</v>
      </c>
      <c r="H38" s="100">
        <f t="shared" si="7"/>
        <v>754346</v>
      </c>
      <c r="I38" s="100">
        <f t="shared" si="7"/>
        <v>1740959</v>
      </c>
      <c r="J38" s="100">
        <f t="shared" si="7"/>
        <v>3183155</v>
      </c>
      <c r="K38" s="100">
        <f t="shared" si="7"/>
        <v>429877</v>
      </c>
      <c r="L38" s="100">
        <f t="shared" si="7"/>
        <v>696465</v>
      </c>
      <c r="M38" s="100">
        <f t="shared" si="7"/>
        <v>745796</v>
      </c>
      <c r="N38" s="100">
        <f t="shared" si="7"/>
        <v>1872138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5055293</v>
      </c>
      <c r="X38" s="100">
        <f t="shared" si="7"/>
        <v>0</v>
      </c>
      <c r="Y38" s="100">
        <f t="shared" si="7"/>
        <v>5055293</v>
      </c>
      <c r="Z38" s="137">
        <f>+IF(X38&lt;&gt;0,+(Y38/X38)*100,0)</f>
        <v>0</v>
      </c>
      <c r="AA38" s="153">
        <f>SUM(AA39:AA41)</f>
        <v>16442821</v>
      </c>
    </row>
    <row r="39" spans="1:27" ht="13.5">
      <c r="A39" s="138" t="s">
        <v>85</v>
      </c>
      <c r="B39" s="136"/>
      <c r="C39" s="155">
        <v>2494942</v>
      </c>
      <c r="D39" s="155"/>
      <c r="E39" s="156">
        <v>4274664</v>
      </c>
      <c r="F39" s="60">
        <v>4274664</v>
      </c>
      <c r="G39" s="60">
        <v>181225</v>
      </c>
      <c r="H39" s="60">
        <v>300883</v>
      </c>
      <c r="I39" s="60">
        <v>205204</v>
      </c>
      <c r="J39" s="60">
        <v>687312</v>
      </c>
      <c r="K39" s="60">
        <v>183897</v>
      </c>
      <c r="L39" s="60">
        <v>156421</v>
      </c>
      <c r="M39" s="60">
        <v>182839</v>
      </c>
      <c r="N39" s="60">
        <v>523157</v>
      </c>
      <c r="O39" s="60"/>
      <c r="P39" s="60"/>
      <c r="Q39" s="60"/>
      <c r="R39" s="60"/>
      <c r="S39" s="60"/>
      <c r="T39" s="60"/>
      <c r="U39" s="60"/>
      <c r="V39" s="60"/>
      <c r="W39" s="60">
        <v>1210469</v>
      </c>
      <c r="X39" s="60"/>
      <c r="Y39" s="60">
        <v>1210469</v>
      </c>
      <c r="Z39" s="140">
        <v>0</v>
      </c>
      <c r="AA39" s="155">
        <v>4274664</v>
      </c>
    </row>
    <row r="40" spans="1:27" ht="13.5">
      <c r="A40" s="138" t="s">
        <v>86</v>
      </c>
      <c r="B40" s="136"/>
      <c r="C40" s="155">
        <v>18038101</v>
      </c>
      <c r="D40" s="155"/>
      <c r="E40" s="156">
        <v>12168157</v>
      </c>
      <c r="F40" s="60">
        <v>12168157</v>
      </c>
      <c r="G40" s="60">
        <v>506625</v>
      </c>
      <c r="H40" s="60">
        <v>453463</v>
      </c>
      <c r="I40" s="60">
        <v>1535755</v>
      </c>
      <c r="J40" s="60">
        <v>2495843</v>
      </c>
      <c r="K40" s="60">
        <v>245980</v>
      </c>
      <c r="L40" s="60">
        <v>540044</v>
      </c>
      <c r="M40" s="60">
        <v>562957</v>
      </c>
      <c r="N40" s="60">
        <v>1348981</v>
      </c>
      <c r="O40" s="60"/>
      <c r="P40" s="60"/>
      <c r="Q40" s="60"/>
      <c r="R40" s="60"/>
      <c r="S40" s="60"/>
      <c r="T40" s="60"/>
      <c r="U40" s="60"/>
      <c r="V40" s="60"/>
      <c r="W40" s="60">
        <v>3844824</v>
      </c>
      <c r="X40" s="60"/>
      <c r="Y40" s="60">
        <v>3844824</v>
      </c>
      <c r="Z40" s="140">
        <v>0</v>
      </c>
      <c r="AA40" s="155">
        <v>12168157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89743242</v>
      </c>
      <c r="D42" s="153">
        <f>SUM(D43:D46)</f>
        <v>0</v>
      </c>
      <c r="E42" s="154">
        <f t="shared" si="8"/>
        <v>69808844</v>
      </c>
      <c r="F42" s="100">
        <f t="shared" si="8"/>
        <v>69808844</v>
      </c>
      <c r="G42" s="100">
        <f t="shared" si="8"/>
        <v>7302323</v>
      </c>
      <c r="H42" s="100">
        <f t="shared" si="8"/>
        <v>2798513</v>
      </c>
      <c r="I42" s="100">
        <f t="shared" si="8"/>
        <v>9572329</v>
      </c>
      <c r="J42" s="100">
        <f t="shared" si="8"/>
        <v>19673165</v>
      </c>
      <c r="K42" s="100">
        <f t="shared" si="8"/>
        <v>2743509</v>
      </c>
      <c r="L42" s="100">
        <f t="shared" si="8"/>
        <v>3116589</v>
      </c>
      <c r="M42" s="100">
        <f t="shared" si="8"/>
        <v>7013657</v>
      </c>
      <c r="N42" s="100">
        <f t="shared" si="8"/>
        <v>12873755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32546920</v>
      </c>
      <c r="X42" s="100">
        <f t="shared" si="8"/>
        <v>0</v>
      </c>
      <c r="Y42" s="100">
        <f t="shared" si="8"/>
        <v>32546920</v>
      </c>
      <c r="Z42" s="137">
        <f>+IF(X42&lt;&gt;0,+(Y42/X42)*100,0)</f>
        <v>0</v>
      </c>
      <c r="AA42" s="153">
        <f>SUM(AA43:AA46)</f>
        <v>69808844</v>
      </c>
    </row>
    <row r="43" spans="1:27" ht="13.5">
      <c r="A43" s="138" t="s">
        <v>89</v>
      </c>
      <c r="B43" s="136"/>
      <c r="C43" s="155">
        <v>42585007</v>
      </c>
      <c r="D43" s="155"/>
      <c r="E43" s="156">
        <v>36490422</v>
      </c>
      <c r="F43" s="60">
        <v>36490422</v>
      </c>
      <c r="G43" s="60">
        <v>5039041</v>
      </c>
      <c r="H43" s="60">
        <v>210948</v>
      </c>
      <c r="I43" s="60">
        <v>4524848</v>
      </c>
      <c r="J43" s="60">
        <v>9774837</v>
      </c>
      <c r="K43" s="60">
        <v>258975</v>
      </c>
      <c r="L43" s="60">
        <v>329663</v>
      </c>
      <c r="M43" s="60">
        <v>4658812</v>
      </c>
      <c r="N43" s="60">
        <v>5247450</v>
      </c>
      <c r="O43" s="60"/>
      <c r="P43" s="60"/>
      <c r="Q43" s="60"/>
      <c r="R43" s="60"/>
      <c r="S43" s="60"/>
      <c r="T43" s="60"/>
      <c r="U43" s="60"/>
      <c r="V43" s="60"/>
      <c r="W43" s="60">
        <v>15022287</v>
      </c>
      <c r="X43" s="60"/>
      <c r="Y43" s="60">
        <v>15022287</v>
      </c>
      <c r="Z43" s="140">
        <v>0</v>
      </c>
      <c r="AA43" s="155">
        <v>36490422</v>
      </c>
    </row>
    <row r="44" spans="1:27" ht="13.5">
      <c r="A44" s="138" t="s">
        <v>90</v>
      </c>
      <c r="B44" s="136"/>
      <c r="C44" s="155">
        <v>30989463</v>
      </c>
      <c r="D44" s="155"/>
      <c r="E44" s="156">
        <v>14421917</v>
      </c>
      <c r="F44" s="60">
        <v>14421917</v>
      </c>
      <c r="G44" s="60">
        <v>791947</v>
      </c>
      <c r="H44" s="60">
        <v>976590</v>
      </c>
      <c r="I44" s="60">
        <v>3298796</v>
      </c>
      <c r="J44" s="60">
        <v>5067333</v>
      </c>
      <c r="K44" s="60">
        <v>1091350</v>
      </c>
      <c r="L44" s="60">
        <v>1245615</v>
      </c>
      <c r="M44" s="60">
        <v>852162</v>
      </c>
      <c r="N44" s="60">
        <v>3189127</v>
      </c>
      <c r="O44" s="60"/>
      <c r="P44" s="60"/>
      <c r="Q44" s="60"/>
      <c r="R44" s="60"/>
      <c r="S44" s="60"/>
      <c r="T44" s="60"/>
      <c r="U44" s="60"/>
      <c r="V44" s="60"/>
      <c r="W44" s="60">
        <v>8256460</v>
      </c>
      <c r="X44" s="60"/>
      <c r="Y44" s="60">
        <v>8256460</v>
      </c>
      <c r="Z44" s="140">
        <v>0</v>
      </c>
      <c r="AA44" s="155">
        <v>14421917</v>
      </c>
    </row>
    <row r="45" spans="1:27" ht="13.5">
      <c r="A45" s="138" t="s">
        <v>91</v>
      </c>
      <c r="B45" s="136"/>
      <c r="C45" s="157">
        <v>22260953</v>
      </c>
      <c r="D45" s="157"/>
      <c r="E45" s="158">
        <v>9636517</v>
      </c>
      <c r="F45" s="159">
        <v>9636517</v>
      </c>
      <c r="G45" s="159">
        <v>788070</v>
      </c>
      <c r="H45" s="159">
        <v>844530</v>
      </c>
      <c r="I45" s="159">
        <v>1056125</v>
      </c>
      <c r="J45" s="159">
        <v>2688725</v>
      </c>
      <c r="K45" s="159">
        <v>745872</v>
      </c>
      <c r="L45" s="159">
        <v>826452</v>
      </c>
      <c r="M45" s="159">
        <v>821762</v>
      </c>
      <c r="N45" s="159">
        <v>2394086</v>
      </c>
      <c r="O45" s="159"/>
      <c r="P45" s="159"/>
      <c r="Q45" s="159"/>
      <c r="R45" s="159"/>
      <c r="S45" s="159"/>
      <c r="T45" s="159"/>
      <c r="U45" s="159"/>
      <c r="V45" s="159"/>
      <c r="W45" s="159">
        <v>5082811</v>
      </c>
      <c r="X45" s="159"/>
      <c r="Y45" s="159">
        <v>5082811</v>
      </c>
      <c r="Z45" s="141">
        <v>0</v>
      </c>
      <c r="AA45" s="157">
        <v>9636517</v>
      </c>
    </row>
    <row r="46" spans="1:27" ht="13.5">
      <c r="A46" s="138" t="s">
        <v>92</v>
      </c>
      <c r="B46" s="136"/>
      <c r="C46" s="155">
        <v>-6092181</v>
      </c>
      <c r="D46" s="155"/>
      <c r="E46" s="156">
        <v>9259988</v>
      </c>
      <c r="F46" s="60">
        <v>9259988</v>
      </c>
      <c r="G46" s="60">
        <v>683265</v>
      </c>
      <c r="H46" s="60">
        <v>766445</v>
      </c>
      <c r="I46" s="60">
        <v>692560</v>
      </c>
      <c r="J46" s="60">
        <v>2142270</v>
      </c>
      <c r="K46" s="60">
        <v>647312</v>
      </c>
      <c r="L46" s="60">
        <v>714859</v>
      </c>
      <c r="M46" s="60">
        <v>680921</v>
      </c>
      <c r="N46" s="60">
        <v>2043092</v>
      </c>
      <c r="O46" s="60"/>
      <c r="P46" s="60"/>
      <c r="Q46" s="60"/>
      <c r="R46" s="60"/>
      <c r="S46" s="60"/>
      <c r="T46" s="60"/>
      <c r="U46" s="60"/>
      <c r="V46" s="60"/>
      <c r="W46" s="60">
        <v>4185362</v>
      </c>
      <c r="X46" s="60"/>
      <c r="Y46" s="60">
        <v>4185362</v>
      </c>
      <c r="Z46" s="140">
        <v>0</v>
      </c>
      <c r="AA46" s="155">
        <v>9259988</v>
      </c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208867496</v>
      </c>
      <c r="D48" s="168">
        <f>+D28+D32+D38+D42+D47</f>
        <v>0</v>
      </c>
      <c r="E48" s="169">
        <f t="shared" si="9"/>
        <v>212836342</v>
      </c>
      <c r="F48" s="73">
        <f t="shared" si="9"/>
        <v>212836342</v>
      </c>
      <c r="G48" s="73">
        <f t="shared" si="9"/>
        <v>11877663</v>
      </c>
      <c r="H48" s="73">
        <f t="shared" si="9"/>
        <v>9217893</v>
      </c>
      <c r="I48" s="73">
        <f t="shared" si="9"/>
        <v>17690692</v>
      </c>
      <c r="J48" s="73">
        <f t="shared" si="9"/>
        <v>38786248</v>
      </c>
      <c r="K48" s="73">
        <f t="shared" si="9"/>
        <v>8086686</v>
      </c>
      <c r="L48" s="73">
        <f t="shared" si="9"/>
        <v>9273890</v>
      </c>
      <c r="M48" s="73">
        <f t="shared" si="9"/>
        <v>24752827</v>
      </c>
      <c r="N48" s="73">
        <f t="shared" si="9"/>
        <v>42113403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80899651</v>
      </c>
      <c r="X48" s="73">
        <f t="shared" si="9"/>
        <v>0</v>
      </c>
      <c r="Y48" s="73">
        <f t="shared" si="9"/>
        <v>80899651</v>
      </c>
      <c r="Z48" s="170">
        <f>+IF(X48&lt;&gt;0,+(Y48/X48)*100,0)</f>
        <v>0</v>
      </c>
      <c r="AA48" s="168">
        <f>+AA28+AA32+AA38+AA42+AA47</f>
        <v>212836342</v>
      </c>
    </row>
    <row r="49" spans="1:27" ht="13.5">
      <c r="A49" s="148" t="s">
        <v>49</v>
      </c>
      <c r="B49" s="149"/>
      <c r="C49" s="171">
        <f aca="true" t="shared" si="10" ref="C49:Y49">+C25-C48</f>
        <v>18358381</v>
      </c>
      <c r="D49" s="171">
        <f>+D25-D48</f>
        <v>0</v>
      </c>
      <c r="E49" s="172">
        <f t="shared" si="10"/>
        <v>8777418</v>
      </c>
      <c r="F49" s="173">
        <f t="shared" si="10"/>
        <v>8777418</v>
      </c>
      <c r="G49" s="173">
        <f t="shared" si="10"/>
        <v>10645675</v>
      </c>
      <c r="H49" s="173">
        <f t="shared" si="10"/>
        <v>1002448</v>
      </c>
      <c r="I49" s="173">
        <f t="shared" si="10"/>
        <v>8781119</v>
      </c>
      <c r="J49" s="173">
        <f t="shared" si="10"/>
        <v>20429242</v>
      </c>
      <c r="K49" s="173">
        <f t="shared" si="10"/>
        <v>-4909658</v>
      </c>
      <c r="L49" s="173">
        <f t="shared" si="10"/>
        <v>85136</v>
      </c>
      <c r="M49" s="173">
        <f t="shared" si="10"/>
        <v>23275824</v>
      </c>
      <c r="N49" s="173">
        <f t="shared" si="10"/>
        <v>18451302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38880544</v>
      </c>
      <c r="X49" s="173">
        <f>IF(F25=F48,0,X25-X48)</f>
        <v>0</v>
      </c>
      <c r="Y49" s="173">
        <f t="shared" si="10"/>
        <v>38880544</v>
      </c>
      <c r="Z49" s="174">
        <f>+IF(X49&lt;&gt;0,+(Y49/X49)*100,0)</f>
        <v>0</v>
      </c>
      <c r="AA49" s="171">
        <f>+AA25-AA48</f>
        <v>8777418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12668157</v>
      </c>
      <c r="D5" s="155">
        <v>0</v>
      </c>
      <c r="E5" s="156">
        <v>16086267</v>
      </c>
      <c r="F5" s="60">
        <v>16086267</v>
      </c>
      <c r="G5" s="60">
        <v>13164208</v>
      </c>
      <c r="H5" s="60">
        <v>-50950</v>
      </c>
      <c r="I5" s="60">
        <v>-46207</v>
      </c>
      <c r="J5" s="60">
        <v>13067051</v>
      </c>
      <c r="K5" s="60">
        <v>6510</v>
      </c>
      <c r="L5" s="60">
        <v>0</v>
      </c>
      <c r="M5" s="60">
        <v>-10129</v>
      </c>
      <c r="N5" s="60">
        <v>-3619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13063432</v>
      </c>
      <c r="X5" s="60">
        <v>8046000</v>
      </c>
      <c r="Y5" s="60">
        <v>5017432</v>
      </c>
      <c r="Z5" s="140">
        <v>62.36</v>
      </c>
      <c r="AA5" s="155">
        <v>16086267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38956413</v>
      </c>
      <c r="D7" s="155">
        <v>0</v>
      </c>
      <c r="E7" s="156">
        <v>34977326</v>
      </c>
      <c r="F7" s="60">
        <v>34977326</v>
      </c>
      <c r="G7" s="60">
        <v>2428014</v>
      </c>
      <c r="H7" s="60">
        <v>3098311</v>
      </c>
      <c r="I7" s="60">
        <v>2778230</v>
      </c>
      <c r="J7" s="60">
        <v>8304555</v>
      </c>
      <c r="K7" s="60">
        <v>-2615930</v>
      </c>
      <c r="L7" s="60">
        <v>2428070</v>
      </c>
      <c r="M7" s="60">
        <v>1602839</v>
      </c>
      <c r="N7" s="60">
        <v>1414979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9719534</v>
      </c>
      <c r="X7" s="60">
        <v>16500000</v>
      </c>
      <c r="Y7" s="60">
        <v>-6780466</v>
      </c>
      <c r="Z7" s="140">
        <v>-41.09</v>
      </c>
      <c r="AA7" s="155">
        <v>34977326</v>
      </c>
    </row>
    <row r="8" spans="1:27" ht="13.5">
      <c r="A8" s="183" t="s">
        <v>104</v>
      </c>
      <c r="B8" s="182"/>
      <c r="C8" s="155">
        <v>22755250</v>
      </c>
      <c r="D8" s="155">
        <v>0</v>
      </c>
      <c r="E8" s="156">
        <v>36319964</v>
      </c>
      <c r="F8" s="60">
        <v>36319964</v>
      </c>
      <c r="G8" s="60">
        <v>2500109</v>
      </c>
      <c r="H8" s="60">
        <v>2783854</v>
      </c>
      <c r="I8" s="60">
        <v>19183166</v>
      </c>
      <c r="J8" s="60">
        <v>24467129</v>
      </c>
      <c r="K8" s="60">
        <v>10456351</v>
      </c>
      <c r="L8" s="60">
        <v>2204198</v>
      </c>
      <c r="M8" s="60">
        <v>4857535</v>
      </c>
      <c r="N8" s="60">
        <v>17518084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41985213</v>
      </c>
      <c r="X8" s="60">
        <v>18500000</v>
      </c>
      <c r="Y8" s="60">
        <v>23485213</v>
      </c>
      <c r="Z8" s="140">
        <v>126.95</v>
      </c>
      <c r="AA8" s="155">
        <v>36319964</v>
      </c>
    </row>
    <row r="9" spans="1:27" ht="13.5">
      <c r="A9" s="183" t="s">
        <v>105</v>
      </c>
      <c r="B9" s="182"/>
      <c r="C9" s="155">
        <v>17848969</v>
      </c>
      <c r="D9" s="155">
        <v>0</v>
      </c>
      <c r="E9" s="156">
        <v>22689004</v>
      </c>
      <c r="F9" s="60">
        <v>22689004</v>
      </c>
      <c r="G9" s="60">
        <v>1637481</v>
      </c>
      <c r="H9" s="60">
        <v>1639305</v>
      </c>
      <c r="I9" s="60">
        <v>1636933</v>
      </c>
      <c r="J9" s="60">
        <v>4913719</v>
      </c>
      <c r="K9" s="60">
        <v>-1636067</v>
      </c>
      <c r="L9" s="60">
        <v>1635259</v>
      </c>
      <c r="M9" s="60">
        <v>1476819</v>
      </c>
      <c r="N9" s="60">
        <v>1476011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6389730</v>
      </c>
      <c r="X9" s="60">
        <v>11346000</v>
      </c>
      <c r="Y9" s="60">
        <v>-4956270</v>
      </c>
      <c r="Z9" s="140">
        <v>-43.68</v>
      </c>
      <c r="AA9" s="155">
        <v>22689004</v>
      </c>
    </row>
    <row r="10" spans="1:27" ht="13.5">
      <c r="A10" s="183" t="s">
        <v>106</v>
      </c>
      <c r="B10" s="182"/>
      <c r="C10" s="155">
        <v>10153027</v>
      </c>
      <c r="D10" s="155">
        <v>0</v>
      </c>
      <c r="E10" s="156">
        <v>12703748</v>
      </c>
      <c r="F10" s="54">
        <v>12703748</v>
      </c>
      <c r="G10" s="54">
        <v>927489</v>
      </c>
      <c r="H10" s="54">
        <v>927552</v>
      </c>
      <c r="I10" s="54">
        <v>927488</v>
      </c>
      <c r="J10" s="54">
        <v>2782529</v>
      </c>
      <c r="K10" s="54">
        <v>-926276</v>
      </c>
      <c r="L10" s="54">
        <v>939307</v>
      </c>
      <c r="M10" s="54">
        <v>842616</v>
      </c>
      <c r="N10" s="54">
        <v>855647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3638176</v>
      </c>
      <c r="X10" s="54">
        <v>6354000</v>
      </c>
      <c r="Y10" s="54">
        <v>-2715824</v>
      </c>
      <c r="Z10" s="184">
        <v>-42.74</v>
      </c>
      <c r="AA10" s="130">
        <v>12703748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1028035</v>
      </c>
      <c r="D12" s="155">
        <v>0</v>
      </c>
      <c r="E12" s="156">
        <v>1112500</v>
      </c>
      <c r="F12" s="60">
        <v>1112500</v>
      </c>
      <c r="G12" s="60">
        <v>164136</v>
      </c>
      <c r="H12" s="60">
        <v>85961</v>
      </c>
      <c r="I12" s="60">
        <v>84570</v>
      </c>
      <c r="J12" s="60">
        <v>334667</v>
      </c>
      <c r="K12" s="60">
        <v>-73327</v>
      </c>
      <c r="L12" s="60">
        <v>2397</v>
      </c>
      <c r="M12" s="60">
        <v>159993</v>
      </c>
      <c r="N12" s="60">
        <v>89063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423730</v>
      </c>
      <c r="X12" s="60">
        <v>558000</v>
      </c>
      <c r="Y12" s="60">
        <v>-134270</v>
      </c>
      <c r="Z12" s="140">
        <v>-24.06</v>
      </c>
      <c r="AA12" s="155">
        <v>1112500</v>
      </c>
    </row>
    <row r="13" spans="1:27" ht="13.5">
      <c r="A13" s="181" t="s">
        <v>109</v>
      </c>
      <c r="B13" s="185"/>
      <c r="C13" s="155">
        <v>531083</v>
      </c>
      <c r="D13" s="155">
        <v>0</v>
      </c>
      <c r="E13" s="156">
        <v>200000</v>
      </c>
      <c r="F13" s="60">
        <v>200000</v>
      </c>
      <c r="G13" s="60">
        <v>953</v>
      </c>
      <c r="H13" s="60">
        <v>4386</v>
      </c>
      <c r="I13" s="60">
        <v>108834</v>
      </c>
      <c r="J13" s="60">
        <v>114173</v>
      </c>
      <c r="K13" s="60">
        <v>-2668</v>
      </c>
      <c r="L13" s="60">
        <v>115531</v>
      </c>
      <c r="M13" s="60">
        <v>24090</v>
      </c>
      <c r="N13" s="60">
        <v>136953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251126</v>
      </c>
      <c r="X13" s="60">
        <v>98000</v>
      </c>
      <c r="Y13" s="60">
        <v>153126</v>
      </c>
      <c r="Z13" s="140">
        <v>156.25</v>
      </c>
      <c r="AA13" s="155">
        <v>200000</v>
      </c>
    </row>
    <row r="14" spans="1:27" ht="13.5">
      <c r="A14" s="181" t="s">
        <v>110</v>
      </c>
      <c r="B14" s="185"/>
      <c r="C14" s="155">
        <v>18869495</v>
      </c>
      <c r="D14" s="155">
        <v>0</v>
      </c>
      <c r="E14" s="156">
        <v>20000000</v>
      </c>
      <c r="F14" s="60">
        <v>20000000</v>
      </c>
      <c r="G14" s="60">
        <v>1653861</v>
      </c>
      <c r="H14" s="60">
        <v>1689652</v>
      </c>
      <c r="I14" s="60">
        <v>1735199</v>
      </c>
      <c r="J14" s="60">
        <v>5078712</v>
      </c>
      <c r="K14" s="60">
        <v>-1984505</v>
      </c>
      <c r="L14" s="60">
        <v>1886854</v>
      </c>
      <c r="M14" s="60">
        <v>1763640</v>
      </c>
      <c r="N14" s="60">
        <v>1665989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6744701</v>
      </c>
      <c r="X14" s="60">
        <v>10105000</v>
      </c>
      <c r="Y14" s="60">
        <v>-3360299</v>
      </c>
      <c r="Z14" s="140">
        <v>-33.25</v>
      </c>
      <c r="AA14" s="155">
        <v>20000000</v>
      </c>
    </row>
    <row r="15" spans="1:27" ht="13.5">
      <c r="A15" s="181" t="s">
        <v>111</v>
      </c>
      <c r="B15" s="185"/>
      <c r="C15" s="155">
        <v>25031</v>
      </c>
      <c r="D15" s="155">
        <v>0</v>
      </c>
      <c r="E15" s="156">
        <v>20000</v>
      </c>
      <c r="F15" s="60">
        <v>20000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811</v>
      </c>
      <c r="N15" s="60">
        <v>811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811</v>
      </c>
      <c r="X15" s="60">
        <v>20000</v>
      </c>
      <c r="Y15" s="60">
        <v>-19189</v>
      </c>
      <c r="Z15" s="140">
        <v>-95.95</v>
      </c>
      <c r="AA15" s="155">
        <v>20000</v>
      </c>
    </row>
    <row r="16" spans="1:27" ht="13.5">
      <c r="A16" s="181" t="s">
        <v>112</v>
      </c>
      <c r="B16" s="185"/>
      <c r="C16" s="155">
        <v>491350</v>
      </c>
      <c r="D16" s="155">
        <v>0</v>
      </c>
      <c r="E16" s="156">
        <v>150000</v>
      </c>
      <c r="F16" s="60">
        <v>150000</v>
      </c>
      <c r="G16" s="60">
        <v>16400</v>
      </c>
      <c r="H16" s="60">
        <v>0</v>
      </c>
      <c r="I16" s="60">
        <v>0</v>
      </c>
      <c r="J16" s="60">
        <v>16400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16400</v>
      </c>
      <c r="X16" s="60">
        <v>70000</v>
      </c>
      <c r="Y16" s="60">
        <v>-53600</v>
      </c>
      <c r="Z16" s="140">
        <v>-76.57</v>
      </c>
      <c r="AA16" s="155">
        <v>150000</v>
      </c>
    </row>
    <row r="17" spans="1:27" ht="13.5">
      <c r="A17" s="181" t="s">
        <v>113</v>
      </c>
      <c r="B17" s="185"/>
      <c r="C17" s="155">
        <v>690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70722349</v>
      </c>
      <c r="D19" s="155">
        <v>0</v>
      </c>
      <c r="E19" s="156">
        <v>73420353</v>
      </c>
      <c r="F19" s="60">
        <v>73420353</v>
      </c>
      <c r="G19" s="60">
        <v>0</v>
      </c>
      <c r="H19" s="60">
        <v>0</v>
      </c>
      <c r="I19" s="60">
        <v>0</v>
      </c>
      <c r="J19" s="60">
        <v>0</v>
      </c>
      <c r="K19" s="60">
        <v>0</v>
      </c>
      <c r="L19" s="60">
        <v>0</v>
      </c>
      <c r="M19" s="60">
        <v>29288662</v>
      </c>
      <c r="N19" s="60">
        <v>29288662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29288662</v>
      </c>
      <c r="X19" s="60">
        <v>65350000</v>
      </c>
      <c r="Y19" s="60">
        <v>-36061338</v>
      </c>
      <c r="Z19" s="140">
        <v>-55.18</v>
      </c>
      <c r="AA19" s="155">
        <v>73420353</v>
      </c>
    </row>
    <row r="20" spans="1:27" ht="13.5">
      <c r="A20" s="181" t="s">
        <v>35</v>
      </c>
      <c r="B20" s="185"/>
      <c r="C20" s="155">
        <v>1354566</v>
      </c>
      <c r="D20" s="155">
        <v>0</v>
      </c>
      <c r="E20" s="156">
        <v>429098</v>
      </c>
      <c r="F20" s="54">
        <v>429098</v>
      </c>
      <c r="G20" s="54">
        <v>30687</v>
      </c>
      <c r="H20" s="54">
        <v>42270</v>
      </c>
      <c r="I20" s="54">
        <v>63598</v>
      </c>
      <c r="J20" s="54">
        <v>136555</v>
      </c>
      <c r="K20" s="54">
        <v>-47060</v>
      </c>
      <c r="L20" s="54">
        <v>147410</v>
      </c>
      <c r="M20" s="54">
        <v>25989</v>
      </c>
      <c r="N20" s="54">
        <v>126339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262894</v>
      </c>
      <c r="X20" s="54">
        <v>297000</v>
      </c>
      <c r="Y20" s="54">
        <v>-34106</v>
      </c>
      <c r="Z20" s="184">
        <v>-11.48</v>
      </c>
      <c r="AA20" s="130">
        <v>429098</v>
      </c>
    </row>
    <row r="21" spans="1:27" ht="13.5">
      <c r="A21" s="181" t="s">
        <v>115</v>
      </c>
      <c r="B21" s="185"/>
      <c r="C21" s="155">
        <v>759223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196163638</v>
      </c>
      <c r="D22" s="188">
        <f>SUM(D5:D21)</f>
        <v>0</v>
      </c>
      <c r="E22" s="189">
        <f t="shared" si="0"/>
        <v>218108260</v>
      </c>
      <c r="F22" s="190">
        <f t="shared" si="0"/>
        <v>218108260</v>
      </c>
      <c r="G22" s="190">
        <f t="shared" si="0"/>
        <v>22523338</v>
      </c>
      <c r="H22" s="190">
        <f t="shared" si="0"/>
        <v>10220341</v>
      </c>
      <c r="I22" s="190">
        <f t="shared" si="0"/>
        <v>26471811</v>
      </c>
      <c r="J22" s="190">
        <f t="shared" si="0"/>
        <v>59215490</v>
      </c>
      <c r="K22" s="190">
        <f t="shared" si="0"/>
        <v>3177028</v>
      </c>
      <c r="L22" s="190">
        <f t="shared" si="0"/>
        <v>9359026</v>
      </c>
      <c r="M22" s="190">
        <f t="shared" si="0"/>
        <v>40032865</v>
      </c>
      <c r="N22" s="190">
        <f t="shared" si="0"/>
        <v>52568919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111784409</v>
      </c>
      <c r="X22" s="190">
        <f t="shared" si="0"/>
        <v>137244000</v>
      </c>
      <c r="Y22" s="190">
        <f t="shared" si="0"/>
        <v>-25459591</v>
      </c>
      <c r="Z22" s="191">
        <f>+IF(X22&lt;&gt;0,+(Y22/X22)*100,0)</f>
        <v>-18.55060403369182</v>
      </c>
      <c r="AA22" s="188">
        <f>SUM(AA5:AA21)</f>
        <v>218108260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60994457</v>
      </c>
      <c r="D25" s="155">
        <v>0</v>
      </c>
      <c r="E25" s="156">
        <v>71968275</v>
      </c>
      <c r="F25" s="60">
        <v>71968275</v>
      </c>
      <c r="G25" s="60">
        <v>5628765</v>
      </c>
      <c r="H25" s="60">
        <v>5436335</v>
      </c>
      <c r="I25" s="60">
        <v>5465380</v>
      </c>
      <c r="J25" s="60">
        <v>16530480</v>
      </c>
      <c r="K25" s="60">
        <v>5130052</v>
      </c>
      <c r="L25" s="60">
        <v>5691514</v>
      </c>
      <c r="M25" s="60">
        <v>5358733</v>
      </c>
      <c r="N25" s="60">
        <v>16180299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32710779</v>
      </c>
      <c r="X25" s="60">
        <v>34250000</v>
      </c>
      <c r="Y25" s="60">
        <v>-1539221</v>
      </c>
      <c r="Z25" s="140">
        <v>-4.49</v>
      </c>
      <c r="AA25" s="155">
        <v>71968275</v>
      </c>
    </row>
    <row r="26" spans="1:27" ht="13.5">
      <c r="A26" s="183" t="s">
        <v>38</v>
      </c>
      <c r="B26" s="182"/>
      <c r="C26" s="155">
        <v>4909057</v>
      </c>
      <c r="D26" s="155">
        <v>0</v>
      </c>
      <c r="E26" s="156">
        <v>5714645</v>
      </c>
      <c r="F26" s="60">
        <v>5714645</v>
      </c>
      <c r="G26" s="60">
        <v>349955</v>
      </c>
      <c r="H26" s="60">
        <v>387441</v>
      </c>
      <c r="I26" s="60">
        <v>341291</v>
      </c>
      <c r="J26" s="60">
        <v>1078687</v>
      </c>
      <c r="K26" s="60">
        <v>341291</v>
      </c>
      <c r="L26" s="60">
        <v>341291</v>
      </c>
      <c r="M26" s="60">
        <v>341291</v>
      </c>
      <c r="N26" s="60">
        <v>1023873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2102560</v>
      </c>
      <c r="X26" s="60">
        <v>2856000</v>
      </c>
      <c r="Y26" s="60">
        <v>-753440</v>
      </c>
      <c r="Z26" s="140">
        <v>-26.38</v>
      </c>
      <c r="AA26" s="155">
        <v>5714645</v>
      </c>
    </row>
    <row r="27" spans="1:27" ht="13.5">
      <c r="A27" s="183" t="s">
        <v>118</v>
      </c>
      <c r="B27" s="182"/>
      <c r="C27" s="155">
        <v>48773392</v>
      </c>
      <c r="D27" s="155">
        <v>0</v>
      </c>
      <c r="E27" s="156">
        <v>20090000</v>
      </c>
      <c r="F27" s="60">
        <v>20090000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20090000</v>
      </c>
    </row>
    <row r="28" spans="1:27" ht="13.5">
      <c r="A28" s="183" t="s">
        <v>39</v>
      </c>
      <c r="B28" s="182"/>
      <c r="C28" s="155">
        <v>23794813</v>
      </c>
      <c r="D28" s="155">
        <v>0</v>
      </c>
      <c r="E28" s="156">
        <v>11991000</v>
      </c>
      <c r="F28" s="60">
        <v>11991000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11991000</v>
      </c>
    </row>
    <row r="29" spans="1:27" ht="13.5">
      <c r="A29" s="183" t="s">
        <v>40</v>
      </c>
      <c r="B29" s="182"/>
      <c r="C29" s="155">
        <v>888298</v>
      </c>
      <c r="D29" s="155">
        <v>0</v>
      </c>
      <c r="E29" s="156">
        <v>512000</v>
      </c>
      <c r="F29" s="60">
        <v>512000</v>
      </c>
      <c r="G29" s="60">
        <v>0</v>
      </c>
      <c r="H29" s="60">
        <v>0</v>
      </c>
      <c r="I29" s="60">
        <v>0</v>
      </c>
      <c r="J29" s="60">
        <v>0</v>
      </c>
      <c r="K29" s="60">
        <v>57014</v>
      </c>
      <c r="L29" s="60">
        <v>0</v>
      </c>
      <c r="M29" s="60">
        <v>0</v>
      </c>
      <c r="N29" s="60">
        <v>57014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57014</v>
      </c>
      <c r="X29" s="60">
        <v>325000</v>
      </c>
      <c r="Y29" s="60">
        <v>-267986</v>
      </c>
      <c r="Z29" s="140">
        <v>-82.46</v>
      </c>
      <c r="AA29" s="155">
        <v>512000</v>
      </c>
    </row>
    <row r="30" spans="1:27" ht="13.5">
      <c r="A30" s="183" t="s">
        <v>119</v>
      </c>
      <c r="B30" s="182"/>
      <c r="C30" s="155">
        <v>30795916</v>
      </c>
      <c r="D30" s="155">
        <v>0</v>
      </c>
      <c r="E30" s="156">
        <v>33646500</v>
      </c>
      <c r="F30" s="60">
        <v>33646500</v>
      </c>
      <c r="G30" s="60">
        <v>4823662</v>
      </c>
      <c r="H30" s="60">
        <v>57932</v>
      </c>
      <c r="I30" s="60">
        <v>6669698</v>
      </c>
      <c r="J30" s="60">
        <v>11551292</v>
      </c>
      <c r="K30" s="60">
        <v>116614</v>
      </c>
      <c r="L30" s="60">
        <v>73467</v>
      </c>
      <c r="M30" s="60">
        <v>4377744</v>
      </c>
      <c r="N30" s="60">
        <v>4567825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16119117</v>
      </c>
      <c r="X30" s="60">
        <v>16500000</v>
      </c>
      <c r="Y30" s="60">
        <v>-380883</v>
      </c>
      <c r="Z30" s="140">
        <v>-2.31</v>
      </c>
      <c r="AA30" s="155">
        <v>33646500</v>
      </c>
    </row>
    <row r="31" spans="1:27" ht="13.5">
      <c r="A31" s="183" t="s">
        <v>120</v>
      </c>
      <c r="B31" s="182"/>
      <c r="C31" s="155">
        <v>11096054</v>
      </c>
      <c r="D31" s="155">
        <v>0</v>
      </c>
      <c r="E31" s="156">
        <v>8400458</v>
      </c>
      <c r="F31" s="60">
        <v>8400458</v>
      </c>
      <c r="G31" s="60">
        <v>156684</v>
      </c>
      <c r="H31" s="60">
        <v>430933</v>
      </c>
      <c r="I31" s="60">
        <v>794904</v>
      </c>
      <c r="J31" s="60">
        <v>1382521</v>
      </c>
      <c r="K31" s="60">
        <v>244202</v>
      </c>
      <c r="L31" s="60">
        <v>188658</v>
      </c>
      <c r="M31" s="60">
        <v>246110</v>
      </c>
      <c r="N31" s="60">
        <v>678970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2061491</v>
      </c>
      <c r="X31" s="60">
        <v>4260000</v>
      </c>
      <c r="Y31" s="60">
        <v>-2198509</v>
      </c>
      <c r="Z31" s="140">
        <v>-51.61</v>
      </c>
      <c r="AA31" s="155">
        <v>8400458</v>
      </c>
    </row>
    <row r="32" spans="1:27" ht="13.5">
      <c r="A32" s="183" t="s">
        <v>121</v>
      </c>
      <c r="B32" s="182"/>
      <c r="C32" s="155">
        <v>8332095</v>
      </c>
      <c r="D32" s="155">
        <v>0</v>
      </c>
      <c r="E32" s="156">
        <v>0</v>
      </c>
      <c r="F32" s="60">
        <v>0</v>
      </c>
      <c r="G32" s="60">
        <v>104060</v>
      </c>
      <c r="H32" s="60">
        <v>307310</v>
      </c>
      <c r="I32" s="60">
        <v>1374361</v>
      </c>
      <c r="J32" s="60">
        <v>1785731</v>
      </c>
      <c r="K32" s="60">
        <v>1004704</v>
      </c>
      <c r="L32" s="60">
        <v>1733993</v>
      </c>
      <c r="M32" s="60">
        <v>1993149</v>
      </c>
      <c r="N32" s="60">
        <v>4731846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6517577</v>
      </c>
      <c r="X32" s="60"/>
      <c r="Y32" s="60">
        <v>6517577</v>
      </c>
      <c r="Z32" s="140">
        <v>0</v>
      </c>
      <c r="AA32" s="155">
        <v>0</v>
      </c>
    </row>
    <row r="33" spans="1:27" ht="13.5">
      <c r="A33" s="183" t="s">
        <v>42</v>
      </c>
      <c r="B33" s="182"/>
      <c r="C33" s="155">
        <v>23447771</v>
      </c>
      <c r="D33" s="155">
        <v>0</v>
      </c>
      <c r="E33" s="156">
        <v>0</v>
      </c>
      <c r="F33" s="60">
        <v>0</v>
      </c>
      <c r="G33" s="60">
        <v>112721</v>
      </c>
      <c r="H33" s="60">
        <v>170427</v>
      </c>
      <c r="I33" s="60">
        <v>184654</v>
      </c>
      <c r="J33" s="60">
        <v>467802</v>
      </c>
      <c r="K33" s="60">
        <v>0</v>
      </c>
      <c r="L33" s="60">
        <v>33575</v>
      </c>
      <c r="M33" s="60">
        <v>10063991</v>
      </c>
      <c r="N33" s="60">
        <v>10097566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10565368</v>
      </c>
      <c r="X33" s="60"/>
      <c r="Y33" s="60">
        <v>10565368</v>
      </c>
      <c r="Z33" s="140">
        <v>0</v>
      </c>
      <c r="AA33" s="155">
        <v>0</v>
      </c>
    </row>
    <row r="34" spans="1:27" ht="13.5">
      <c r="A34" s="183" t="s">
        <v>43</v>
      </c>
      <c r="B34" s="182"/>
      <c r="C34" s="155">
        <v>-4164357</v>
      </c>
      <c r="D34" s="155">
        <v>0</v>
      </c>
      <c r="E34" s="156">
        <v>60513464</v>
      </c>
      <c r="F34" s="60">
        <v>60513464</v>
      </c>
      <c r="G34" s="60">
        <v>701816</v>
      </c>
      <c r="H34" s="60">
        <v>2427515</v>
      </c>
      <c r="I34" s="60">
        <v>2860404</v>
      </c>
      <c r="J34" s="60">
        <v>5989735</v>
      </c>
      <c r="K34" s="60">
        <v>1192809</v>
      </c>
      <c r="L34" s="60">
        <v>1211392</v>
      </c>
      <c r="M34" s="60">
        <v>2371809</v>
      </c>
      <c r="N34" s="60">
        <v>4776010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10765745</v>
      </c>
      <c r="X34" s="60">
        <v>34042000</v>
      </c>
      <c r="Y34" s="60">
        <v>-23276255</v>
      </c>
      <c r="Z34" s="140">
        <v>-68.38</v>
      </c>
      <c r="AA34" s="155">
        <v>60513464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208867496</v>
      </c>
      <c r="D36" s="188">
        <f>SUM(D25:D35)</f>
        <v>0</v>
      </c>
      <c r="E36" s="189">
        <f t="shared" si="1"/>
        <v>212836342</v>
      </c>
      <c r="F36" s="190">
        <f t="shared" si="1"/>
        <v>212836342</v>
      </c>
      <c r="G36" s="190">
        <f t="shared" si="1"/>
        <v>11877663</v>
      </c>
      <c r="H36" s="190">
        <f t="shared" si="1"/>
        <v>9217893</v>
      </c>
      <c r="I36" s="190">
        <f t="shared" si="1"/>
        <v>17690692</v>
      </c>
      <c r="J36" s="190">
        <f t="shared" si="1"/>
        <v>38786248</v>
      </c>
      <c r="K36" s="190">
        <f t="shared" si="1"/>
        <v>8086686</v>
      </c>
      <c r="L36" s="190">
        <f t="shared" si="1"/>
        <v>9273890</v>
      </c>
      <c r="M36" s="190">
        <f t="shared" si="1"/>
        <v>24752827</v>
      </c>
      <c r="N36" s="190">
        <f t="shared" si="1"/>
        <v>42113403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80899651</v>
      </c>
      <c r="X36" s="190">
        <f t="shared" si="1"/>
        <v>92233000</v>
      </c>
      <c r="Y36" s="190">
        <f t="shared" si="1"/>
        <v>-11333349</v>
      </c>
      <c r="Z36" s="191">
        <f>+IF(X36&lt;&gt;0,+(Y36/X36)*100,0)</f>
        <v>-12.287737577656587</v>
      </c>
      <c r="AA36" s="188">
        <f>SUM(AA25:AA35)</f>
        <v>212836342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-12703858</v>
      </c>
      <c r="D38" s="199">
        <f>+D22-D36</f>
        <v>0</v>
      </c>
      <c r="E38" s="200">
        <f t="shared" si="2"/>
        <v>5271918</v>
      </c>
      <c r="F38" s="106">
        <f t="shared" si="2"/>
        <v>5271918</v>
      </c>
      <c r="G38" s="106">
        <f t="shared" si="2"/>
        <v>10645675</v>
      </c>
      <c r="H38" s="106">
        <f t="shared" si="2"/>
        <v>1002448</v>
      </c>
      <c r="I38" s="106">
        <f t="shared" si="2"/>
        <v>8781119</v>
      </c>
      <c r="J38" s="106">
        <f t="shared" si="2"/>
        <v>20429242</v>
      </c>
      <c r="K38" s="106">
        <f t="shared" si="2"/>
        <v>-4909658</v>
      </c>
      <c r="L38" s="106">
        <f t="shared" si="2"/>
        <v>85136</v>
      </c>
      <c r="M38" s="106">
        <f t="shared" si="2"/>
        <v>15280038</v>
      </c>
      <c r="N38" s="106">
        <f t="shared" si="2"/>
        <v>10455516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30884758</v>
      </c>
      <c r="X38" s="106">
        <f>IF(F22=F36,0,X22-X36)</f>
        <v>45011000</v>
      </c>
      <c r="Y38" s="106">
        <f t="shared" si="2"/>
        <v>-14126242</v>
      </c>
      <c r="Z38" s="201">
        <f>+IF(X38&lt;&gt;0,+(Y38/X38)*100,0)</f>
        <v>-31.383977250005557</v>
      </c>
      <c r="AA38" s="199">
        <f>+AA22-AA36</f>
        <v>5271918</v>
      </c>
    </row>
    <row r="39" spans="1:27" ht="13.5">
      <c r="A39" s="181" t="s">
        <v>46</v>
      </c>
      <c r="B39" s="185"/>
      <c r="C39" s="155">
        <v>31062239</v>
      </c>
      <c r="D39" s="155">
        <v>0</v>
      </c>
      <c r="E39" s="156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7995786</v>
      </c>
      <c r="N39" s="60">
        <v>7995786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7995786</v>
      </c>
      <c r="X39" s="60">
        <v>30218000</v>
      </c>
      <c r="Y39" s="60">
        <v>-22222214</v>
      </c>
      <c r="Z39" s="140">
        <v>-73.54</v>
      </c>
      <c r="AA39" s="155">
        <v>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3505500</v>
      </c>
      <c r="F41" s="60">
        <v>3505500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3505500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18358381</v>
      </c>
      <c r="D42" s="206">
        <f>SUM(D38:D41)</f>
        <v>0</v>
      </c>
      <c r="E42" s="207">
        <f t="shared" si="3"/>
        <v>8777418</v>
      </c>
      <c r="F42" s="88">
        <f t="shared" si="3"/>
        <v>8777418</v>
      </c>
      <c r="G42" s="88">
        <f t="shared" si="3"/>
        <v>10645675</v>
      </c>
      <c r="H42" s="88">
        <f t="shared" si="3"/>
        <v>1002448</v>
      </c>
      <c r="I42" s="88">
        <f t="shared" si="3"/>
        <v>8781119</v>
      </c>
      <c r="J42" s="88">
        <f t="shared" si="3"/>
        <v>20429242</v>
      </c>
      <c r="K42" s="88">
        <f t="shared" si="3"/>
        <v>-4909658</v>
      </c>
      <c r="L42" s="88">
        <f t="shared" si="3"/>
        <v>85136</v>
      </c>
      <c r="M42" s="88">
        <f t="shared" si="3"/>
        <v>23275824</v>
      </c>
      <c r="N42" s="88">
        <f t="shared" si="3"/>
        <v>18451302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38880544</v>
      </c>
      <c r="X42" s="88">
        <f t="shared" si="3"/>
        <v>75229000</v>
      </c>
      <c r="Y42" s="88">
        <f t="shared" si="3"/>
        <v>-36348456</v>
      </c>
      <c r="Z42" s="208">
        <f>+IF(X42&lt;&gt;0,+(Y42/X42)*100,0)</f>
        <v>-48.31707984952611</v>
      </c>
      <c r="AA42" s="206">
        <f>SUM(AA38:AA41)</f>
        <v>8777418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18358381</v>
      </c>
      <c r="D44" s="210">
        <f>+D42-D43</f>
        <v>0</v>
      </c>
      <c r="E44" s="211">
        <f t="shared" si="4"/>
        <v>8777418</v>
      </c>
      <c r="F44" s="77">
        <f t="shared" si="4"/>
        <v>8777418</v>
      </c>
      <c r="G44" s="77">
        <f t="shared" si="4"/>
        <v>10645675</v>
      </c>
      <c r="H44" s="77">
        <f t="shared" si="4"/>
        <v>1002448</v>
      </c>
      <c r="I44" s="77">
        <f t="shared" si="4"/>
        <v>8781119</v>
      </c>
      <c r="J44" s="77">
        <f t="shared" si="4"/>
        <v>20429242</v>
      </c>
      <c r="K44" s="77">
        <f t="shared" si="4"/>
        <v>-4909658</v>
      </c>
      <c r="L44" s="77">
        <f t="shared" si="4"/>
        <v>85136</v>
      </c>
      <c r="M44" s="77">
        <f t="shared" si="4"/>
        <v>23275824</v>
      </c>
      <c r="N44" s="77">
        <f t="shared" si="4"/>
        <v>18451302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38880544</v>
      </c>
      <c r="X44" s="77">
        <f t="shared" si="4"/>
        <v>75229000</v>
      </c>
      <c r="Y44" s="77">
        <f t="shared" si="4"/>
        <v>-36348456</v>
      </c>
      <c r="Z44" s="212">
        <f>+IF(X44&lt;&gt;0,+(Y44/X44)*100,0)</f>
        <v>-48.31707984952611</v>
      </c>
      <c r="AA44" s="210">
        <f>+AA42-AA43</f>
        <v>8777418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18358381</v>
      </c>
      <c r="D46" s="206">
        <f>SUM(D44:D45)</f>
        <v>0</v>
      </c>
      <c r="E46" s="207">
        <f t="shared" si="5"/>
        <v>8777418</v>
      </c>
      <c r="F46" s="88">
        <f t="shared" si="5"/>
        <v>8777418</v>
      </c>
      <c r="G46" s="88">
        <f t="shared" si="5"/>
        <v>10645675</v>
      </c>
      <c r="H46" s="88">
        <f t="shared" si="5"/>
        <v>1002448</v>
      </c>
      <c r="I46" s="88">
        <f t="shared" si="5"/>
        <v>8781119</v>
      </c>
      <c r="J46" s="88">
        <f t="shared" si="5"/>
        <v>20429242</v>
      </c>
      <c r="K46" s="88">
        <f t="shared" si="5"/>
        <v>-4909658</v>
      </c>
      <c r="L46" s="88">
        <f t="shared" si="5"/>
        <v>85136</v>
      </c>
      <c r="M46" s="88">
        <f t="shared" si="5"/>
        <v>23275824</v>
      </c>
      <c r="N46" s="88">
        <f t="shared" si="5"/>
        <v>18451302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38880544</v>
      </c>
      <c r="X46" s="88">
        <f t="shared" si="5"/>
        <v>75229000</v>
      </c>
      <c r="Y46" s="88">
        <f t="shared" si="5"/>
        <v>-36348456</v>
      </c>
      <c r="Z46" s="208">
        <f>+IF(X46&lt;&gt;0,+(Y46/X46)*100,0)</f>
        <v>-48.31707984952611</v>
      </c>
      <c r="AA46" s="206">
        <f>SUM(AA44:AA45)</f>
        <v>8777418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18358381</v>
      </c>
      <c r="D48" s="217">
        <f>SUM(D46:D47)</f>
        <v>0</v>
      </c>
      <c r="E48" s="218">
        <f t="shared" si="6"/>
        <v>8777418</v>
      </c>
      <c r="F48" s="219">
        <f t="shared" si="6"/>
        <v>8777418</v>
      </c>
      <c r="G48" s="219">
        <f t="shared" si="6"/>
        <v>10645675</v>
      </c>
      <c r="H48" s="220">
        <f t="shared" si="6"/>
        <v>1002448</v>
      </c>
      <c r="I48" s="220">
        <f t="shared" si="6"/>
        <v>8781119</v>
      </c>
      <c r="J48" s="220">
        <f t="shared" si="6"/>
        <v>20429242</v>
      </c>
      <c r="K48" s="220">
        <f t="shared" si="6"/>
        <v>-4909658</v>
      </c>
      <c r="L48" s="220">
        <f t="shared" si="6"/>
        <v>85136</v>
      </c>
      <c r="M48" s="219">
        <f t="shared" si="6"/>
        <v>23275824</v>
      </c>
      <c r="N48" s="219">
        <f t="shared" si="6"/>
        <v>18451302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38880544</v>
      </c>
      <c r="X48" s="220">
        <f t="shared" si="6"/>
        <v>75229000</v>
      </c>
      <c r="Y48" s="220">
        <f t="shared" si="6"/>
        <v>-36348456</v>
      </c>
      <c r="Z48" s="221">
        <f>+IF(X48&lt;&gt;0,+(Y48/X48)*100,0)</f>
        <v>-48.31707984952611</v>
      </c>
      <c r="AA48" s="222">
        <f>SUM(AA46:AA47)</f>
        <v>8777418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590841</v>
      </c>
      <c r="D5" s="153">
        <f>SUM(D6:D8)</f>
        <v>0</v>
      </c>
      <c r="E5" s="154">
        <f t="shared" si="0"/>
        <v>2823000</v>
      </c>
      <c r="F5" s="100">
        <f t="shared" si="0"/>
        <v>2823000</v>
      </c>
      <c r="G5" s="100">
        <f t="shared" si="0"/>
        <v>0</v>
      </c>
      <c r="H5" s="100">
        <f t="shared" si="0"/>
        <v>17343</v>
      </c>
      <c r="I5" s="100">
        <f t="shared" si="0"/>
        <v>2384</v>
      </c>
      <c r="J5" s="100">
        <f t="shared" si="0"/>
        <v>19727</v>
      </c>
      <c r="K5" s="100">
        <f t="shared" si="0"/>
        <v>5518</v>
      </c>
      <c r="L5" s="100">
        <f t="shared" si="0"/>
        <v>0</v>
      </c>
      <c r="M5" s="100">
        <f t="shared" si="0"/>
        <v>0</v>
      </c>
      <c r="N5" s="100">
        <f t="shared" si="0"/>
        <v>5518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25245</v>
      </c>
      <c r="X5" s="100">
        <f t="shared" si="0"/>
        <v>0</v>
      </c>
      <c r="Y5" s="100">
        <f t="shared" si="0"/>
        <v>25245</v>
      </c>
      <c r="Z5" s="137">
        <f>+IF(X5&lt;&gt;0,+(Y5/X5)*100,0)</f>
        <v>0</v>
      </c>
      <c r="AA5" s="153">
        <f>SUM(AA6:AA8)</f>
        <v>2823000</v>
      </c>
    </row>
    <row r="6" spans="1:27" ht="13.5">
      <c r="A6" s="138" t="s">
        <v>75</v>
      </c>
      <c r="B6" s="136"/>
      <c r="C6" s="155">
        <v>441442</v>
      </c>
      <c r="D6" s="155"/>
      <c r="E6" s="156">
        <v>623000</v>
      </c>
      <c r="F6" s="60">
        <v>623000</v>
      </c>
      <c r="G6" s="60"/>
      <c r="H6" s="60"/>
      <c r="I6" s="60"/>
      <c r="J6" s="60"/>
      <c r="K6" s="60">
        <v>5518</v>
      </c>
      <c r="L6" s="60"/>
      <c r="M6" s="60"/>
      <c r="N6" s="60">
        <v>5518</v>
      </c>
      <c r="O6" s="60"/>
      <c r="P6" s="60"/>
      <c r="Q6" s="60"/>
      <c r="R6" s="60"/>
      <c r="S6" s="60"/>
      <c r="T6" s="60"/>
      <c r="U6" s="60"/>
      <c r="V6" s="60"/>
      <c r="W6" s="60">
        <v>5518</v>
      </c>
      <c r="X6" s="60"/>
      <c r="Y6" s="60">
        <v>5518</v>
      </c>
      <c r="Z6" s="140"/>
      <c r="AA6" s="62">
        <v>623000</v>
      </c>
    </row>
    <row r="7" spans="1:27" ht="13.5">
      <c r="A7" s="138" t="s">
        <v>76</v>
      </c>
      <c r="B7" s="136"/>
      <c r="C7" s="157">
        <v>137781</v>
      </c>
      <c r="D7" s="157"/>
      <c r="E7" s="158">
        <v>200000</v>
      </c>
      <c r="F7" s="159">
        <v>200000</v>
      </c>
      <c r="G7" s="159"/>
      <c r="H7" s="159">
        <v>17343</v>
      </c>
      <c r="I7" s="159">
        <v>2384</v>
      </c>
      <c r="J7" s="159">
        <v>19727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19727</v>
      </c>
      <c r="X7" s="159"/>
      <c r="Y7" s="159">
        <v>19727</v>
      </c>
      <c r="Z7" s="141"/>
      <c r="AA7" s="225">
        <v>200000</v>
      </c>
    </row>
    <row r="8" spans="1:27" ht="13.5">
      <c r="A8" s="138" t="s">
        <v>77</v>
      </c>
      <c r="B8" s="136"/>
      <c r="C8" s="155">
        <v>11618</v>
      </c>
      <c r="D8" s="155"/>
      <c r="E8" s="156">
        <v>2000000</v>
      </c>
      <c r="F8" s="60">
        <v>2000000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>
        <v>2000000</v>
      </c>
    </row>
    <row r="9" spans="1:27" ht="13.5">
      <c r="A9" s="135" t="s">
        <v>78</v>
      </c>
      <c r="B9" s="136"/>
      <c r="C9" s="153">
        <f aca="true" t="shared" si="1" ref="C9:Y9">SUM(C10:C14)</f>
        <v>3895508</v>
      </c>
      <c r="D9" s="153">
        <f>SUM(D10:D14)</f>
        <v>0</v>
      </c>
      <c r="E9" s="154">
        <f t="shared" si="1"/>
        <v>8816902</v>
      </c>
      <c r="F9" s="100">
        <f t="shared" si="1"/>
        <v>8816902</v>
      </c>
      <c r="G9" s="100">
        <f t="shared" si="1"/>
        <v>0</v>
      </c>
      <c r="H9" s="100">
        <f t="shared" si="1"/>
        <v>0</v>
      </c>
      <c r="I9" s="100">
        <f t="shared" si="1"/>
        <v>1094865</v>
      </c>
      <c r="J9" s="100">
        <f t="shared" si="1"/>
        <v>1094865</v>
      </c>
      <c r="K9" s="100">
        <f t="shared" si="1"/>
        <v>0</v>
      </c>
      <c r="L9" s="100">
        <f t="shared" si="1"/>
        <v>468802</v>
      </c>
      <c r="M9" s="100">
        <f t="shared" si="1"/>
        <v>233372</v>
      </c>
      <c r="N9" s="100">
        <f t="shared" si="1"/>
        <v>702174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1797039</v>
      </c>
      <c r="X9" s="100">
        <f t="shared" si="1"/>
        <v>0</v>
      </c>
      <c r="Y9" s="100">
        <f t="shared" si="1"/>
        <v>1797039</v>
      </c>
      <c r="Z9" s="137">
        <f>+IF(X9&lt;&gt;0,+(Y9/X9)*100,0)</f>
        <v>0</v>
      </c>
      <c r="AA9" s="102">
        <f>SUM(AA10:AA14)</f>
        <v>8816902</v>
      </c>
    </row>
    <row r="10" spans="1:27" ht="13.5">
      <c r="A10" s="138" t="s">
        <v>79</v>
      </c>
      <c r="B10" s="136"/>
      <c r="C10" s="155">
        <v>3715186</v>
      </c>
      <c r="D10" s="155"/>
      <c r="E10" s="156">
        <v>8306902</v>
      </c>
      <c r="F10" s="60">
        <v>8306902</v>
      </c>
      <c r="G10" s="60"/>
      <c r="H10" s="60"/>
      <c r="I10" s="60"/>
      <c r="J10" s="60"/>
      <c r="K10" s="60"/>
      <c r="L10" s="60">
        <v>468802</v>
      </c>
      <c r="M10" s="60">
        <v>233372</v>
      </c>
      <c r="N10" s="60">
        <v>702174</v>
      </c>
      <c r="O10" s="60"/>
      <c r="P10" s="60"/>
      <c r="Q10" s="60"/>
      <c r="R10" s="60"/>
      <c r="S10" s="60"/>
      <c r="T10" s="60"/>
      <c r="U10" s="60"/>
      <c r="V10" s="60"/>
      <c r="W10" s="60">
        <v>702174</v>
      </c>
      <c r="X10" s="60"/>
      <c r="Y10" s="60">
        <v>702174</v>
      </c>
      <c r="Z10" s="140"/>
      <c r="AA10" s="62">
        <v>8306902</v>
      </c>
    </row>
    <row r="11" spans="1:27" ht="13.5">
      <c r="A11" s="138" t="s">
        <v>80</v>
      </c>
      <c r="B11" s="136"/>
      <c r="C11" s="155">
        <v>88480</v>
      </c>
      <c r="D11" s="155"/>
      <c r="E11" s="156"/>
      <c r="F11" s="60"/>
      <c r="G11" s="60"/>
      <c r="H11" s="60"/>
      <c r="I11" s="60">
        <v>1094865</v>
      </c>
      <c r="J11" s="60">
        <v>1094865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1094865</v>
      </c>
      <c r="X11" s="60"/>
      <c r="Y11" s="60">
        <v>1094865</v>
      </c>
      <c r="Z11" s="140"/>
      <c r="AA11" s="62"/>
    </row>
    <row r="12" spans="1:27" ht="13.5">
      <c r="A12" s="138" t="s">
        <v>81</v>
      </c>
      <c r="B12" s="136"/>
      <c r="C12" s="155">
        <v>91842</v>
      </c>
      <c r="D12" s="155"/>
      <c r="E12" s="156">
        <v>510000</v>
      </c>
      <c r="F12" s="60">
        <v>510000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510000</v>
      </c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4457865</v>
      </c>
      <c r="D15" s="153">
        <f>SUM(D16:D18)</f>
        <v>0</v>
      </c>
      <c r="E15" s="154">
        <f t="shared" si="2"/>
        <v>34595298</v>
      </c>
      <c r="F15" s="100">
        <f t="shared" si="2"/>
        <v>34595298</v>
      </c>
      <c r="G15" s="100">
        <f t="shared" si="2"/>
        <v>0</v>
      </c>
      <c r="H15" s="100">
        <f t="shared" si="2"/>
        <v>414439</v>
      </c>
      <c r="I15" s="100">
        <f t="shared" si="2"/>
        <v>593839</v>
      </c>
      <c r="J15" s="100">
        <f t="shared" si="2"/>
        <v>1008278</v>
      </c>
      <c r="K15" s="100">
        <f t="shared" si="2"/>
        <v>2885243</v>
      </c>
      <c r="L15" s="100">
        <f t="shared" si="2"/>
        <v>0</v>
      </c>
      <c r="M15" s="100">
        <f t="shared" si="2"/>
        <v>392970</v>
      </c>
      <c r="N15" s="100">
        <f t="shared" si="2"/>
        <v>3278213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4286491</v>
      </c>
      <c r="X15" s="100">
        <f t="shared" si="2"/>
        <v>0</v>
      </c>
      <c r="Y15" s="100">
        <f t="shared" si="2"/>
        <v>4286491</v>
      </c>
      <c r="Z15" s="137">
        <f>+IF(X15&lt;&gt;0,+(Y15/X15)*100,0)</f>
        <v>0</v>
      </c>
      <c r="AA15" s="102">
        <f>SUM(AA16:AA18)</f>
        <v>34595298</v>
      </c>
    </row>
    <row r="16" spans="1:27" ht="13.5">
      <c r="A16" s="138" t="s">
        <v>85</v>
      </c>
      <c r="B16" s="136"/>
      <c r="C16" s="155"/>
      <c r="D16" s="155"/>
      <c r="E16" s="156">
        <v>364000</v>
      </c>
      <c r="F16" s="60">
        <v>364000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364000</v>
      </c>
    </row>
    <row r="17" spans="1:27" ht="13.5">
      <c r="A17" s="138" t="s">
        <v>86</v>
      </c>
      <c r="B17" s="136"/>
      <c r="C17" s="155">
        <v>4457865</v>
      </c>
      <c r="D17" s="155"/>
      <c r="E17" s="156">
        <v>34231298</v>
      </c>
      <c r="F17" s="60">
        <v>34231298</v>
      </c>
      <c r="G17" s="60"/>
      <c r="H17" s="60">
        <v>414439</v>
      </c>
      <c r="I17" s="60">
        <v>593839</v>
      </c>
      <c r="J17" s="60">
        <v>1008278</v>
      </c>
      <c r="K17" s="60">
        <v>2885243</v>
      </c>
      <c r="L17" s="60"/>
      <c r="M17" s="60">
        <v>392970</v>
      </c>
      <c r="N17" s="60">
        <v>3278213</v>
      </c>
      <c r="O17" s="60"/>
      <c r="P17" s="60"/>
      <c r="Q17" s="60"/>
      <c r="R17" s="60"/>
      <c r="S17" s="60"/>
      <c r="T17" s="60"/>
      <c r="U17" s="60"/>
      <c r="V17" s="60"/>
      <c r="W17" s="60">
        <v>4286491</v>
      </c>
      <c r="X17" s="60"/>
      <c r="Y17" s="60">
        <v>4286491</v>
      </c>
      <c r="Z17" s="140"/>
      <c r="AA17" s="62">
        <v>34231298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23502631</v>
      </c>
      <c r="D19" s="153">
        <f>SUM(D20:D23)</f>
        <v>0</v>
      </c>
      <c r="E19" s="154">
        <f t="shared" si="3"/>
        <v>28200000</v>
      </c>
      <c r="F19" s="100">
        <f t="shared" si="3"/>
        <v>28200000</v>
      </c>
      <c r="G19" s="100">
        <f t="shared" si="3"/>
        <v>670</v>
      </c>
      <c r="H19" s="100">
        <f t="shared" si="3"/>
        <v>1609227</v>
      </c>
      <c r="I19" s="100">
        <f t="shared" si="3"/>
        <v>0</v>
      </c>
      <c r="J19" s="100">
        <f t="shared" si="3"/>
        <v>1609897</v>
      </c>
      <c r="K19" s="100">
        <f t="shared" si="3"/>
        <v>0</v>
      </c>
      <c r="L19" s="100">
        <f t="shared" si="3"/>
        <v>20322</v>
      </c>
      <c r="M19" s="100">
        <f t="shared" si="3"/>
        <v>242305</v>
      </c>
      <c r="N19" s="100">
        <f t="shared" si="3"/>
        <v>262627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1872524</v>
      </c>
      <c r="X19" s="100">
        <f t="shared" si="3"/>
        <v>0</v>
      </c>
      <c r="Y19" s="100">
        <f t="shared" si="3"/>
        <v>1872524</v>
      </c>
      <c r="Z19" s="137">
        <f>+IF(X19&lt;&gt;0,+(Y19/X19)*100,0)</f>
        <v>0</v>
      </c>
      <c r="AA19" s="102">
        <f>SUM(AA20:AA23)</f>
        <v>28200000</v>
      </c>
    </row>
    <row r="20" spans="1:27" ht="13.5">
      <c r="A20" s="138" t="s">
        <v>89</v>
      </c>
      <c r="B20" s="136"/>
      <c r="C20" s="155">
        <v>5369337</v>
      </c>
      <c r="D20" s="155"/>
      <c r="E20" s="156">
        <v>11000000</v>
      </c>
      <c r="F20" s="60">
        <v>11000000</v>
      </c>
      <c r="G20" s="60"/>
      <c r="H20" s="60">
        <v>1458178</v>
      </c>
      <c r="I20" s="60"/>
      <c r="J20" s="60">
        <v>1458178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1458178</v>
      </c>
      <c r="X20" s="60"/>
      <c r="Y20" s="60">
        <v>1458178</v>
      </c>
      <c r="Z20" s="140"/>
      <c r="AA20" s="62">
        <v>11000000</v>
      </c>
    </row>
    <row r="21" spans="1:27" ht="13.5">
      <c r="A21" s="138" t="s">
        <v>90</v>
      </c>
      <c r="B21" s="136"/>
      <c r="C21" s="155">
        <v>531530</v>
      </c>
      <c r="D21" s="155"/>
      <c r="E21" s="156">
        <v>14400000</v>
      </c>
      <c r="F21" s="60">
        <v>14400000</v>
      </c>
      <c r="G21" s="60">
        <v>670</v>
      </c>
      <c r="H21" s="60">
        <v>18549</v>
      </c>
      <c r="I21" s="60"/>
      <c r="J21" s="60">
        <v>19219</v>
      </c>
      <c r="K21" s="60"/>
      <c r="L21" s="60">
        <v>20322</v>
      </c>
      <c r="M21" s="60">
        <v>242305</v>
      </c>
      <c r="N21" s="60">
        <v>262627</v>
      </c>
      <c r="O21" s="60"/>
      <c r="P21" s="60"/>
      <c r="Q21" s="60"/>
      <c r="R21" s="60"/>
      <c r="S21" s="60"/>
      <c r="T21" s="60"/>
      <c r="U21" s="60"/>
      <c r="V21" s="60"/>
      <c r="W21" s="60">
        <v>281846</v>
      </c>
      <c r="X21" s="60"/>
      <c r="Y21" s="60">
        <v>281846</v>
      </c>
      <c r="Z21" s="140"/>
      <c r="AA21" s="62">
        <v>14400000</v>
      </c>
    </row>
    <row r="22" spans="1:27" ht="13.5">
      <c r="A22" s="138" t="s">
        <v>91</v>
      </c>
      <c r="B22" s="136"/>
      <c r="C22" s="157">
        <v>17384330</v>
      </c>
      <c r="D22" s="157"/>
      <c r="E22" s="158">
        <v>800000</v>
      </c>
      <c r="F22" s="159">
        <v>800000</v>
      </c>
      <c r="G22" s="159"/>
      <c r="H22" s="159">
        <v>132500</v>
      </c>
      <c r="I22" s="159"/>
      <c r="J22" s="159">
        <v>132500</v>
      </c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>
        <v>132500</v>
      </c>
      <c r="X22" s="159"/>
      <c r="Y22" s="159">
        <v>132500</v>
      </c>
      <c r="Z22" s="141"/>
      <c r="AA22" s="225">
        <v>800000</v>
      </c>
    </row>
    <row r="23" spans="1:27" ht="13.5">
      <c r="A23" s="138" t="s">
        <v>92</v>
      </c>
      <c r="B23" s="136"/>
      <c r="C23" s="155">
        <v>217434</v>
      </c>
      <c r="D23" s="155"/>
      <c r="E23" s="156">
        <v>2000000</v>
      </c>
      <c r="F23" s="60">
        <v>2000000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>
        <v>2000000</v>
      </c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32446845</v>
      </c>
      <c r="D25" s="217">
        <f>+D5+D9+D15+D19+D24</f>
        <v>0</v>
      </c>
      <c r="E25" s="230">
        <f t="shared" si="4"/>
        <v>74435200</v>
      </c>
      <c r="F25" s="219">
        <f t="shared" si="4"/>
        <v>74435200</v>
      </c>
      <c r="G25" s="219">
        <f t="shared" si="4"/>
        <v>670</v>
      </c>
      <c r="H25" s="219">
        <f t="shared" si="4"/>
        <v>2041009</v>
      </c>
      <c r="I25" s="219">
        <f t="shared" si="4"/>
        <v>1691088</v>
      </c>
      <c r="J25" s="219">
        <f t="shared" si="4"/>
        <v>3732767</v>
      </c>
      <c r="K25" s="219">
        <f t="shared" si="4"/>
        <v>2890761</v>
      </c>
      <c r="L25" s="219">
        <f t="shared" si="4"/>
        <v>489124</v>
      </c>
      <c r="M25" s="219">
        <f t="shared" si="4"/>
        <v>868647</v>
      </c>
      <c r="N25" s="219">
        <f t="shared" si="4"/>
        <v>4248532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7981299</v>
      </c>
      <c r="X25" s="219">
        <f t="shared" si="4"/>
        <v>0</v>
      </c>
      <c r="Y25" s="219">
        <f t="shared" si="4"/>
        <v>7981299</v>
      </c>
      <c r="Z25" s="231">
        <f>+IF(X25&lt;&gt;0,+(Y25/X25)*100,0)</f>
        <v>0</v>
      </c>
      <c r="AA25" s="232">
        <f>+AA5+AA9+AA15+AA19+AA24</f>
        <v>74435200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30315552</v>
      </c>
      <c r="D28" s="155"/>
      <c r="E28" s="156">
        <v>64998200</v>
      </c>
      <c r="F28" s="60">
        <v>64998200</v>
      </c>
      <c r="G28" s="60"/>
      <c r="H28" s="60">
        <v>2000517</v>
      </c>
      <c r="I28" s="60">
        <v>1659704</v>
      </c>
      <c r="J28" s="60">
        <v>3660221</v>
      </c>
      <c r="K28" s="60">
        <v>2856243</v>
      </c>
      <c r="L28" s="60">
        <v>468127</v>
      </c>
      <c r="M28" s="60">
        <v>775517</v>
      </c>
      <c r="N28" s="60">
        <v>4099887</v>
      </c>
      <c r="O28" s="60"/>
      <c r="P28" s="60"/>
      <c r="Q28" s="60"/>
      <c r="R28" s="60"/>
      <c r="S28" s="60"/>
      <c r="T28" s="60"/>
      <c r="U28" s="60"/>
      <c r="V28" s="60"/>
      <c r="W28" s="60">
        <v>7760108</v>
      </c>
      <c r="X28" s="60"/>
      <c r="Y28" s="60">
        <v>7760108</v>
      </c>
      <c r="Z28" s="140"/>
      <c r="AA28" s="155">
        <v>64998200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30315552</v>
      </c>
      <c r="D32" s="210">
        <f>SUM(D28:D31)</f>
        <v>0</v>
      </c>
      <c r="E32" s="211">
        <f t="shared" si="5"/>
        <v>64998200</v>
      </c>
      <c r="F32" s="77">
        <f t="shared" si="5"/>
        <v>64998200</v>
      </c>
      <c r="G32" s="77">
        <f t="shared" si="5"/>
        <v>0</v>
      </c>
      <c r="H32" s="77">
        <f t="shared" si="5"/>
        <v>2000517</v>
      </c>
      <c r="I32" s="77">
        <f t="shared" si="5"/>
        <v>1659704</v>
      </c>
      <c r="J32" s="77">
        <f t="shared" si="5"/>
        <v>3660221</v>
      </c>
      <c r="K32" s="77">
        <f t="shared" si="5"/>
        <v>2856243</v>
      </c>
      <c r="L32" s="77">
        <f t="shared" si="5"/>
        <v>468127</v>
      </c>
      <c r="M32" s="77">
        <f t="shared" si="5"/>
        <v>775517</v>
      </c>
      <c r="N32" s="77">
        <f t="shared" si="5"/>
        <v>4099887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7760108</v>
      </c>
      <c r="X32" s="77">
        <f t="shared" si="5"/>
        <v>0</v>
      </c>
      <c r="Y32" s="77">
        <f t="shared" si="5"/>
        <v>7760108</v>
      </c>
      <c r="Z32" s="212">
        <f>+IF(X32&lt;&gt;0,+(Y32/X32)*100,0)</f>
        <v>0</v>
      </c>
      <c r="AA32" s="79">
        <f>SUM(AA28:AA31)</f>
        <v>64998200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2131293</v>
      </c>
      <c r="D35" s="155"/>
      <c r="E35" s="156">
        <v>9437000</v>
      </c>
      <c r="F35" s="60">
        <v>9437000</v>
      </c>
      <c r="G35" s="60">
        <v>670</v>
      </c>
      <c r="H35" s="60">
        <v>40492</v>
      </c>
      <c r="I35" s="60">
        <v>31384</v>
      </c>
      <c r="J35" s="60">
        <v>72546</v>
      </c>
      <c r="K35" s="60">
        <v>34518</v>
      </c>
      <c r="L35" s="60">
        <v>20997</v>
      </c>
      <c r="M35" s="60">
        <v>93130</v>
      </c>
      <c r="N35" s="60">
        <v>148645</v>
      </c>
      <c r="O35" s="60"/>
      <c r="P35" s="60"/>
      <c r="Q35" s="60"/>
      <c r="R35" s="60"/>
      <c r="S35" s="60"/>
      <c r="T35" s="60"/>
      <c r="U35" s="60"/>
      <c r="V35" s="60"/>
      <c r="W35" s="60">
        <v>221191</v>
      </c>
      <c r="X35" s="60"/>
      <c r="Y35" s="60">
        <v>221191</v>
      </c>
      <c r="Z35" s="140"/>
      <c r="AA35" s="62">
        <v>9437000</v>
      </c>
    </row>
    <row r="36" spans="1:27" ht="13.5">
      <c r="A36" s="238" t="s">
        <v>139</v>
      </c>
      <c r="B36" s="149"/>
      <c r="C36" s="222">
        <f aca="true" t="shared" si="6" ref="C36:Y36">SUM(C32:C35)</f>
        <v>32446845</v>
      </c>
      <c r="D36" s="222">
        <f>SUM(D32:D35)</f>
        <v>0</v>
      </c>
      <c r="E36" s="218">
        <f t="shared" si="6"/>
        <v>74435200</v>
      </c>
      <c r="F36" s="220">
        <f t="shared" si="6"/>
        <v>74435200</v>
      </c>
      <c r="G36" s="220">
        <f t="shared" si="6"/>
        <v>670</v>
      </c>
      <c r="H36" s="220">
        <f t="shared" si="6"/>
        <v>2041009</v>
      </c>
      <c r="I36" s="220">
        <f t="shared" si="6"/>
        <v>1691088</v>
      </c>
      <c r="J36" s="220">
        <f t="shared" si="6"/>
        <v>3732767</v>
      </c>
      <c r="K36" s="220">
        <f t="shared" si="6"/>
        <v>2890761</v>
      </c>
      <c r="L36" s="220">
        <f t="shared" si="6"/>
        <v>489124</v>
      </c>
      <c r="M36" s="220">
        <f t="shared" si="6"/>
        <v>868647</v>
      </c>
      <c r="N36" s="220">
        <f t="shared" si="6"/>
        <v>4248532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7981299</v>
      </c>
      <c r="X36" s="220">
        <f t="shared" si="6"/>
        <v>0</v>
      </c>
      <c r="Y36" s="220">
        <f t="shared" si="6"/>
        <v>7981299</v>
      </c>
      <c r="Z36" s="221">
        <f>+IF(X36&lt;&gt;0,+(Y36/X36)*100,0)</f>
        <v>0</v>
      </c>
      <c r="AA36" s="239">
        <f>SUM(AA32:AA35)</f>
        <v>74435200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7339375</v>
      </c>
      <c r="D6" s="155"/>
      <c r="E6" s="59">
        <v>100</v>
      </c>
      <c r="F6" s="60">
        <v>100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</v>
      </c>
      <c r="Y6" s="60">
        <v>-50</v>
      </c>
      <c r="Z6" s="140">
        <v>-100</v>
      </c>
      <c r="AA6" s="62">
        <v>100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35139600</v>
      </c>
      <c r="D8" s="155"/>
      <c r="E8" s="59">
        <v>55434</v>
      </c>
      <c r="F8" s="60">
        <v>55434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27717</v>
      </c>
      <c r="Y8" s="60">
        <v>-27717</v>
      </c>
      <c r="Z8" s="140">
        <v>-100</v>
      </c>
      <c r="AA8" s="62">
        <v>55434</v>
      </c>
    </row>
    <row r="9" spans="1:27" ht="13.5">
      <c r="A9" s="249" t="s">
        <v>146</v>
      </c>
      <c r="B9" s="182"/>
      <c r="C9" s="155">
        <v>9594537</v>
      </c>
      <c r="D9" s="155"/>
      <c r="E9" s="59">
        <v>5000</v>
      </c>
      <c r="F9" s="60">
        <v>5000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2500</v>
      </c>
      <c r="Y9" s="60">
        <v>-2500</v>
      </c>
      <c r="Z9" s="140">
        <v>-100</v>
      </c>
      <c r="AA9" s="62">
        <v>5000</v>
      </c>
    </row>
    <row r="10" spans="1:27" ht="13.5">
      <c r="A10" s="249" t="s">
        <v>147</v>
      </c>
      <c r="B10" s="182"/>
      <c r="C10" s="155">
        <v>5956</v>
      </c>
      <c r="D10" s="155"/>
      <c r="E10" s="59">
        <v>5</v>
      </c>
      <c r="F10" s="60">
        <v>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</v>
      </c>
      <c r="Y10" s="159">
        <v>-3</v>
      </c>
      <c r="Z10" s="141">
        <v>-100</v>
      </c>
      <c r="AA10" s="225">
        <v>5</v>
      </c>
    </row>
    <row r="11" spans="1:27" ht="13.5">
      <c r="A11" s="249" t="s">
        <v>148</v>
      </c>
      <c r="B11" s="182"/>
      <c r="C11" s="155">
        <v>702360</v>
      </c>
      <c r="D11" s="155"/>
      <c r="E11" s="59">
        <v>500</v>
      </c>
      <c r="F11" s="60">
        <v>500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250</v>
      </c>
      <c r="Y11" s="60">
        <v>-250</v>
      </c>
      <c r="Z11" s="140">
        <v>-100</v>
      </c>
      <c r="AA11" s="62">
        <v>500</v>
      </c>
    </row>
    <row r="12" spans="1:27" ht="13.5">
      <c r="A12" s="250" t="s">
        <v>56</v>
      </c>
      <c r="B12" s="251"/>
      <c r="C12" s="168">
        <f aca="true" t="shared" si="0" ref="C12:Y12">SUM(C6:C11)</f>
        <v>52781828</v>
      </c>
      <c r="D12" s="168">
        <f>SUM(D6:D11)</f>
        <v>0</v>
      </c>
      <c r="E12" s="72">
        <f t="shared" si="0"/>
        <v>61039</v>
      </c>
      <c r="F12" s="73">
        <f t="shared" si="0"/>
        <v>61039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30520</v>
      </c>
      <c r="Y12" s="73">
        <f t="shared" si="0"/>
        <v>-30520</v>
      </c>
      <c r="Z12" s="170">
        <f>+IF(X12&lt;&gt;0,+(Y12/X12)*100,0)</f>
        <v>-100</v>
      </c>
      <c r="AA12" s="74">
        <f>SUM(AA6:AA11)</f>
        <v>61039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>
        <v>250</v>
      </c>
      <c r="F15" s="60">
        <v>250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125</v>
      </c>
      <c r="Y15" s="60">
        <v>-125</v>
      </c>
      <c r="Z15" s="140">
        <v>-100</v>
      </c>
      <c r="AA15" s="62">
        <v>250</v>
      </c>
    </row>
    <row r="16" spans="1:27" ht="13.5">
      <c r="A16" s="249" t="s">
        <v>151</v>
      </c>
      <c r="B16" s="182"/>
      <c r="C16" s="155">
        <v>1213339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27271000</v>
      </c>
      <c r="D17" s="155"/>
      <c r="E17" s="59">
        <v>29995</v>
      </c>
      <c r="F17" s="60">
        <v>29995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14998</v>
      </c>
      <c r="Y17" s="60">
        <v>-14998</v>
      </c>
      <c r="Z17" s="140">
        <v>-100</v>
      </c>
      <c r="AA17" s="62">
        <v>29995</v>
      </c>
    </row>
    <row r="18" spans="1:27" ht="13.5">
      <c r="A18" s="249" t="s">
        <v>153</v>
      </c>
      <c r="B18" s="182"/>
      <c r="C18" s="155"/>
      <c r="D18" s="155"/>
      <c r="E18" s="59">
        <v>1000</v>
      </c>
      <c r="F18" s="60">
        <v>1000</v>
      </c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500</v>
      </c>
      <c r="Y18" s="60">
        <v>-500</v>
      </c>
      <c r="Z18" s="140">
        <v>-100</v>
      </c>
      <c r="AA18" s="62">
        <v>1000</v>
      </c>
    </row>
    <row r="19" spans="1:27" ht="13.5">
      <c r="A19" s="249" t="s">
        <v>154</v>
      </c>
      <c r="B19" s="182"/>
      <c r="C19" s="155">
        <v>679030174</v>
      </c>
      <c r="D19" s="155"/>
      <c r="E19" s="59">
        <v>780704</v>
      </c>
      <c r="F19" s="60">
        <v>780704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390352</v>
      </c>
      <c r="Y19" s="60">
        <v>-390352</v>
      </c>
      <c r="Z19" s="140">
        <v>-100</v>
      </c>
      <c r="AA19" s="62">
        <v>780704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30000</v>
      </c>
      <c r="D22" s="155"/>
      <c r="E22" s="59">
        <v>20</v>
      </c>
      <c r="F22" s="60">
        <v>20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10</v>
      </c>
      <c r="Y22" s="60">
        <v>-10</v>
      </c>
      <c r="Z22" s="140">
        <v>-100</v>
      </c>
      <c r="AA22" s="62">
        <v>20</v>
      </c>
    </row>
    <row r="23" spans="1:27" ht="13.5">
      <c r="A23" s="249" t="s">
        <v>158</v>
      </c>
      <c r="B23" s="182"/>
      <c r="C23" s="155">
        <v>202580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707747093</v>
      </c>
      <c r="D24" s="168">
        <f>SUM(D15:D23)</f>
        <v>0</v>
      </c>
      <c r="E24" s="76">
        <f t="shared" si="1"/>
        <v>811969</v>
      </c>
      <c r="F24" s="77">
        <f t="shared" si="1"/>
        <v>811969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405985</v>
      </c>
      <c r="Y24" s="77">
        <f t="shared" si="1"/>
        <v>-405985</v>
      </c>
      <c r="Z24" s="212">
        <f>+IF(X24&lt;&gt;0,+(Y24/X24)*100,0)</f>
        <v>-100</v>
      </c>
      <c r="AA24" s="79">
        <f>SUM(AA15:AA23)</f>
        <v>811969</v>
      </c>
    </row>
    <row r="25" spans="1:27" ht="13.5">
      <c r="A25" s="250" t="s">
        <v>159</v>
      </c>
      <c r="B25" s="251"/>
      <c r="C25" s="168">
        <f aca="true" t="shared" si="2" ref="C25:Y25">+C12+C24</f>
        <v>760528921</v>
      </c>
      <c r="D25" s="168">
        <f>+D12+D24</f>
        <v>0</v>
      </c>
      <c r="E25" s="72">
        <f t="shared" si="2"/>
        <v>873008</v>
      </c>
      <c r="F25" s="73">
        <f t="shared" si="2"/>
        <v>873008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436505</v>
      </c>
      <c r="Y25" s="73">
        <f t="shared" si="2"/>
        <v>-436505</v>
      </c>
      <c r="Z25" s="170">
        <f>+IF(X25&lt;&gt;0,+(Y25/X25)*100,0)</f>
        <v>-100</v>
      </c>
      <c r="AA25" s="74">
        <f>+AA12+AA24</f>
        <v>873008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1100707</v>
      </c>
      <c r="D30" s="155"/>
      <c r="E30" s="59">
        <v>1300</v>
      </c>
      <c r="F30" s="60">
        <v>1300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650</v>
      </c>
      <c r="Y30" s="60">
        <v>-650</v>
      </c>
      <c r="Z30" s="140">
        <v>-100</v>
      </c>
      <c r="AA30" s="62">
        <v>1300</v>
      </c>
    </row>
    <row r="31" spans="1:27" ht="13.5">
      <c r="A31" s="249" t="s">
        <v>163</v>
      </c>
      <c r="B31" s="182"/>
      <c r="C31" s="155">
        <v>1245779</v>
      </c>
      <c r="D31" s="155"/>
      <c r="E31" s="59">
        <v>1160</v>
      </c>
      <c r="F31" s="60">
        <v>1160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580</v>
      </c>
      <c r="Y31" s="60">
        <v>-580</v>
      </c>
      <c r="Z31" s="140">
        <v>-100</v>
      </c>
      <c r="AA31" s="62">
        <v>1160</v>
      </c>
    </row>
    <row r="32" spans="1:27" ht="13.5">
      <c r="A32" s="249" t="s">
        <v>164</v>
      </c>
      <c r="B32" s="182"/>
      <c r="C32" s="155">
        <v>40868680</v>
      </c>
      <c r="D32" s="155"/>
      <c r="E32" s="59">
        <v>500</v>
      </c>
      <c r="F32" s="60">
        <v>500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250</v>
      </c>
      <c r="Y32" s="60">
        <v>-250</v>
      </c>
      <c r="Z32" s="140">
        <v>-100</v>
      </c>
      <c r="AA32" s="62">
        <v>500</v>
      </c>
    </row>
    <row r="33" spans="1:27" ht="13.5">
      <c r="A33" s="249" t="s">
        <v>165</v>
      </c>
      <c r="B33" s="182"/>
      <c r="C33" s="155">
        <v>28115842</v>
      </c>
      <c r="D33" s="155"/>
      <c r="E33" s="59">
        <v>35960</v>
      </c>
      <c r="F33" s="60">
        <v>35960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17980</v>
      </c>
      <c r="Y33" s="60">
        <v>-17980</v>
      </c>
      <c r="Z33" s="140">
        <v>-100</v>
      </c>
      <c r="AA33" s="62">
        <v>35960</v>
      </c>
    </row>
    <row r="34" spans="1:27" ht="13.5">
      <c r="A34" s="250" t="s">
        <v>58</v>
      </c>
      <c r="B34" s="251"/>
      <c r="C34" s="168">
        <f aca="true" t="shared" si="3" ref="C34:Y34">SUM(C29:C33)</f>
        <v>71331008</v>
      </c>
      <c r="D34" s="168">
        <f>SUM(D29:D33)</f>
        <v>0</v>
      </c>
      <c r="E34" s="72">
        <f t="shared" si="3"/>
        <v>38920</v>
      </c>
      <c r="F34" s="73">
        <f t="shared" si="3"/>
        <v>38920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19460</v>
      </c>
      <c r="Y34" s="73">
        <f t="shared" si="3"/>
        <v>-19460</v>
      </c>
      <c r="Z34" s="170">
        <f>+IF(X34&lt;&gt;0,+(Y34/X34)*100,0)</f>
        <v>-100</v>
      </c>
      <c r="AA34" s="74">
        <f>SUM(AA29:AA33)</f>
        <v>38920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5023518</v>
      </c>
      <c r="D37" s="155"/>
      <c r="E37" s="59">
        <v>4152</v>
      </c>
      <c r="F37" s="60">
        <v>4152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2076</v>
      </c>
      <c r="Y37" s="60">
        <v>-2076</v>
      </c>
      <c r="Z37" s="140">
        <v>-100</v>
      </c>
      <c r="AA37" s="62">
        <v>4152</v>
      </c>
    </row>
    <row r="38" spans="1:27" ht="13.5">
      <c r="A38" s="249" t="s">
        <v>165</v>
      </c>
      <c r="B38" s="182"/>
      <c r="C38" s="155">
        <v>42049500</v>
      </c>
      <c r="D38" s="155"/>
      <c r="E38" s="59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47073018</v>
      </c>
      <c r="D39" s="168">
        <f>SUM(D37:D38)</f>
        <v>0</v>
      </c>
      <c r="E39" s="76">
        <f t="shared" si="4"/>
        <v>4152</v>
      </c>
      <c r="F39" s="77">
        <f t="shared" si="4"/>
        <v>4152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2076</v>
      </c>
      <c r="Y39" s="77">
        <f t="shared" si="4"/>
        <v>-2076</v>
      </c>
      <c r="Z39" s="212">
        <f>+IF(X39&lt;&gt;0,+(Y39/X39)*100,0)</f>
        <v>-100</v>
      </c>
      <c r="AA39" s="79">
        <f>SUM(AA37:AA38)</f>
        <v>4152</v>
      </c>
    </row>
    <row r="40" spans="1:27" ht="13.5">
      <c r="A40" s="250" t="s">
        <v>167</v>
      </c>
      <c r="B40" s="251"/>
      <c r="C40" s="168">
        <f aca="true" t="shared" si="5" ref="C40:Y40">+C34+C39</f>
        <v>118404026</v>
      </c>
      <c r="D40" s="168">
        <f>+D34+D39</f>
        <v>0</v>
      </c>
      <c r="E40" s="72">
        <f t="shared" si="5"/>
        <v>43072</v>
      </c>
      <c r="F40" s="73">
        <f t="shared" si="5"/>
        <v>43072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21536</v>
      </c>
      <c r="Y40" s="73">
        <f t="shared" si="5"/>
        <v>-21536</v>
      </c>
      <c r="Z40" s="170">
        <f>+IF(X40&lt;&gt;0,+(Y40/X40)*100,0)</f>
        <v>-100</v>
      </c>
      <c r="AA40" s="74">
        <f>+AA34+AA39</f>
        <v>43072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642124895</v>
      </c>
      <c r="D42" s="257">
        <f>+D25-D40</f>
        <v>0</v>
      </c>
      <c r="E42" s="258">
        <f t="shared" si="6"/>
        <v>829936</v>
      </c>
      <c r="F42" s="259">
        <f t="shared" si="6"/>
        <v>829936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414969</v>
      </c>
      <c r="Y42" s="259">
        <f t="shared" si="6"/>
        <v>-414969</v>
      </c>
      <c r="Z42" s="260">
        <f>+IF(X42&lt;&gt;0,+(Y42/X42)*100,0)</f>
        <v>-100</v>
      </c>
      <c r="AA42" s="261">
        <f>+AA25-AA40</f>
        <v>829936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642124895</v>
      </c>
      <c r="D45" s="155"/>
      <c r="E45" s="59">
        <v>829936</v>
      </c>
      <c r="F45" s="60">
        <v>829936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414968</v>
      </c>
      <c r="Y45" s="60">
        <v>-414968</v>
      </c>
      <c r="Z45" s="139">
        <v>-100</v>
      </c>
      <c r="AA45" s="62">
        <v>829936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642124895</v>
      </c>
      <c r="D48" s="217">
        <f>SUM(D45:D47)</f>
        <v>0</v>
      </c>
      <c r="E48" s="264">
        <f t="shared" si="7"/>
        <v>829936</v>
      </c>
      <c r="F48" s="219">
        <f t="shared" si="7"/>
        <v>829936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414968</v>
      </c>
      <c r="Y48" s="219">
        <f t="shared" si="7"/>
        <v>-414968</v>
      </c>
      <c r="Z48" s="265">
        <f>+IF(X48&lt;&gt;0,+(Y48/X48)*100,0)</f>
        <v>-100</v>
      </c>
      <c r="AA48" s="232">
        <f>SUM(AA45:AA47)</f>
        <v>829936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89821520</v>
      </c>
      <c r="D6" s="155"/>
      <c r="E6" s="59">
        <v>104445</v>
      </c>
      <c r="F6" s="60">
        <v>104445</v>
      </c>
      <c r="G6" s="60">
        <v>6848461</v>
      </c>
      <c r="H6" s="60">
        <v>4304899</v>
      </c>
      <c r="I6" s="60">
        <v>11115809</v>
      </c>
      <c r="J6" s="60">
        <v>22269169</v>
      </c>
      <c r="K6" s="60">
        <v>5676696</v>
      </c>
      <c r="L6" s="60">
        <v>4623291</v>
      </c>
      <c r="M6" s="60">
        <v>3691750</v>
      </c>
      <c r="N6" s="60">
        <v>13991737</v>
      </c>
      <c r="O6" s="60"/>
      <c r="P6" s="60"/>
      <c r="Q6" s="60"/>
      <c r="R6" s="60"/>
      <c r="S6" s="60"/>
      <c r="T6" s="60"/>
      <c r="U6" s="60"/>
      <c r="V6" s="60"/>
      <c r="W6" s="60">
        <v>36260906</v>
      </c>
      <c r="X6" s="60">
        <v>51928</v>
      </c>
      <c r="Y6" s="60">
        <v>36208978</v>
      </c>
      <c r="Z6" s="140">
        <v>69729.2</v>
      </c>
      <c r="AA6" s="62">
        <v>104445</v>
      </c>
    </row>
    <row r="7" spans="1:27" ht="13.5">
      <c r="A7" s="249" t="s">
        <v>178</v>
      </c>
      <c r="B7" s="182"/>
      <c r="C7" s="155">
        <v>69411000</v>
      </c>
      <c r="D7" s="155"/>
      <c r="E7" s="59">
        <v>71600</v>
      </c>
      <c r="F7" s="60">
        <v>71600</v>
      </c>
      <c r="G7" s="60">
        <v>28485000</v>
      </c>
      <c r="H7" s="60">
        <v>1334000</v>
      </c>
      <c r="I7" s="60"/>
      <c r="J7" s="60">
        <v>29819000</v>
      </c>
      <c r="K7" s="60"/>
      <c r="L7" s="60">
        <v>2481609</v>
      </c>
      <c r="M7" s="60">
        <v>22640000</v>
      </c>
      <c r="N7" s="60">
        <v>25121609</v>
      </c>
      <c r="O7" s="60"/>
      <c r="P7" s="60"/>
      <c r="Q7" s="60"/>
      <c r="R7" s="60"/>
      <c r="S7" s="60"/>
      <c r="T7" s="60"/>
      <c r="U7" s="60"/>
      <c r="V7" s="60"/>
      <c r="W7" s="60">
        <v>54940609</v>
      </c>
      <c r="X7" s="60">
        <v>48960</v>
      </c>
      <c r="Y7" s="60">
        <v>54891649</v>
      </c>
      <c r="Z7" s="140">
        <v>112115.3</v>
      </c>
      <c r="AA7" s="62">
        <v>71600</v>
      </c>
    </row>
    <row r="8" spans="1:27" ht="13.5">
      <c r="A8" s="249" t="s">
        <v>179</v>
      </c>
      <c r="B8" s="182"/>
      <c r="C8" s="155">
        <v>30438130</v>
      </c>
      <c r="D8" s="155"/>
      <c r="E8" s="59">
        <v>33711</v>
      </c>
      <c r="F8" s="60">
        <v>33711</v>
      </c>
      <c r="G8" s="60">
        <v>5350000</v>
      </c>
      <c r="H8" s="60"/>
      <c r="I8" s="60">
        <v>2000000</v>
      </c>
      <c r="J8" s="60">
        <v>7350000</v>
      </c>
      <c r="K8" s="60">
        <v>500000</v>
      </c>
      <c r="L8" s="60">
        <v>301000</v>
      </c>
      <c r="M8" s="60"/>
      <c r="N8" s="60">
        <v>801000</v>
      </c>
      <c r="O8" s="60"/>
      <c r="P8" s="60"/>
      <c r="Q8" s="60"/>
      <c r="R8" s="60"/>
      <c r="S8" s="60"/>
      <c r="T8" s="60"/>
      <c r="U8" s="60"/>
      <c r="V8" s="60"/>
      <c r="W8" s="60">
        <v>8151000</v>
      </c>
      <c r="X8" s="60">
        <v>22474</v>
      </c>
      <c r="Y8" s="60">
        <v>8128526</v>
      </c>
      <c r="Z8" s="140">
        <v>36168.58</v>
      </c>
      <c r="AA8" s="62">
        <v>33711</v>
      </c>
    </row>
    <row r="9" spans="1:27" ht="13.5">
      <c r="A9" s="249" t="s">
        <v>180</v>
      </c>
      <c r="B9" s="182"/>
      <c r="C9" s="155">
        <v>531083</v>
      </c>
      <c r="D9" s="155"/>
      <c r="E9" s="59">
        <v>18920</v>
      </c>
      <c r="F9" s="60">
        <v>18920</v>
      </c>
      <c r="G9" s="60">
        <v>953</v>
      </c>
      <c r="H9" s="60">
        <v>4386</v>
      </c>
      <c r="I9" s="60">
        <v>108834</v>
      </c>
      <c r="J9" s="60">
        <v>114173</v>
      </c>
      <c r="K9" s="60">
        <v>2668</v>
      </c>
      <c r="L9" s="60">
        <v>115036</v>
      </c>
      <c r="M9" s="60">
        <v>24090</v>
      </c>
      <c r="N9" s="60">
        <v>141794</v>
      </c>
      <c r="O9" s="60"/>
      <c r="P9" s="60"/>
      <c r="Q9" s="60"/>
      <c r="R9" s="60"/>
      <c r="S9" s="60"/>
      <c r="T9" s="60"/>
      <c r="U9" s="60"/>
      <c r="V9" s="60"/>
      <c r="W9" s="60">
        <v>255967</v>
      </c>
      <c r="X9" s="60">
        <v>9542</v>
      </c>
      <c r="Y9" s="60">
        <v>246425</v>
      </c>
      <c r="Z9" s="140">
        <v>2582.53</v>
      </c>
      <c r="AA9" s="62">
        <v>18920</v>
      </c>
    </row>
    <row r="10" spans="1:27" ht="13.5">
      <c r="A10" s="249" t="s">
        <v>181</v>
      </c>
      <c r="B10" s="182"/>
      <c r="C10" s="155">
        <v>25031</v>
      </c>
      <c r="D10" s="155"/>
      <c r="E10" s="59">
        <v>20</v>
      </c>
      <c r="F10" s="60">
        <v>20</v>
      </c>
      <c r="G10" s="60"/>
      <c r="H10" s="60"/>
      <c r="I10" s="60"/>
      <c r="J10" s="60"/>
      <c r="K10" s="60"/>
      <c r="L10" s="60"/>
      <c r="M10" s="60">
        <v>811</v>
      </c>
      <c r="N10" s="60">
        <v>811</v>
      </c>
      <c r="O10" s="60"/>
      <c r="P10" s="60"/>
      <c r="Q10" s="60"/>
      <c r="R10" s="60"/>
      <c r="S10" s="60"/>
      <c r="T10" s="60"/>
      <c r="U10" s="60"/>
      <c r="V10" s="60"/>
      <c r="W10" s="60">
        <v>811</v>
      </c>
      <c r="X10" s="60"/>
      <c r="Y10" s="60">
        <v>811</v>
      </c>
      <c r="Z10" s="140"/>
      <c r="AA10" s="62">
        <v>20</v>
      </c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-159554530</v>
      </c>
      <c r="D12" s="155"/>
      <c r="E12" s="59">
        <v>-192234</v>
      </c>
      <c r="F12" s="60">
        <v>-192234</v>
      </c>
      <c r="G12" s="60">
        <v>-25453102</v>
      </c>
      <c r="H12" s="60">
        <v>-9004875</v>
      </c>
      <c r="I12" s="60">
        <v>-16745529</v>
      </c>
      <c r="J12" s="60">
        <v>-51203506</v>
      </c>
      <c r="K12" s="60">
        <v>-8151156</v>
      </c>
      <c r="L12" s="60">
        <v>-9240315</v>
      </c>
      <c r="M12" s="60">
        <v>-14512177</v>
      </c>
      <c r="N12" s="60">
        <v>-31903648</v>
      </c>
      <c r="O12" s="60"/>
      <c r="P12" s="60"/>
      <c r="Q12" s="60"/>
      <c r="R12" s="60"/>
      <c r="S12" s="60"/>
      <c r="T12" s="60"/>
      <c r="U12" s="60"/>
      <c r="V12" s="60"/>
      <c r="W12" s="60">
        <v>-83107154</v>
      </c>
      <c r="X12" s="60">
        <v>-95790</v>
      </c>
      <c r="Y12" s="60">
        <v>-83011364</v>
      </c>
      <c r="Z12" s="140">
        <v>86659.74</v>
      </c>
      <c r="AA12" s="62">
        <v>-192234</v>
      </c>
    </row>
    <row r="13" spans="1:27" ht="13.5">
      <c r="A13" s="249" t="s">
        <v>40</v>
      </c>
      <c r="B13" s="182"/>
      <c r="C13" s="155">
        <v>-888298</v>
      </c>
      <c r="D13" s="155"/>
      <c r="E13" s="59">
        <v>-512</v>
      </c>
      <c r="F13" s="60">
        <v>-512</v>
      </c>
      <c r="G13" s="60"/>
      <c r="H13" s="60"/>
      <c r="I13" s="60"/>
      <c r="J13" s="60"/>
      <c r="K13" s="60">
        <v>-57013</v>
      </c>
      <c r="L13" s="60"/>
      <c r="M13" s="60">
        <v>-274</v>
      </c>
      <c r="N13" s="60">
        <v>-57287</v>
      </c>
      <c r="O13" s="60"/>
      <c r="P13" s="60"/>
      <c r="Q13" s="60"/>
      <c r="R13" s="60"/>
      <c r="S13" s="60"/>
      <c r="T13" s="60"/>
      <c r="U13" s="60"/>
      <c r="V13" s="60"/>
      <c r="W13" s="60">
        <v>-57287</v>
      </c>
      <c r="X13" s="60">
        <v>-256</v>
      </c>
      <c r="Y13" s="60">
        <v>-57031</v>
      </c>
      <c r="Z13" s="140">
        <v>22277.73</v>
      </c>
      <c r="AA13" s="62">
        <v>-512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29783936</v>
      </c>
      <c r="D15" s="168">
        <f>SUM(D6:D14)</f>
        <v>0</v>
      </c>
      <c r="E15" s="72">
        <f t="shared" si="0"/>
        <v>35950</v>
      </c>
      <c r="F15" s="73">
        <f t="shared" si="0"/>
        <v>35950</v>
      </c>
      <c r="G15" s="73">
        <f t="shared" si="0"/>
        <v>15231312</v>
      </c>
      <c r="H15" s="73">
        <f t="shared" si="0"/>
        <v>-3361590</v>
      </c>
      <c r="I15" s="73">
        <f t="shared" si="0"/>
        <v>-3520886</v>
      </c>
      <c r="J15" s="73">
        <f t="shared" si="0"/>
        <v>8348836</v>
      </c>
      <c r="K15" s="73">
        <f t="shared" si="0"/>
        <v>-2028805</v>
      </c>
      <c r="L15" s="73">
        <f t="shared" si="0"/>
        <v>-1719379</v>
      </c>
      <c r="M15" s="73">
        <f t="shared" si="0"/>
        <v>11844200</v>
      </c>
      <c r="N15" s="73">
        <f t="shared" si="0"/>
        <v>8096016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16444852</v>
      </c>
      <c r="X15" s="73">
        <f t="shared" si="0"/>
        <v>36858</v>
      </c>
      <c r="Y15" s="73">
        <f t="shared" si="0"/>
        <v>16407994</v>
      </c>
      <c r="Z15" s="170">
        <f>+IF(X15&lt;&gt;0,+(Y15/X15)*100,0)</f>
        <v>44516.77790438982</v>
      </c>
      <c r="AA15" s="74">
        <f>SUM(AA6:AA14)</f>
        <v>35950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3239333</v>
      </c>
      <c r="D21" s="157"/>
      <c r="E21" s="59"/>
      <c r="F21" s="60"/>
      <c r="G21" s="159">
        <v>-15871501</v>
      </c>
      <c r="H21" s="159"/>
      <c r="I21" s="159">
        <v>5310585</v>
      </c>
      <c r="J21" s="60">
        <v>-10560916</v>
      </c>
      <c r="K21" s="159">
        <v>4512227</v>
      </c>
      <c r="L21" s="159">
        <v>3060609</v>
      </c>
      <c r="M21" s="60"/>
      <c r="N21" s="159">
        <v>7572836</v>
      </c>
      <c r="O21" s="159"/>
      <c r="P21" s="159"/>
      <c r="Q21" s="60"/>
      <c r="R21" s="159"/>
      <c r="S21" s="159"/>
      <c r="T21" s="60"/>
      <c r="U21" s="159"/>
      <c r="V21" s="159"/>
      <c r="W21" s="159">
        <v>-2988080</v>
      </c>
      <c r="X21" s="60"/>
      <c r="Y21" s="159">
        <v>-2988080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5896603</v>
      </c>
      <c r="I22" s="60"/>
      <c r="J22" s="60">
        <v>5896603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5896603</v>
      </c>
      <c r="X22" s="60"/>
      <c r="Y22" s="60">
        <v>5896603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-32446847</v>
      </c>
      <c r="D24" s="155"/>
      <c r="E24" s="59">
        <v>-37215</v>
      </c>
      <c r="F24" s="60">
        <v>-37215</v>
      </c>
      <c r="G24" s="60">
        <v>-670</v>
      </c>
      <c r="H24" s="60">
        <v>-2041009</v>
      </c>
      <c r="I24" s="60">
        <v>-1691088</v>
      </c>
      <c r="J24" s="60">
        <v>-3732767</v>
      </c>
      <c r="K24" s="60">
        <v>-2890761</v>
      </c>
      <c r="L24" s="60">
        <v>-1667703</v>
      </c>
      <c r="M24" s="60">
        <v>-1435089</v>
      </c>
      <c r="N24" s="60">
        <v>-5993553</v>
      </c>
      <c r="O24" s="60"/>
      <c r="P24" s="60"/>
      <c r="Q24" s="60"/>
      <c r="R24" s="60"/>
      <c r="S24" s="60"/>
      <c r="T24" s="60"/>
      <c r="U24" s="60"/>
      <c r="V24" s="60"/>
      <c r="W24" s="60">
        <v>-9726320</v>
      </c>
      <c r="X24" s="60">
        <v>-21870</v>
      </c>
      <c r="Y24" s="60">
        <v>-9704450</v>
      </c>
      <c r="Z24" s="140">
        <v>44373.34</v>
      </c>
      <c r="AA24" s="62">
        <v>-37215</v>
      </c>
    </row>
    <row r="25" spans="1:27" ht="13.5">
      <c r="A25" s="250" t="s">
        <v>191</v>
      </c>
      <c r="B25" s="251"/>
      <c r="C25" s="168">
        <f aca="true" t="shared" si="1" ref="C25:Y25">SUM(C19:C24)</f>
        <v>-29207514</v>
      </c>
      <c r="D25" s="168">
        <f>SUM(D19:D24)</f>
        <v>0</v>
      </c>
      <c r="E25" s="72">
        <f t="shared" si="1"/>
        <v>-37215</v>
      </c>
      <c r="F25" s="73">
        <f t="shared" si="1"/>
        <v>-37215</v>
      </c>
      <c r="G25" s="73">
        <f t="shared" si="1"/>
        <v>-15872171</v>
      </c>
      <c r="H25" s="73">
        <f t="shared" si="1"/>
        <v>3855594</v>
      </c>
      <c r="I25" s="73">
        <f t="shared" si="1"/>
        <v>3619497</v>
      </c>
      <c r="J25" s="73">
        <f t="shared" si="1"/>
        <v>-8397080</v>
      </c>
      <c r="K25" s="73">
        <f t="shared" si="1"/>
        <v>1621466</v>
      </c>
      <c r="L25" s="73">
        <f t="shared" si="1"/>
        <v>1392906</v>
      </c>
      <c r="M25" s="73">
        <f t="shared" si="1"/>
        <v>-1435089</v>
      </c>
      <c r="N25" s="73">
        <f t="shared" si="1"/>
        <v>1579283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-6817797</v>
      </c>
      <c r="X25" s="73">
        <f t="shared" si="1"/>
        <v>-21870</v>
      </c>
      <c r="Y25" s="73">
        <f t="shared" si="1"/>
        <v>-6795927</v>
      </c>
      <c r="Z25" s="170">
        <f>+IF(X25&lt;&gt;0,+(Y25/X25)*100,0)</f>
        <v>31074.1975308642</v>
      </c>
      <c r="AA25" s="74">
        <f>SUM(AA19:AA24)</f>
        <v>-37215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>
        <v>40418</v>
      </c>
      <c r="N31" s="60">
        <v>40418</v>
      </c>
      <c r="O31" s="159"/>
      <c r="P31" s="159"/>
      <c r="Q31" s="159"/>
      <c r="R31" s="60"/>
      <c r="S31" s="60"/>
      <c r="T31" s="60"/>
      <c r="U31" s="60"/>
      <c r="V31" s="159"/>
      <c r="W31" s="159">
        <v>40418</v>
      </c>
      <c r="X31" s="159"/>
      <c r="Y31" s="60">
        <v>40418</v>
      </c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>
        <v>-1343</v>
      </c>
      <c r="F33" s="60">
        <v>-1343</v>
      </c>
      <c r="G33" s="60"/>
      <c r="H33" s="60"/>
      <c r="I33" s="60"/>
      <c r="J33" s="60"/>
      <c r="K33" s="60"/>
      <c r="L33" s="60"/>
      <c r="M33" s="60">
        <v>-23957</v>
      </c>
      <c r="N33" s="60">
        <v>-23957</v>
      </c>
      <c r="O33" s="60"/>
      <c r="P33" s="60"/>
      <c r="Q33" s="60"/>
      <c r="R33" s="60"/>
      <c r="S33" s="60"/>
      <c r="T33" s="60"/>
      <c r="U33" s="60"/>
      <c r="V33" s="60"/>
      <c r="W33" s="60">
        <v>-23957</v>
      </c>
      <c r="X33" s="60">
        <v>-673</v>
      </c>
      <c r="Y33" s="60">
        <v>-23284</v>
      </c>
      <c r="Z33" s="140">
        <v>3459.73</v>
      </c>
      <c r="AA33" s="62">
        <v>-1343</v>
      </c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-1343</v>
      </c>
      <c r="F34" s="73">
        <f t="shared" si="2"/>
        <v>-1343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16461</v>
      </c>
      <c r="N34" s="73">
        <f t="shared" si="2"/>
        <v>16461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16461</v>
      </c>
      <c r="X34" s="73">
        <f t="shared" si="2"/>
        <v>-673</v>
      </c>
      <c r="Y34" s="73">
        <f t="shared" si="2"/>
        <v>17134</v>
      </c>
      <c r="Z34" s="170">
        <f>+IF(X34&lt;&gt;0,+(Y34/X34)*100,0)</f>
        <v>-2545.9138187221397</v>
      </c>
      <c r="AA34" s="74">
        <f>SUM(AA29:AA33)</f>
        <v>-1343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576422</v>
      </c>
      <c r="D36" s="153">
        <f>+D15+D25+D34</f>
        <v>0</v>
      </c>
      <c r="E36" s="99">
        <f t="shared" si="3"/>
        <v>-2608</v>
      </c>
      <c r="F36" s="100">
        <f t="shared" si="3"/>
        <v>-2608</v>
      </c>
      <c r="G36" s="100">
        <f t="shared" si="3"/>
        <v>-640859</v>
      </c>
      <c r="H36" s="100">
        <f t="shared" si="3"/>
        <v>494004</v>
      </c>
      <c r="I36" s="100">
        <f t="shared" si="3"/>
        <v>98611</v>
      </c>
      <c r="J36" s="100">
        <f t="shared" si="3"/>
        <v>-48244</v>
      </c>
      <c r="K36" s="100">
        <f t="shared" si="3"/>
        <v>-407339</v>
      </c>
      <c r="L36" s="100">
        <f t="shared" si="3"/>
        <v>-326473</v>
      </c>
      <c r="M36" s="100">
        <f t="shared" si="3"/>
        <v>10425572</v>
      </c>
      <c r="N36" s="100">
        <f t="shared" si="3"/>
        <v>9691760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9643516</v>
      </c>
      <c r="X36" s="100">
        <f t="shared" si="3"/>
        <v>14315</v>
      </c>
      <c r="Y36" s="100">
        <f t="shared" si="3"/>
        <v>9629201</v>
      </c>
      <c r="Z36" s="137">
        <f>+IF(X36&lt;&gt;0,+(Y36/X36)*100,0)</f>
        <v>67266.51065316102</v>
      </c>
      <c r="AA36" s="102">
        <f>+AA15+AA25+AA34</f>
        <v>-2608</v>
      </c>
    </row>
    <row r="37" spans="1:27" ht="13.5">
      <c r="A37" s="249" t="s">
        <v>199</v>
      </c>
      <c r="B37" s="182"/>
      <c r="C37" s="153">
        <v>32441</v>
      </c>
      <c r="D37" s="153"/>
      <c r="E37" s="99">
        <v>193</v>
      </c>
      <c r="F37" s="100">
        <v>193</v>
      </c>
      <c r="G37" s="100">
        <v>608863</v>
      </c>
      <c r="H37" s="100">
        <v>-31996</v>
      </c>
      <c r="I37" s="100">
        <v>462008</v>
      </c>
      <c r="J37" s="100">
        <v>608863</v>
      </c>
      <c r="K37" s="100">
        <v>560619</v>
      </c>
      <c r="L37" s="100">
        <v>153280</v>
      </c>
      <c r="M37" s="100">
        <v>-173193</v>
      </c>
      <c r="N37" s="100">
        <v>560619</v>
      </c>
      <c r="O37" s="100"/>
      <c r="P37" s="100"/>
      <c r="Q37" s="100"/>
      <c r="R37" s="100"/>
      <c r="S37" s="100"/>
      <c r="T37" s="100"/>
      <c r="U37" s="100"/>
      <c r="V37" s="100"/>
      <c r="W37" s="100">
        <v>608863</v>
      </c>
      <c r="X37" s="100">
        <v>193</v>
      </c>
      <c r="Y37" s="100">
        <v>608670</v>
      </c>
      <c r="Z37" s="137">
        <v>315373.06</v>
      </c>
      <c r="AA37" s="102">
        <v>193</v>
      </c>
    </row>
    <row r="38" spans="1:27" ht="13.5">
      <c r="A38" s="269" t="s">
        <v>200</v>
      </c>
      <c r="B38" s="256"/>
      <c r="C38" s="257">
        <v>608863</v>
      </c>
      <c r="D38" s="257"/>
      <c r="E38" s="258">
        <v>-2415</v>
      </c>
      <c r="F38" s="259">
        <v>-2415</v>
      </c>
      <c r="G38" s="259">
        <v>-31996</v>
      </c>
      <c r="H38" s="259">
        <v>462008</v>
      </c>
      <c r="I38" s="259">
        <v>560619</v>
      </c>
      <c r="J38" s="259">
        <v>560619</v>
      </c>
      <c r="K38" s="259">
        <v>153280</v>
      </c>
      <c r="L38" s="259">
        <v>-173193</v>
      </c>
      <c r="M38" s="259">
        <v>10252379</v>
      </c>
      <c r="N38" s="259">
        <v>10252379</v>
      </c>
      <c r="O38" s="259"/>
      <c r="P38" s="259"/>
      <c r="Q38" s="259"/>
      <c r="R38" s="259"/>
      <c r="S38" s="259"/>
      <c r="T38" s="259"/>
      <c r="U38" s="259"/>
      <c r="V38" s="259"/>
      <c r="W38" s="259">
        <v>10252379</v>
      </c>
      <c r="X38" s="259">
        <v>14508</v>
      </c>
      <c r="Y38" s="259">
        <v>10237871</v>
      </c>
      <c r="Z38" s="260">
        <v>70567.07</v>
      </c>
      <c r="AA38" s="261">
        <v>-2415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28272894</v>
      </c>
      <c r="D5" s="200">
        <f t="shared" si="0"/>
        <v>0</v>
      </c>
      <c r="E5" s="106">
        <f t="shared" si="0"/>
        <v>62671749</v>
      </c>
      <c r="F5" s="106">
        <f t="shared" si="0"/>
        <v>62671749</v>
      </c>
      <c r="G5" s="106">
        <f t="shared" si="0"/>
        <v>670</v>
      </c>
      <c r="H5" s="106">
        <f t="shared" si="0"/>
        <v>2041009</v>
      </c>
      <c r="I5" s="106">
        <f t="shared" si="0"/>
        <v>1691088</v>
      </c>
      <c r="J5" s="106">
        <f t="shared" si="0"/>
        <v>3732767</v>
      </c>
      <c r="K5" s="106">
        <f t="shared" si="0"/>
        <v>2890761</v>
      </c>
      <c r="L5" s="106">
        <f t="shared" si="0"/>
        <v>20997</v>
      </c>
      <c r="M5" s="106">
        <f t="shared" si="0"/>
        <v>635275</v>
      </c>
      <c r="N5" s="106">
        <f t="shared" si="0"/>
        <v>3547033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7279800</v>
      </c>
      <c r="X5" s="106">
        <f t="shared" si="0"/>
        <v>31335875</v>
      </c>
      <c r="Y5" s="106">
        <f t="shared" si="0"/>
        <v>-24056075</v>
      </c>
      <c r="Z5" s="201">
        <f>+IF(X5&lt;&gt;0,+(Y5/X5)*100,0)</f>
        <v>-76.76848021636543</v>
      </c>
      <c r="AA5" s="199">
        <f>SUM(AA11:AA18)</f>
        <v>62671749</v>
      </c>
    </row>
    <row r="6" spans="1:27" ht="13.5">
      <c r="A6" s="291" t="s">
        <v>204</v>
      </c>
      <c r="B6" s="142"/>
      <c r="C6" s="62">
        <v>4457865</v>
      </c>
      <c r="D6" s="156"/>
      <c r="E6" s="60">
        <v>33131298</v>
      </c>
      <c r="F6" s="60">
        <v>33131298</v>
      </c>
      <c r="G6" s="60"/>
      <c r="H6" s="60">
        <v>409839</v>
      </c>
      <c r="I6" s="60">
        <v>593839</v>
      </c>
      <c r="J6" s="60">
        <v>1003678</v>
      </c>
      <c r="K6" s="60">
        <v>2856243</v>
      </c>
      <c r="L6" s="60"/>
      <c r="M6" s="60">
        <v>392970</v>
      </c>
      <c r="N6" s="60">
        <v>3249213</v>
      </c>
      <c r="O6" s="60"/>
      <c r="P6" s="60"/>
      <c r="Q6" s="60"/>
      <c r="R6" s="60"/>
      <c r="S6" s="60"/>
      <c r="T6" s="60"/>
      <c r="U6" s="60"/>
      <c r="V6" s="60"/>
      <c r="W6" s="60">
        <v>4252891</v>
      </c>
      <c r="X6" s="60">
        <v>16565649</v>
      </c>
      <c r="Y6" s="60">
        <v>-12312758</v>
      </c>
      <c r="Z6" s="140">
        <v>-74.33</v>
      </c>
      <c r="AA6" s="155">
        <v>33131298</v>
      </c>
    </row>
    <row r="7" spans="1:27" ht="13.5">
      <c r="A7" s="291" t="s">
        <v>205</v>
      </c>
      <c r="B7" s="142"/>
      <c r="C7" s="62">
        <v>5369337</v>
      </c>
      <c r="D7" s="156"/>
      <c r="E7" s="60">
        <v>6000000</v>
      </c>
      <c r="F7" s="60">
        <v>6000000</v>
      </c>
      <c r="G7" s="60"/>
      <c r="H7" s="60">
        <v>1458178</v>
      </c>
      <c r="I7" s="60"/>
      <c r="J7" s="60">
        <v>1458178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1458178</v>
      </c>
      <c r="X7" s="60">
        <v>3000000</v>
      </c>
      <c r="Y7" s="60">
        <v>-1541822</v>
      </c>
      <c r="Z7" s="140">
        <v>-51.39</v>
      </c>
      <c r="AA7" s="155">
        <v>6000000</v>
      </c>
    </row>
    <row r="8" spans="1:27" ht="13.5">
      <c r="A8" s="291" t="s">
        <v>206</v>
      </c>
      <c r="B8" s="142"/>
      <c r="C8" s="62">
        <v>522070</v>
      </c>
      <c r="D8" s="156"/>
      <c r="E8" s="60">
        <v>14000000</v>
      </c>
      <c r="F8" s="60">
        <v>14000000</v>
      </c>
      <c r="G8" s="60">
        <v>670</v>
      </c>
      <c r="H8" s="60">
        <v>18549</v>
      </c>
      <c r="I8" s="60"/>
      <c r="J8" s="60">
        <v>19219</v>
      </c>
      <c r="K8" s="60"/>
      <c r="L8" s="60">
        <v>20322</v>
      </c>
      <c r="M8" s="60">
        <v>184650</v>
      </c>
      <c r="N8" s="60">
        <v>204972</v>
      </c>
      <c r="O8" s="60"/>
      <c r="P8" s="60"/>
      <c r="Q8" s="60"/>
      <c r="R8" s="60"/>
      <c r="S8" s="60"/>
      <c r="T8" s="60"/>
      <c r="U8" s="60"/>
      <c r="V8" s="60"/>
      <c r="W8" s="60">
        <v>224191</v>
      </c>
      <c r="X8" s="60">
        <v>7000000</v>
      </c>
      <c r="Y8" s="60">
        <v>-6775809</v>
      </c>
      <c r="Z8" s="140">
        <v>-96.8</v>
      </c>
      <c r="AA8" s="155">
        <v>14000000</v>
      </c>
    </row>
    <row r="9" spans="1:27" ht="13.5">
      <c r="A9" s="291" t="s">
        <v>207</v>
      </c>
      <c r="B9" s="142"/>
      <c r="C9" s="62">
        <v>17384330</v>
      </c>
      <c r="D9" s="156"/>
      <c r="E9" s="60"/>
      <c r="F9" s="60"/>
      <c r="G9" s="60"/>
      <c r="H9" s="60">
        <v>132500</v>
      </c>
      <c r="I9" s="60"/>
      <c r="J9" s="60">
        <v>132500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132500</v>
      </c>
      <c r="X9" s="60"/>
      <c r="Y9" s="60">
        <v>132500</v>
      </c>
      <c r="Z9" s="140"/>
      <c r="AA9" s="155"/>
    </row>
    <row r="10" spans="1:27" ht="13.5">
      <c r="A10" s="291" t="s">
        <v>208</v>
      </c>
      <c r="B10" s="142"/>
      <c r="C10" s="62">
        <v>13857</v>
      </c>
      <c r="D10" s="156"/>
      <c r="E10" s="60"/>
      <c r="F10" s="60"/>
      <c r="G10" s="60"/>
      <c r="H10" s="60"/>
      <c r="I10" s="60"/>
      <c r="J10" s="60"/>
      <c r="K10" s="60"/>
      <c r="L10" s="60"/>
      <c r="M10" s="60">
        <v>20755</v>
      </c>
      <c r="N10" s="60">
        <v>20755</v>
      </c>
      <c r="O10" s="60"/>
      <c r="P10" s="60"/>
      <c r="Q10" s="60"/>
      <c r="R10" s="60"/>
      <c r="S10" s="60"/>
      <c r="T10" s="60"/>
      <c r="U10" s="60"/>
      <c r="V10" s="60"/>
      <c r="W10" s="60">
        <v>20755</v>
      </c>
      <c r="X10" s="60"/>
      <c r="Y10" s="60">
        <v>20755</v>
      </c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27747459</v>
      </c>
      <c r="D11" s="294">
        <f t="shared" si="1"/>
        <v>0</v>
      </c>
      <c r="E11" s="295">
        <f t="shared" si="1"/>
        <v>53131298</v>
      </c>
      <c r="F11" s="295">
        <f t="shared" si="1"/>
        <v>53131298</v>
      </c>
      <c r="G11" s="295">
        <f t="shared" si="1"/>
        <v>670</v>
      </c>
      <c r="H11" s="295">
        <f t="shared" si="1"/>
        <v>2019066</v>
      </c>
      <c r="I11" s="295">
        <f t="shared" si="1"/>
        <v>593839</v>
      </c>
      <c r="J11" s="295">
        <f t="shared" si="1"/>
        <v>2613575</v>
      </c>
      <c r="K11" s="295">
        <f t="shared" si="1"/>
        <v>2856243</v>
      </c>
      <c r="L11" s="295">
        <f t="shared" si="1"/>
        <v>20322</v>
      </c>
      <c r="M11" s="295">
        <f t="shared" si="1"/>
        <v>598375</v>
      </c>
      <c r="N11" s="295">
        <f t="shared" si="1"/>
        <v>3474940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6088515</v>
      </c>
      <c r="X11" s="295">
        <f t="shared" si="1"/>
        <v>26565649</v>
      </c>
      <c r="Y11" s="295">
        <f t="shared" si="1"/>
        <v>-20477134</v>
      </c>
      <c r="Z11" s="296">
        <f>+IF(X11&lt;&gt;0,+(Y11/X11)*100,0)</f>
        <v>-77.08124879614272</v>
      </c>
      <c r="AA11" s="297">
        <f>SUM(AA6:AA10)</f>
        <v>53131298</v>
      </c>
    </row>
    <row r="12" spans="1:27" ht="13.5">
      <c r="A12" s="298" t="s">
        <v>210</v>
      </c>
      <c r="B12" s="136"/>
      <c r="C12" s="62"/>
      <c r="D12" s="156"/>
      <c r="E12" s="60">
        <v>4173451</v>
      </c>
      <c r="F12" s="60">
        <v>4173451</v>
      </c>
      <c r="G12" s="60"/>
      <c r="H12" s="60"/>
      <c r="I12" s="60">
        <v>1094865</v>
      </c>
      <c r="J12" s="60">
        <v>1094865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1094865</v>
      </c>
      <c r="X12" s="60">
        <v>2086726</v>
      </c>
      <c r="Y12" s="60">
        <v>-991861</v>
      </c>
      <c r="Z12" s="140">
        <v>-47.53</v>
      </c>
      <c r="AA12" s="155">
        <v>4173451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525435</v>
      </c>
      <c r="D15" s="156"/>
      <c r="E15" s="60">
        <v>5347000</v>
      </c>
      <c r="F15" s="60">
        <v>5347000</v>
      </c>
      <c r="G15" s="60"/>
      <c r="H15" s="60">
        <v>21943</v>
      </c>
      <c r="I15" s="60">
        <v>2384</v>
      </c>
      <c r="J15" s="60">
        <v>24327</v>
      </c>
      <c r="K15" s="60">
        <v>34518</v>
      </c>
      <c r="L15" s="60">
        <v>675</v>
      </c>
      <c r="M15" s="60">
        <v>36900</v>
      </c>
      <c r="N15" s="60">
        <v>72093</v>
      </c>
      <c r="O15" s="60"/>
      <c r="P15" s="60"/>
      <c r="Q15" s="60"/>
      <c r="R15" s="60"/>
      <c r="S15" s="60"/>
      <c r="T15" s="60"/>
      <c r="U15" s="60"/>
      <c r="V15" s="60"/>
      <c r="W15" s="60">
        <v>96420</v>
      </c>
      <c r="X15" s="60">
        <v>2673500</v>
      </c>
      <c r="Y15" s="60">
        <v>-2577080</v>
      </c>
      <c r="Z15" s="140">
        <v>-96.39</v>
      </c>
      <c r="AA15" s="155">
        <v>5347000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>
        <v>20000</v>
      </c>
      <c r="F18" s="82">
        <v>20000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10000</v>
      </c>
      <c r="Y18" s="82">
        <v>-10000</v>
      </c>
      <c r="Z18" s="270">
        <v>-100</v>
      </c>
      <c r="AA18" s="278">
        <v>20000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4173951</v>
      </c>
      <c r="D20" s="154">
        <f t="shared" si="2"/>
        <v>0</v>
      </c>
      <c r="E20" s="100">
        <f t="shared" si="2"/>
        <v>11763451</v>
      </c>
      <c r="F20" s="100">
        <f t="shared" si="2"/>
        <v>11763451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468127</v>
      </c>
      <c r="M20" s="100">
        <f t="shared" si="2"/>
        <v>233372</v>
      </c>
      <c r="N20" s="100">
        <f t="shared" si="2"/>
        <v>701499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701499</v>
      </c>
      <c r="X20" s="100">
        <f t="shared" si="2"/>
        <v>5881726</v>
      </c>
      <c r="Y20" s="100">
        <f t="shared" si="2"/>
        <v>-5180227</v>
      </c>
      <c r="Z20" s="137">
        <f>+IF(X20&lt;&gt;0,+(Y20/X20)*100,0)</f>
        <v>-88.07324584654232</v>
      </c>
      <c r="AA20" s="153">
        <f>SUM(AA26:AA33)</f>
        <v>11763451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>
        <v>4000000</v>
      </c>
      <c r="F22" s="60">
        <v>4000000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2000000</v>
      </c>
      <c r="Y22" s="60">
        <v>-2000000</v>
      </c>
      <c r="Z22" s="140">
        <v>-100</v>
      </c>
      <c r="AA22" s="155">
        <v>4000000</v>
      </c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4000000</v>
      </c>
      <c r="F26" s="295">
        <f t="shared" si="3"/>
        <v>4000000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2000000</v>
      </c>
      <c r="Y26" s="295">
        <f t="shared" si="3"/>
        <v>-2000000</v>
      </c>
      <c r="Z26" s="296">
        <f>+IF(X26&lt;&gt;0,+(Y26/X26)*100,0)</f>
        <v>-100</v>
      </c>
      <c r="AA26" s="297">
        <f>SUM(AA21:AA25)</f>
        <v>4000000</v>
      </c>
    </row>
    <row r="27" spans="1:27" ht="13.5">
      <c r="A27" s="298" t="s">
        <v>210</v>
      </c>
      <c r="B27" s="147"/>
      <c r="C27" s="62">
        <v>3688979</v>
      </c>
      <c r="D27" s="156"/>
      <c r="E27" s="60">
        <v>4133451</v>
      </c>
      <c r="F27" s="60">
        <v>4133451</v>
      </c>
      <c r="G27" s="60"/>
      <c r="H27" s="60"/>
      <c r="I27" s="60"/>
      <c r="J27" s="60"/>
      <c r="K27" s="60"/>
      <c r="L27" s="60">
        <v>468127</v>
      </c>
      <c r="M27" s="60">
        <v>233372</v>
      </c>
      <c r="N27" s="60">
        <v>701499</v>
      </c>
      <c r="O27" s="60"/>
      <c r="P27" s="60"/>
      <c r="Q27" s="60"/>
      <c r="R27" s="60"/>
      <c r="S27" s="60"/>
      <c r="T27" s="60"/>
      <c r="U27" s="60"/>
      <c r="V27" s="60"/>
      <c r="W27" s="60">
        <v>701499</v>
      </c>
      <c r="X27" s="60">
        <v>2066726</v>
      </c>
      <c r="Y27" s="60">
        <v>-1365227</v>
      </c>
      <c r="Z27" s="140">
        <v>-66.06</v>
      </c>
      <c r="AA27" s="155">
        <v>4133451</v>
      </c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>
        <v>484972</v>
      </c>
      <c r="D30" s="156"/>
      <c r="E30" s="60">
        <v>3630000</v>
      </c>
      <c r="F30" s="60">
        <v>3630000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1815000</v>
      </c>
      <c r="Y30" s="60">
        <v>-1815000</v>
      </c>
      <c r="Z30" s="140">
        <v>-100</v>
      </c>
      <c r="AA30" s="155">
        <v>3630000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4457865</v>
      </c>
      <c r="D36" s="156">
        <f t="shared" si="4"/>
        <v>0</v>
      </c>
      <c r="E36" s="60">
        <f t="shared" si="4"/>
        <v>33131298</v>
      </c>
      <c r="F36" s="60">
        <f t="shared" si="4"/>
        <v>33131298</v>
      </c>
      <c r="G36" s="60">
        <f t="shared" si="4"/>
        <v>0</v>
      </c>
      <c r="H36" s="60">
        <f t="shared" si="4"/>
        <v>409839</v>
      </c>
      <c r="I36" s="60">
        <f t="shared" si="4"/>
        <v>593839</v>
      </c>
      <c r="J36" s="60">
        <f t="shared" si="4"/>
        <v>1003678</v>
      </c>
      <c r="K36" s="60">
        <f t="shared" si="4"/>
        <v>2856243</v>
      </c>
      <c r="L36" s="60">
        <f t="shared" si="4"/>
        <v>0</v>
      </c>
      <c r="M36" s="60">
        <f t="shared" si="4"/>
        <v>392970</v>
      </c>
      <c r="N36" s="60">
        <f t="shared" si="4"/>
        <v>3249213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4252891</v>
      </c>
      <c r="X36" s="60">
        <f t="shared" si="4"/>
        <v>16565649</v>
      </c>
      <c r="Y36" s="60">
        <f t="shared" si="4"/>
        <v>-12312758</v>
      </c>
      <c r="Z36" s="140">
        <f aca="true" t="shared" si="5" ref="Z36:Z49">+IF(X36&lt;&gt;0,+(Y36/X36)*100,0)</f>
        <v>-74.32704870180456</v>
      </c>
      <c r="AA36" s="155">
        <f>AA6+AA21</f>
        <v>33131298</v>
      </c>
    </row>
    <row r="37" spans="1:27" ht="13.5">
      <c r="A37" s="291" t="s">
        <v>205</v>
      </c>
      <c r="B37" s="142"/>
      <c r="C37" s="62">
        <f t="shared" si="4"/>
        <v>5369337</v>
      </c>
      <c r="D37" s="156">
        <f t="shared" si="4"/>
        <v>0</v>
      </c>
      <c r="E37" s="60">
        <f t="shared" si="4"/>
        <v>10000000</v>
      </c>
      <c r="F37" s="60">
        <f t="shared" si="4"/>
        <v>10000000</v>
      </c>
      <c r="G37" s="60">
        <f t="shared" si="4"/>
        <v>0</v>
      </c>
      <c r="H37" s="60">
        <f t="shared" si="4"/>
        <v>1458178</v>
      </c>
      <c r="I37" s="60">
        <f t="shared" si="4"/>
        <v>0</v>
      </c>
      <c r="J37" s="60">
        <f t="shared" si="4"/>
        <v>1458178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1458178</v>
      </c>
      <c r="X37" s="60">
        <f t="shared" si="4"/>
        <v>5000000</v>
      </c>
      <c r="Y37" s="60">
        <f t="shared" si="4"/>
        <v>-3541822</v>
      </c>
      <c r="Z37" s="140">
        <f t="shared" si="5"/>
        <v>-70.83644</v>
      </c>
      <c r="AA37" s="155">
        <f>AA7+AA22</f>
        <v>10000000</v>
      </c>
    </row>
    <row r="38" spans="1:27" ht="13.5">
      <c r="A38" s="291" t="s">
        <v>206</v>
      </c>
      <c r="B38" s="142"/>
      <c r="C38" s="62">
        <f t="shared" si="4"/>
        <v>522070</v>
      </c>
      <c r="D38" s="156">
        <f t="shared" si="4"/>
        <v>0</v>
      </c>
      <c r="E38" s="60">
        <f t="shared" si="4"/>
        <v>14000000</v>
      </c>
      <c r="F38" s="60">
        <f t="shared" si="4"/>
        <v>14000000</v>
      </c>
      <c r="G38" s="60">
        <f t="shared" si="4"/>
        <v>670</v>
      </c>
      <c r="H38" s="60">
        <f t="shared" si="4"/>
        <v>18549</v>
      </c>
      <c r="I38" s="60">
        <f t="shared" si="4"/>
        <v>0</v>
      </c>
      <c r="J38" s="60">
        <f t="shared" si="4"/>
        <v>19219</v>
      </c>
      <c r="K38" s="60">
        <f t="shared" si="4"/>
        <v>0</v>
      </c>
      <c r="L38" s="60">
        <f t="shared" si="4"/>
        <v>20322</v>
      </c>
      <c r="M38" s="60">
        <f t="shared" si="4"/>
        <v>184650</v>
      </c>
      <c r="N38" s="60">
        <f t="shared" si="4"/>
        <v>204972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224191</v>
      </c>
      <c r="X38" s="60">
        <f t="shared" si="4"/>
        <v>7000000</v>
      </c>
      <c r="Y38" s="60">
        <f t="shared" si="4"/>
        <v>-6775809</v>
      </c>
      <c r="Z38" s="140">
        <f t="shared" si="5"/>
        <v>-96.79727142857143</v>
      </c>
      <c r="AA38" s="155">
        <f>AA8+AA23</f>
        <v>14000000</v>
      </c>
    </row>
    <row r="39" spans="1:27" ht="13.5">
      <c r="A39" s="291" t="s">
        <v>207</v>
      </c>
      <c r="B39" s="142"/>
      <c r="C39" s="62">
        <f t="shared" si="4"/>
        <v>17384330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132500</v>
      </c>
      <c r="I39" s="60">
        <f t="shared" si="4"/>
        <v>0</v>
      </c>
      <c r="J39" s="60">
        <f t="shared" si="4"/>
        <v>132500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132500</v>
      </c>
      <c r="X39" s="60">
        <f t="shared" si="4"/>
        <v>0</v>
      </c>
      <c r="Y39" s="60">
        <f t="shared" si="4"/>
        <v>132500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13857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20755</v>
      </c>
      <c r="N40" s="60">
        <f t="shared" si="4"/>
        <v>20755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20755</v>
      </c>
      <c r="X40" s="60">
        <f t="shared" si="4"/>
        <v>0</v>
      </c>
      <c r="Y40" s="60">
        <f t="shared" si="4"/>
        <v>20755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27747459</v>
      </c>
      <c r="D41" s="294">
        <f t="shared" si="6"/>
        <v>0</v>
      </c>
      <c r="E41" s="295">
        <f t="shared" si="6"/>
        <v>57131298</v>
      </c>
      <c r="F41" s="295">
        <f t="shared" si="6"/>
        <v>57131298</v>
      </c>
      <c r="G41" s="295">
        <f t="shared" si="6"/>
        <v>670</v>
      </c>
      <c r="H41" s="295">
        <f t="shared" si="6"/>
        <v>2019066</v>
      </c>
      <c r="I41" s="295">
        <f t="shared" si="6"/>
        <v>593839</v>
      </c>
      <c r="J41" s="295">
        <f t="shared" si="6"/>
        <v>2613575</v>
      </c>
      <c r="K41" s="295">
        <f t="shared" si="6"/>
        <v>2856243</v>
      </c>
      <c r="L41" s="295">
        <f t="shared" si="6"/>
        <v>20322</v>
      </c>
      <c r="M41" s="295">
        <f t="shared" si="6"/>
        <v>598375</v>
      </c>
      <c r="N41" s="295">
        <f t="shared" si="6"/>
        <v>3474940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6088515</v>
      </c>
      <c r="X41" s="295">
        <f t="shared" si="6"/>
        <v>28565649</v>
      </c>
      <c r="Y41" s="295">
        <f t="shared" si="6"/>
        <v>-22477134</v>
      </c>
      <c r="Z41" s="296">
        <f t="shared" si="5"/>
        <v>-78.68588597444433</v>
      </c>
      <c r="AA41" s="297">
        <f>SUM(AA36:AA40)</f>
        <v>57131298</v>
      </c>
    </row>
    <row r="42" spans="1:27" ht="13.5">
      <c r="A42" s="298" t="s">
        <v>210</v>
      </c>
      <c r="B42" s="136"/>
      <c r="C42" s="95">
        <f aca="true" t="shared" si="7" ref="C42:Y48">C12+C27</f>
        <v>3688979</v>
      </c>
      <c r="D42" s="129">
        <f t="shared" si="7"/>
        <v>0</v>
      </c>
      <c r="E42" s="54">
        <f t="shared" si="7"/>
        <v>8306902</v>
      </c>
      <c r="F42" s="54">
        <f t="shared" si="7"/>
        <v>8306902</v>
      </c>
      <c r="G42" s="54">
        <f t="shared" si="7"/>
        <v>0</v>
      </c>
      <c r="H42" s="54">
        <f t="shared" si="7"/>
        <v>0</v>
      </c>
      <c r="I42" s="54">
        <f t="shared" si="7"/>
        <v>1094865</v>
      </c>
      <c r="J42" s="54">
        <f t="shared" si="7"/>
        <v>1094865</v>
      </c>
      <c r="K42" s="54">
        <f t="shared" si="7"/>
        <v>0</v>
      </c>
      <c r="L42" s="54">
        <f t="shared" si="7"/>
        <v>468127</v>
      </c>
      <c r="M42" s="54">
        <f t="shared" si="7"/>
        <v>233372</v>
      </c>
      <c r="N42" s="54">
        <f t="shared" si="7"/>
        <v>701499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1796364</v>
      </c>
      <c r="X42" s="54">
        <f t="shared" si="7"/>
        <v>4153452</v>
      </c>
      <c r="Y42" s="54">
        <f t="shared" si="7"/>
        <v>-2357088</v>
      </c>
      <c r="Z42" s="184">
        <f t="shared" si="5"/>
        <v>-56.75009606467103</v>
      </c>
      <c r="AA42" s="130">
        <f aca="true" t="shared" si="8" ref="AA42:AA48">AA12+AA27</f>
        <v>8306902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1010407</v>
      </c>
      <c r="D45" s="129">
        <f t="shared" si="7"/>
        <v>0</v>
      </c>
      <c r="E45" s="54">
        <f t="shared" si="7"/>
        <v>8977000</v>
      </c>
      <c r="F45" s="54">
        <f t="shared" si="7"/>
        <v>8977000</v>
      </c>
      <c r="G45" s="54">
        <f t="shared" si="7"/>
        <v>0</v>
      </c>
      <c r="H45" s="54">
        <f t="shared" si="7"/>
        <v>21943</v>
      </c>
      <c r="I45" s="54">
        <f t="shared" si="7"/>
        <v>2384</v>
      </c>
      <c r="J45" s="54">
        <f t="shared" si="7"/>
        <v>24327</v>
      </c>
      <c r="K45" s="54">
        <f t="shared" si="7"/>
        <v>34518</v>
      </c>
      <c r="L45" s="54">
        <f t="shared" si="7"/>
        <v>675</v>
      </c>
      <c r="M45" s="54">
        <f t="shared" si="7"/>
        <v>36900</v>
      </c>
      <c r="N45" s="54">
        <f t="shared" si="7"/>
        <v>72093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96420</v>
      </c>
      <c r="X45" s="54">
        <f t="shared" si="7"/>
        <v>4488500</v>
      </c>
      <c r="Y45" s="54">
        <f t="shared" si="7"/>
        <v>-4392080</v>
      </c>
      <c r="Z45" s="184">
        <f t="shared" si="5"/>
        <v>-97.85184360031191</v>
      </c>
      <c r="AA45" s="130">
        <f t="shared" si="8"/>
        <v>8977000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</v>
      </c>
      <c r="F48" s="54">
        <f t="shared" si="7"/>
        <v>20000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10000</v>
      </c>
      <c r="Y48" s="54">
        <f t="shared" si="7"/>
        <v>-10000</v>
      </c>
      <c r="Z48" s="184">
        <f t="shared" si="5"/>
        <v>-100</v>
      </c>
      <c r="AA48" s="130">
        <f t="shared" si="8"/>
        <v>20000</v>
      </c>
    </row>
    <row r="49" spans="1:27" ht="13.5">
      <c r="A49" s="308" t="s">
        <v>219</v>
      </c>
      <c r="B49" s="149"/>
      <c r="C49" s="239">
        <f aca="true" t="shared" si="9" ref="C49:Y49">SUM(C41:C48)</f>
        <v>32446845</v>
      </c>
      <c r="D49" s="218">
        <f t="shared" si="9"/>
        <v>0</v>
      </c>
      <c r="E49" s="220">
        <f t="shared" si="9"/>
        <v>74435200</v>
      </c>
      <c r="F49" s="220">
        <f t="shared" si="9"/>
        <v>74435200</v>
      </c>
      <c r="G49" s="220">
        <f t="shared" si="9"/>
        <v>670</v>
      </c>
      <c r="H49" s="220">
        <f t="shared" si="9"/>
        <v>2041009</v>
      </c>
      <c r="I49" s="220">
        <f t="shared" si="9"/>
        <v>1691088</v>
      </c>
      <c r="J49" s="220">
        <f t="shared" si="9"/>
        <v>3732767</v>
      </c>
      <c r="K49" s="220">
        <f t="shared" si="9"/>
        <v>2890761</v>
      </c>
      <c r="L49" s="220">
        <f t="shared" si="9"/>
        <v>489124</v>
      </c>
      <c r="M49" s="220">
        <f t="shared" si="9"/>
        <v>868647</v>
      </c>
      <c r="N49" s="220">
        <f t="shared" si="9"/>
        <v>4248532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7981299</v>
      </c>
      <c r="X49" s="220">
        <f t="shared" si="9"/>
        <v>37217601</v>
      </c>
      <c r="Y49" s="220">
        <f t="shared" si="9"/>
        <v>-29236302</v>
      </c>
      <c r="Z49" s="221">
        <f t="shared" si="5"/>
        <v>-78.55504173952535</v>
      </c>
      <c r="AA49" s="222">
        <f>SUM(AA41:AA48)</f>
        <v>74435200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364190</v>
      </c>
      <c r="H65" s="60">
        <v>348385</v>
      </c>
      <c r="I65" s="60">
        <v>486608</v>
      </c>
      <c r="J65" s="60">
        <v>1199183</v>
      </c>
      <c r="K65" s="60">
        <v>217155</v>
      </c>
      <c r="L65" s="60"/>
      <c r="M65" s="60"/>
      <c r="N65" s="60">
        <v>217155</v>
      </c>
      <c r="O65" s="60"/>
      <c r="P65" s="60"/>
      <c r="Q65" s="60"/>
      <c r="R65" s="60"/>
      <c r="S65" s="60"/>
      <c r="T65" s="60"/>
      <c r="U65" s="60"/>
      <c r="V65" s="60"/>
      <c r="W65" s="60">
        <v>1416338</v>
      </c>
      <c r="X65" s="60"/>
      <c r="Y65" s="60">
        <v>1416338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156685</v>
      </c>
      <c r="H66" s="275">
        <v>430935</v>
      </c>
      <c r="I66" s="275">
        <v>794904</v>
      </c>
      <c r="J66" s="275">
        <v>1382524</v>
      </c>
      <c r="K66" s="275">
        <v>244201</v>
      </c>
      <c r="L66" s="275">
        <v>188658</v>
      </c>
      <c r="M66" s="275">
        <v>246110</v>
      </c>
      <c r="N66" s="275">
        <v>678969</v>
      </c>
      <c r="O66" s="275"/>
      <c r="P66" s="275"/>
      <c r="Q66" s="275"/>
      <c r="R66" s="275"/>
      <c r="S66" s="275"/>
      <c r="T66" s="275"/>
      <c r="U66" s="275"/>
      <c r="V66" s="275"/>
      <c r="W66" s="275">
        <v>2061493</v>
      </c>
      <c r="X66" s="275"/>
      <c r="Y66" s="275">
        <v>2061493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8400458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8400458</v>
      </c>
      <c r="F69" s="220">
        <f t="shared" si="12"/>
        <v>0</v>
      </c>
      <c r="G69" s="220">
        <f t="shared" si="12"/>
        <v>520875</v>
      </c>
      <c r="H69" s="220">
        <f t="shared" si="12"/>
        <v>779320</v>
      </c>
      <c r="I69" s="220">
        <f t="shared" si="12"/>
        <v>1281512</v>
      </c>
      <c r="J69" s="220">
        <f t="shared" si="12"/>
        <v>2581707</v>
      </c>
      <c r="K69" s="220">
        <f t="shared" si="12"/>
        <v>461356</v>
      </c>
      <c r="L69" s="220">
        <f t="shared" si="12"/>
        <v>188658</v>
      </c>
      <c r="M69" s="220">
        <f t="shared" si="12"/>
        <v>246110</v>
      </c>
      <c r="N69" s="220">
        <f t="shared" si="12"/>
        <v>896124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3477831</v>
      </c>
      <c r="X69" s="220">
        <f t="shared" si="12"/>
        <v>0</v>
      </c>
      <c r="Y69" s="220">
        <f t="shared" si="12"/>
        <v>3477831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27747459</v>
      </c>
      <c r="D5" s="344">
        <f t="shared" si="0"/>
        <v>0</v>
      </c>
      <c r="E5" s="343">
        <f t="shared" si="0"/>
        <v>53131298</v>
      </c>
      <c r="F5" s="345">
        <f t="shared" si="0"/>
        <v>53131298</v>
      </c>
      <c r="G5" s="345">
        <f t="shared" si="0"/>
        <v>670</v>
      </c>
      <c r="H5" s="343">
        <f t="shared" si="0"/>
        <v>2019066</v>
      </c>
      <c r="I5" s="343">
        <f t="shared" si="0"/>
        <v>593839</v>
      </c>
      <c r="J5" s="345">
        <f t="shared" si="0"/>
        <v>2613575</v>
      </c>
      <c r="K5" s="345">
        <f t="shared" si="0"/>
        <v>2856243</v>
      </c>
      <c r="L5" s="343">
        <f t="shared" si="0"/>
        <v>20322</v>
      </c>
      <c r="M5" s="343">
        <f t="shared" si="0"/>
        <v>598375</v>
      </c>
      <c r="N5" s="345">
        <f t="shared" si="0"/>
        <v>3474940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6088515</v>
      </c>
      <c r="X5" s="343">
        <f t="shared" si="0"/>
        <v>26565649</v>
      </c>
      <c r="Y5" s="345">
        <f t="shared" si="0"/>
        <v>-20477134</v>
      </c>
      <c r="Z5" s="346">
        <f>+IF(X5&lt;&gt;0,+(Y5/X5)*100,0)</f>
        <v>-77.08124879614272</v>
      </c>
      <c r="AA5" s="347">
        <f>+AA6+AA8+AA11+AA13+AA15</f>
        <v>53131298</v>
      </c>
    </row>
    <row r="6" spans="1:27" ht="13.5">
      <c r="A6" s="348" t="s">
        <v>204</v>
      </c>
      <c r="B6" s="142"/>
      <c r="C6" s="60">
        <f>+C7</f>
        <v>4457865</v>
      </c>
      <c r="D6" s="327">
        <f aca="true" t="shared" si="1" ref="D6:AA6">+D7</f>
        <v>0</v>
      </c>
      <c r="E6" s="60">
        <f t="shared" si="1"/>
        <v>33131298</v>
      </c>
      <c r="F6" s="59">
        <f t="shared" si="1"/>
        <v>33131298</v>
      </c>
      <c r="G6" s="59">
        <f t="shared" si="1"/>
        <v>0</v>
      </c>
      <c r="H6" s="60">
        <f t="shared" si="1"/>
        <v>409839</v>
      </c>
      <c r="I6" s="60">
        <f t="shared" si="1"/>
        <v>593839</v>
      </c>
      <c r="J6" s="59">
        <f t="shared" si="1"/>
        <v>1003678</v>
      </c>
      <c r="K6" s="59">
        <f t="shared" si="1"/>
        <v>2856243</v>
      </c>
      <c r="L6" s="60">
        <f t="shared" si="1"/>
        <v>0</v>
      </c>
      <c r="M6" s="60">
        <f t="shared" si="1"/>
        <v>392970</v>
      </c>
      <c r="N6" s="59">
        <f t="shared" si="1"/>
        <v>3249213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4252891</v>
      </c>
      <c r="X6" s="60">
        <f t="shared" si="1"/>
        <v>16565649</v>
      </c>
      <c r="Y6" s="59">
        <f t="shared" si="1"/>
        <v>-12312758</v>
      </c>
      <c r="Z6" s="61">
        <f>+IF(X6&lt;&gt;0,+(Y6/X6)*100,0)</f>
        <v>-74.32704870180456</v>
      </c>
      <c r="AA6" s="62">
        <f t="shared" si="1"/>
        <v>33131298</v>
      </c>
    </row>
    <row r="7" spans="1:27" ht="13.5">
      <c r="A7" s="291" t="s">
        <v>228</v>
      </c>
      <c r="B7" s="142"/>
      <c r="C7" s="60">
        <v>4457865</v>
      </c>
      <c r="D7" s="327"/>
      <c r="E7" s="60">
        <v>33131298</v>
      </c>
      <c r="F7" s="59">
        <v>33131298</v>
      </c>
      <c r="G7" s="59"/>
      <c r="H7" s="60">
        <v>409839</v>
      </c>
      <c r="I7" s="60">
        <v>593839</v>
      </c>
      <c r="J7" s="59">
        <v>1003678</v>
      </c>
      <c r="K7" s="59">
        <v>2856243</v>
      </c>
      <c r="L7" s="60"/>
      <c r="M7" s="60">
        <v>392970</v>
      </c>
      <c r="N7" s="59">
        <v>3249213</v>
      </c>
      <c r="O7" s="59"/>
      <c r="P7" s="60"/>
      <c r="Q7" s="60"/>
      <c r="R7" s="59"/>
      <c r="S7" s="59"/>
      <c r="T7" s="60"/>
      <c r="U7" s="60"/>
      <c r="V7" s="59"/>
      <c r="W7" s="59">
        <v>4252891</v>
      </c>
      <c r="X7" s="60">
        <v>16565649</v>
      </c>
      <c r="Y7" s="59">
        <v>-12312758</v>
      </c>
      <c r="Z7" s="61">
        <v>-74.33</v>
      </c>
      <c r="AA7" s="62">
        <v>33131298</v>
      </c>
    </row>
    <row r="8" spans="1:27" ht="13.5">
      <c r="A8" s="348" t="s">
        <v>205</v>
      </c>
      <c r="B8" s="142"/>
      <c r="C8" s="60">
        <f aca="true" t="shared" si="2" ref="C8:Y8">SUM(C9:C10)</f>
        <v>5369337</v>
      </c>
      <c r="D8" s="327">
        <f t="shared" si="2"/>
        <v>0</v>
      </c>
      <c r="E8" s="60">
        <f t="shared" si="2"/>
        <v>6000000</v>
      </c>
      <c r="F8" s="59">
        <f t="shared" si="2"/>
        <v>6000000</v>
      </c>
      <c r="G8" s="59">
        <f t="shared" si="2"/>
        <v>0</v>
      </c>
      <c r="H8" s="60">
        <f t="shared" si="2"/>
        <v>1458178</v>
      </c>
      <c r="I8" s="60">
        <f t="shared" si="2"/>
        <v>0</v>
      </c>
      <c r="J8" s="59">
        <f t="shared" si="2"/>
        <v>1458178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1458178</v>
      </c>
      <c r="X8" s="60">
        <f t="shared" si="2"/>
        <v>3000000</v>
      </c>
      <c r="Y8" s="59">
        <f t="shared" si="2"/>
        <v>-1541822</v>
      </c>
      <c r="Z8" s="61">
        <f>+IF(X8&lt;&gt;0,+(Y8/X8)*100,0)</f>
        <v>-51.394066666666674</v>
      </c>
      <c r="AA8" s="62">
        <f>SUM(AA9:AA10)</f>
        <v>6000000</v>
      </c>
    </row>
    <row r="9" spans="1:27" ht="13.5">
      <c r="A9" s="291" t="s">
        <v>229</v>
      </c>
      <c r="B9" s="142"/>
      <c r="C9" s="60">
        <v>5369337</v>
      </c>
      <c r="D9" s="327"/>
      <c r="E9" s="60">
        <v>6000000</v>
      </c>
      <c r="F9" s="59">
        <v>6000000</v>
      </c>
      <c r="G9" s="59"/>
      <c r="H9" s="60">
        <v>1458178</v>
      </c>
      <c r="I9" s="60"/>
      <c r="J9" s="59">
        <v>1458178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1458178</v>
      </c>
      <c r="X9" s="60">
        <v>3000000</v>
      </c>
      <c r="Y9" s="59">
        <v>-1541822</v>
      </c>
      <c r="Z9" s="61">
        <v>-51.39</v>
      </c>
      <c r="AA9" s="62">
        <v>6000000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522070</v>
      </c>
      <c r="D11" s="350">
        <f aca="true" t="shared" si="3" ref="D11:AA11">+D12</f>
        <v>0</v>
      </c>
      <c r="E11" s="349">
        <f t="shared" si="3"/>
        <v>14000000</v>
      </c>
      <c r="F11" s="351">
        <f t="shared" si="3"/>
        <v>14000000</v>
      </c>
      <c r="G11" s="351">
        <f t="shared" si="3"/>
        <v>670</v>
      </c>
      <c r="H11" s="349">
        <f t="shared" si="3"/>
        <v>18549</v>
      </c>
      <c r="I11" s="349">
        <f t="shared" si="3"/>
        <v>0</v>
      </c>
      <c r="J11" s="351">
        <f t="shared" si="3"/>
        <v>19219</v>
      </c>
      <c r="K11" s="351">
        <f t="shared" si="3"/>
        <v>0</v>
      </c>
      <c r="L11" s="349">
        <f t="shared" si="3"/>
        <v>20322</v>
      </c>
      <c r="M11" s="349">
        <f t="shared" si="3"/>
        <v>184650</v>
      </c>
      <c r="N11" s="351">
        <f t="shared" si="3"/>
        <v>204972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224191</v>
      </c>
      <c r="X11" s="349">
        <f t="shared" si="3"/>
        <v>7000000</v>
      </c>
      <c r="Y11" s="351">
        <f t="shared" si="3"/>
        <v>-6775809</v>
      </c>
      <c r="Z11" s="352">
        <f>+IF(X11&lt;&gt;0,+(Y11/X11)*100,0)</f>
        <v>-96.79727142857143</v>
      </c>
      <c r="AA11" s="353">
        <f t="shared" si="3"/>
        <v>14000000</v>
      </c>
    </row>
    <row r="12" spans="1:27" ht="13.5">
      <c r="A12" s="291" t="s">
        <v>231</v>
      </c>
      <c r="B12" s="136"/>
      <c r="C12" s="60">
        <v>522070</v>
      </c>
      <c r="D12" s="327"/>
      <c r="E12" s="60">
        <v>14000000</v>
      </c>
      <c r="F12" s="59">
        <v>14000000</v>
      </c>
      <c r="G12" s="59">
        <v>670</v>
      </c>
      <c r="H12" s="60">
        <v>18549</v>
      </c>
      <c r="I12" s="60"/>
      <c r="J12" s="59">
        <v>19219</v>
      </c>
      <c r="K12" s="59"/>
      <c r="L12" s="60">
        <v>20322</v>
      </c>
      <c r="M12" s="60">
        <v>184650</v>
      </c>
      <c r="N12" s="59">
        <v>204972</v>
      </c>
      <c r="O12" s="59"/>
      <c r="P12" s="60"/>
      <c r="Q12" s="60"/>
      <c r="R12" s="59"/>
      <c r="S12" s="59"/>
      <c r="T12" s="60"/>
      <c r="U12" s="60"/>
      <c r="V12" s="59"/>
      <c r="W12" s="59">
        <v>224191</v>
      </c>
      <c r="X12" s="60">
        <v>7000000</v>
      </c>
      <c r="Y12" s="59">
        <v>-6775809</v>
      </c>
      <c r="Z12" s="61">
        <v>-96.8</v>
      </c>
      <c r="AA12" s="62">
        <v>14000000</v>
      </c>
    </row>
    <row r="13" spans="1:27" ht="13.5">
      <c r="A13" s="348" t="s">
        <v>207</v>
      </c>
      <c r="B13" s="136"/>
      <c r="C13" s="275">
        <f>+C14</f>
        <v>17384330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132500</v>
      </c>
      <c r="I13" s="275">
        <f t="shared" si="4"/>
        <v>0</v>
      </c>
      <c r="J13" s="329">
        <f t="shared" si="4"/>
        <v>132500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132500</v>
      </c>
      <c r="X13" s="275">
        <f t="shared" si="4"/>
        <v>0</v>
      </c>
      <c r="Y13" s="329">
        <f t="shared" si="4"/>
        <v>132500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>
        <v>17384330</v>
      </c>
      <c r="D14" s="327"/>
      <c r="E14" s="60"/>
      <c r="F14" s="59"/>
      <c r="G14" s="59"/>
      <c r="H14" s="60">
        <v>132500</v>
      </c>
      <c r="I14" s="60"/>
      <c r="J14" s="59">
        <v>132500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132500</v>
      </c>
      <c r="X14" s="60"/>
      <c r="Y14" s="59">
        <v>132500</v>
      </c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13857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20755</v>
      </c>
      <c r="N15" s="59">
        <f t="shared" si="5"/>
        <v>20755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20755</v>
      </c>
      <c r="X15" s="60">
        <f t="shared" si="5"/>
        <v>0</v>
      </c>
      <c r="Y15" s="59">
        <f t="shared" si="5"/>
        <v>20755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13857</v>
      </c>
      <c r="D20" s="327"/>
      <c r="E20" s="60"/>
      <c r="F20" s="59"/>
      <c r="G20" s="59"/>
      <c r="H20" s="60"/>
      <c r="I20" s="60"/>
      <c r="J20" s="59"/>
      <c r="K20" s="59"/>
      <c r="L20" s="60"/>
      <c r="M20" s="60">
        <v>20755</v>
      </c>
      <c r="N20" s="59">
        <v>20755</v>
      </c>
      <c r="O20" s="59"/>
      <c r="P20" s="60"/>
      <c r="Q20" s="60"/>
      <c r="R20" s="59"/>
      <c r="S20" s="59"/>
      <c r="T20" s="60"/>
      <c r="U20" s="60"/>
      <c r="V20" s="59"/>
      <c r="W20" s="59">
        <v>20755</v>
      </c>
      <c r="X20" s="60"/>
      <c r="Y20" s="59">
        <v>20755</v>
      </c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4173451</v>
      </c>
      <c r="F22" s="332">
        <f t="shared" si="6"/>
        <v>4173451</v>
      </c>
      <c r="G22" s="332">
        <f t="shared" si="6"/>
        <v>0</v>
      </c>
      <c r="H22" s="330">
        <f t="shared" si="6"/>
        <v>0</v>
      </c>
      <c r="I22" s="330">
        <f t="shared" si="6"/>
        <v>1094865</v>
      </c>
      <c r="J22" s="332">
        <f t="shared" si="6"/>
        <v>1094865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1094865</v>
      </c>
      <c r="X22" s="330">
        <f t="shared" si="6"/>
        <v>2086726</v>
      </c>
      <c r="Y22" s="332">
        <f t="shared" si="6"/>
        <v>-991861</v>
      </c>
      <c r="Z22" s="323">
        <f>+IF(X22&lt;&gt;0,+(Y22/X22)*100,0)</f>
        <v>-47.531923213684976</v>
      </c>
      <c r="AA22" s="337">
        <f>SUM(AA23:AA32)</f>
        <v>4173451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>
        <v>1094865</v>
      </c>
      <c r="J24" s="59">
        <v>1094865</v>
      </c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>
        <v>1094865</v>
      </c>
      <c r="X24" s="60"/>
      <c r="Y24" s="59">
        <v>1094865</v>
      </c>
      <c r="Z24" s="61"/>
      <c r="AA24" s="62"/>
    </row>
    <row r="25" spans="1:27" ht="13.5">
      <c r="A25" s="348" t="s">
        <v>238</v>
      </c>
      <c r="B25" s="142"/>
      <c r="C25" s="60"/>
      <c r="D25" s="327"/>
      <c r="E25" s="60">
        <v>4133451</v>
      </c>
      <c r="F25" s="59">
        <v>4133451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2066726</v>
      </c>
      <c r="Y25" s="59">
        <v>-2066726</v>
      </c>
      <c r="Z25" s="61">
        <v>-100</v>
      </c>
      <c r="AA25" s="62">
        <v>4133451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>
        <v>40000</v>
      </c>
      <c r="F28" s="329">
        <v>40000</v>
      </c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>
        <v>20000</v>
      </c>
      <c r="Y28" s="329">
        <v>-20000</v>
      </c>
      <c r="Z28" s="322">
        <v>-100</v>
      </c>
      <c r="AA28" s="273">
        <v>40000</v>
      </c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525435</v>
      </c>
      <c r="D40" s="331">
        <f t="shared" si="9"/>
        <v>0</v>
      </c>
      <c r="E40" s="330">
        <f t="shared" si="9"/>
        <v>5347000</v>
      </c>
      <c r="F40" s="332">
        <f t="shared" si="9"/>
        <v>5347000</v>
      </c>
      <c r="G40" s="332">
        <f t="shared" si="9"/>
        <v>0</v>
      </c>
      <c r="H40" s="330">
        <f t="shared" si="9"/>
        <v>21943</v>
      </c>
      <c r="I40" s="330">
        <f t="shared" si="9"/>
        <v>2384</v>
      </c>
      <c r="J40" s="332">
        <f t="shared" si="9"/>
        <v>24327</v>
      </c>
      <c r="K40" s="332">
        <f t="shared" si="9"/>
        <v>34518</v>
      </c>
      <c r="L40" s="330">
        <f t="shared" si="9"/>
        <v>675</v>
      </c>
      <c r="M40" s="330">
        <f t="shared" si="9"/>
        <v>36900</v>
      </c>
      <c r="N40" s="332">
        <f t="shared" si="9"/>
        <v>72093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96420</v>
      </c>
      <c r="X40" s="330">
        <f t="shared" si="9"/>
        <v>2673500</v>
      </c>
      <c r="Y40" s="332">
        <f t="shared" si="9"/>
        <v>-2577080</v>
      </c>
      <c r="Z40" s="323">
        <f>+IF(X40&lt;&gt;0,+(Y40/X40)*100,0)</f>
        <v>-96.39349167757622</v>
      </c>
      <c r="AA40" s="337">
        <f>SUM(AA41:AA49)</f>
        <v>5347000</v>
      </c>
    </row>
    <row r="41" spans="1:27" ht="13.5">
      <c r="A41" s="348" t="s">
        <v>247</v>
      </c>
      <c r="B41" s="142"/>
      <c r="C41" s="349">
        <v>129313</v>
      </c>
      <c r="D41" s="350"/>
      <c r="E41" s="349">
        <v>2050000</v>
      </c>
      <c r="F41" s="351">
        <v>2050000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1025000</v>
      </c>
      <c r="Y41" s="351">
        <v>-1025000</v>
      </c>
      <c r="Z41" s="352">
        <v>-100</v>
      </c>
      <c r="AA41" s="353">
        <v>2050000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500000</v>
      </c>
      <c r="Y42" s="53">
        <f t="shared" si="10"/>
        <v>-500000</v>
      </c>
      <c r="Z42" s="94">
        <f>+IF(X42&lt;&gt;0,+(Y42/X42)*100,0)</f>
        <v>-100</v>
      </c>
      <c r="AA42" s="95">
        <f>+AA62</f>
        <v>1000000</v>
      </c>
    </row>
    <row r="43" spans="1:27" ht="13.5">
      <c r="A43" s="348" t="s">
        <v>249</v>
      </c>
      <c r="B43" s="136"/>
      <c r="C43" s="275">
        <v>316286</v>
      </c>
      <c r="D43" s="356"/>
      <c r="E43" s="305">
        <v>140000</v>
      </c>
      <c r="F43" s="357">
        <v>140000</v>
      </c>
      <c r="G43" s="357"/>
      <c r="H43" s="305"/>
      <c r="I43" s="305">
        <v>2384</v>
      </c>
      <c r="J43" s="357">
        <v>2384</v>
      </c>
      <c r="K43" s="357"/>
      <c r="L43" s="305"/>
      <c r="M43" s="305">
        <v>36900</v>
      </c>
      <c r="N43" s="357">
        <v>36900</v>
      </c>
      <c r="O43" s="357"/>
      <c r="P43" s="305"/>
      <c r="Q43" s="305"/>
      <c r="R43" s="357"/>
      <c r="S43" s="357"/>
      <c r="T43" s="305"/>
      <c r="U43" s="305"/>
      <c r="V43" s="357"/>
      <c r="W43" s="357">
        <v>39284</v>
      </c>
      <c r="X43" s="305">
        <v>70000</v>
      </c>
      <c r="Y43" s="357">
        <v>-30716</v>
      </c>
      <c r="Z43" s="358">
        <v>-43.88</v>
      </c>
      <c r="AA43" s="303">
        <v>140000</v>
      </c>
    </row>
    <row r="44" spans="1:27" ht="13.5">
      <c r="A44" s="348" t="s">
        <v>250</v>
      </c>
      <c r="B44" s="136"/>
      <c r="C44" s="60">
        <v>79836</v>
      </c>
      <c r="D44" s="355"/>
      <c r="E44" s="54">
        <v>2007000</v>
      </c>
      <c r="F44" s="53">
        <v>2007000</v>
      </c>
      <c r="G44" s="53"/>
      <c r="H44" s="54">
        <v>21943</v>
      </c>
      <c r="I44" s="54"/>
      <c r="J44" s="53">
        <v>21943</v>
      </c>
      <c r="K44" s="53">
        <v>5518</v>
      </c>
      <c r="L44" s="54">
        <v>675</v>
      </c>
      <c r="M44" s="54"/>
      <c r="N44" s="53">
        <v>6193</v>
      </c>
      <c r="O44" s="53"/>
      <c r="P44" s="54"/>
      <c r="Q44" s="54"/>
      <c r="R44" s="53"/>
      <c r="S44" s="53"/>
      <c r="T44" s="54"/>
      <c r="U44" s="54"/>
      <c r="V44" s="53"/>
      <c r="W44" s="53">
        <v>28136</v>
      </c>
      <c r="X44" s="54">
        <v>1003500</v>
      </c>
      <c r="Y44" s="53">
        <v>-975364</v>
      </c>
      <c r="Z44" s="94">
        <v>-97.2</v>
      </c>
      <c r="AA44" s="95">
        <v>2007000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150000</v>
      </c>
      <c r="F49" s="53">
        <v>150000</v>
      </c>
      <c r="G49" s="53"/>
      <c r="H49" s="54"/>
      <c r="I49" s="54"/>
      <c r="J49" s="53"/>
      <c r="K49" s="53">
        <v>29000</v>
      </c>
      <c r="L49" s="54"/>
      <c r="M49" s="54"/>
      <c r="N49" s="53">
        <v>29000</v>
      </c>
      <c r="O49" s="53"/>
      <c r="P49" s="54"/>
      <c r="Q49" s="54"/>
      <c r="R49" s="53"/>
      <c r="S49" s="53"/>
      <c r="T49" s="54"/>
      <c r="U49" s="54"/>
      <c r="V49" s="53"/>
      <c r="W49" s="53">
        <v>29000</v>
      </c>
      <c r="X49" s="54">
        <v>75000</v>
      </c>
      <c r="Y49" s="53">
        <v>-46000</v>
      </c>
      <c r="Z49" s="94">
        <v>-61.33</v>
      </c>
      <c r="AA49" s="95">
        <v>150000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20000</v>
      </c>
      <c r="F57" s="332">
        <f t="shared" si="13"/>
        <v>20000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10000</v>
      </c>
      <c r="Y57" s="332">
        <f t="shared" si="13"/>
        <v>-10000</v>
      </c>
      <c r="Z57" s="323">
        <f>+IF(X57&lt;&gt;0,+(Y57/X57)*100,0)</f>
        <v>-100</v>
      </c>
      <c r="AA57" s="337">
        <f t="shared" si="13"/>
        <v>20000</v>
      </c>
    </row>
    <row r="58" spans="1:27" ht="13.5">
      <c r="A58" s="348" t="s">
        <v>216</v>
      </c>
      <c r="B58" s="136"/>
      <c r="C58" s="60"/>
      <c r="D58" s="327"/>
      <c r="E58" s="60">
        <v>20000</v>
      </c>
      <c r="F58" s="59">
        <v>20000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10000</v>
      </c>
      <c r="Y58" s="59">
        <v>-10000</v>
      </c>
      <c r="Z58" s="61">
        <v>-100</v>
      </c>
      <c r="AA58" s="62">
        <v>20000</v>
      </c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28272894</v>
      </c>
      <c r="D60" s="333">
        <f t="shared" si="14"/>
        <v>0</v>
      </c>
      <c r="E60" s="219">
        <f t="shared" si="14"/>
        <v>62671749</v>
      </c>
      <c r="F60" s="264">
        <f t="shared" si="14"/>
        <v>62671749</v>
      </c>
      <c r="G60" s="264">
        <f t="shared" si="14"/>
        <v>670</v>
      </c>
      <c r="H60" s="219">
        <f t="shared" si="14"/>
        <v>2041009</v>
      </c>
      <c r="I60" s="219">
        <f t="shared" si="14"/>
        <v>1691088</v>
      </c>
      <c r="J60" s="264">
        <f t="shared" si="14"/>
        <v>3732767</v>
      </c>
      <c r="K60" s="264">
        <f t="shared" si="14"/>
        <v>2890761</v>
      </c>
      <c r="L60" s="219">
        <f t="shared" si="14"/>
        <v>20997</v>
      </c>
      <c r="M60" s="219">
        <f t="shared" si="14"/>
        <v>635275</v>
      </c>
      <c r="N60" s="264">
        <f t="shared" si="14"/>
        <v>3547033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7279800</v>
      </c>
      <c r="X60" s="219">
        <f t="shared" si="14"/>
        <v>31335875</v>
      </c>
      <c r="Y60" s="264">
        <f t="shared" si="14"/>
        <v>-24056075</v>
      </c>
      <c r="Z60" s="324">
        <f>+IF(X60&lt;&gt;0,+(Y60/X60)*100,0)</f>
        <v>-76.76848021636543</v>
      </c>
      <c r="AA60" s="232">
        <f>+AA57+AA54+AA51+AA40+AA37+AA34+AA22+AA5</f>
        <v>62671749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1000000</v>
      </c>
      <c r="F62" s="336">
        <f t="shared" si="15"/>
        <v>1000000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500000</v>
      </c>
      <c r="Y62" s="336">
        <f t="shared" si="15"/>
        <v>-500000</v>
      </c>
      <c r="Z62" s="325">
        <f>+IF(X62&lt;&gt;0,+(Y62/X62)*100,0)</f>
        <v>-100</v>
      </c>
      <c r="AA62" s="338">
        <f>SUM(AA63:AA66)</f>
        <v>1000000</v>
      </c>
    </row>
    <row r="63" spans="1:27" ht="13.5">
      <c r="A63" s="348" t="s">
        <v>258</v>
      </c>
      <c r="B63" s="136"/>
      <c r="C63" s="60"/>
      <c r="D63" s="327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500000</v>
      </c>
      <c r="Y63" s="59">
        <v>-500000</v>
      </c>
      <c r="Z63" s="61">
        <v>-100</v>
      </c>
      <c r="AA63" s="62">
        <v>1000000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4000000</v>
      </c>
      <c r="F5" s="345">
        <f t="shared" si="0"/>
        <v>4000000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2000000</v>
      </c>
      <c r="Y5" s="345">
        <f t="shared" si="0"/>
        <v>-2000000</v>
      </c>
      <c r="Z5" s="346">
        <f>+IF(X5&lt;&gt;0,+(Y5/X5)*100,0)</f>
        <v>-100</v>
      </c>
      <c r="AA5" s="347">
        <f>+AA6+AA8+AA11+AA13+AA15</f>
        <v>4000000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4000000</v>
      </c>
      <c r="F8" s="59">
        <f t="shared" si="2"/>
        <v>4000000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2000000</v>
      </c>
      <c r="Y8" s="59">
        <f t="shared" si="2"/>
        <v>-2000000</v>
      </c>
      <c r="Z8" s="61">
        <f>+IF(X8&lt;&gt;0,+(Y8/X8)*100,0)</f>
        <v>-100</v>
      </c>
      <c r="AA8" s="62">
        <f>SUM(AA9:AA10)</f>
        <v>4000000</v>
      </c>
    </row>
    <row r="9" spans="1:27" ht="13.5">
      <c r="A9" s="291" t="s">
        <v>229</v>
      </c>
      <c r="B9" s="142"/>
      <c r="C9" s="60"/>
      <c r="D9" s="327"/>
      <c r="E9" s="60">
        <v>4000000</v>
      </c>
      <c r="F9" s="59">
        <v>4000000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2000000</v>
      </c>
      <c r="Y9" s="59">
        <v>-2000000</v>
      </c>
      <c r="Z9" s="61">
        <v>-100</v>
      </c>
      <c r="AA9" s="62">
        <v>4000000</v>
      </c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3688979</v>
      </c>
      <c r="D22" s="331">
        <f t="shared" si="6"/>
        <v>0</v>
      </c>
      <c r="E22" s="330">
        <f t="shared" si="6"/>
        <v>4133451</v>
      </c>
      <c r="F22" s="332">
        <f t="shared" si="6"/>
        <v>4133451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468127</v>
      </c>
      <c r="M22" s="330">
        <f t="shared" si="6"/>
        <v>233372</v>
      </c>
      <c r="N22" s="332">
        <f t="shared" si="6"/>
        <v>701499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701499</v>
      </c>
      <c r="X22" s="330">
        <f t="shared" si="6"/>
        <v>2066726</v>
      </c>
      <c r="Y22" s="332">
        <f t="shared" si="6"/>
        <v>-1365227</v>
      </c>
      <c r="Z22" s="323">
        <f>+IF(X22&lt;&gt;0,+(Y22/X22)*100,0)</f>
        <v>-66.05747447895851</v>
      </c>
      <c r="AA22" s="337">
        <f>SUM(AA23:AA32)</f>
        <v>4133451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>
        <v>3688979</v>
      </c>
      <c r="D25" s="327"/>
      <c r="E25" s="60">
        <v>4133451</v>
      </c>
      <c r="F25" s="59">
        <v>4133451</v>
      </c>
      <c r="G25" s="59"/>
      <c r="H25" s="60"/>
      <c r="I25" s="60"/>
      <c r="J25" s="59"/>
      <c r="K25" s="59"/>
      <c r="L25" s="60">
        <v>468127</v>
      </c>
      <c r="M25" s="60">
        <v>233372</v>
      </c>
      <c r="N25" s="59">
        <v>701499</v>
      </c>
      <c r="O25" s="59"/>
      <c r="P25" s="60"/>
      <c r="Q25" s="60"/>
      <c r="R25" s="59"/>
      <c r="S25" s="59"/>
      <c r="T25" s="60"/>
      <c r="U25" s="60"/>
      <c r="V25" s="59"/>
      <c r="W25" s="59">
        <v>701499</v>
      </c>
      <c r="X25" s="60">
        <v>2066726</v>
      </c>
      <c r="Y25" s="59">
        <v>-1365227</v>
      </c>
      <c r="Z25" s="61">
        <v>-66.06</v>
      </c>
      <c r="AA25" s="62">
        <v>4133451</v>
      </c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484972</v>
      </c>
      <c r="D40" s="331">
        <f t="shared" si="9"/>
        <v>0</v>
      </c>
      <c r="E40" s="330">
        <f t="shared" si="9"/>
        <v>3630000</v>
      </c>
      <c r="F40" s="332">
        <f t="shared" si="9"/>
        <v>3630000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1815000</v>
      </c>
      <c r="Y40" s="332">
        <f t="shared" si="9"/>
        <v>-1815000</v>
      </c>
      <c r="Z40" s="323">
        <f>+IF(X40&lt;&gt;0,+(Y40/X40)*100,0)</f>
        <v>-100</v>
      </c>
      <c r="AA40" s="337">
        <f>SUM(AA41:AA49)</f>
        <v>3630000</v>
      </c>
    </row>
    <row r="41" spans="1:27" ht="13.5">
      <c r="A41" s="348" t="s">
        <v>247</v>
      </c>
      <c r="B41" s="142"/>
      <c r="C41" s="349">
        <v>396492</v>
      </c>
      <c r="D41" s="350"/>
      <c r="E41" s="349">
        <v>1750000</v>
      </c>
      <c r="F41" s="351">
        <v>1750000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875000</v>
      </c>
      <c r="Y41" s="351">
        <v>-875000</v>
      </c>
      <c r="Z41" s="352">
        <v>-100</v>
      </c>
      <c r="AA41" s="353">
        <v>1750000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1000000</v>
      </c>
      <c r="F42" s="53">
        <f t="shared" si="10"/>
        <v>1000000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500000</v>
      </c>
      <c r="Y42" s="53">
        <f t="shared" si="10"/>
        <v>-500000</v>
      </c>
      <c r="Z42" s="94">
        <f>+IF(X42&lt;&gt;0,+(Y42/X42)*100,0)</f>
        <v>-100</v>
      </c>
      <c r="AA42" s="95">
        <f>+AA62</f>
        <v>1000000</v>
      </c>
    </row>
    <row r="43" spans="1:27" ht="13.5">
      <c r="A43" s="348" t="s">
        <v>249</v>
      </c>
      <c r="B43" s="136"/>
      <c r="C43" s="275">
        <v>88480</v>
      </c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>
        <v>730000</v>
      </c>
      <c r="F44" s="53">
        <v>730000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365000</v>
      </c>
      <c r="Y44" s="53">
        <v>-365000</v>
      </c>
      <c r="Z44" s="94">
        <v>-100</v>
      </c>
      <c r="AA44" s="95">
        <v>730000</v>
      </c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>
        <v>150000</v>
      </c>
      <c r="F49" s="53">
        <v>150000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75000</v>
      </c>
      <c r="Y49" s="53">
        <v>-75000</v>
      </c>
      <c r="Z49" s="94">
        <v>-100</v>
      </c>
      <c r="AA49" s="95">
        <v>150000</v>
      </c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4173951</v>
      </c>
      <c r="D60" s="333">
        <f t="shared" si="14"/>
        <v>0</v>
      </c>
      <c r="E60" s="219">
        <f t="shared" si="14"/>
        <v>11763451</v>
      </c>
      <c r="F60" s="264">
        <f t="shared" si="14"/>
        <v>11763451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468127</v>
      </c>
      <c r="M60" s="219">
        <f t="shared" si="14"/>
        <v>233372</v>
      </c>
      <c r="N60" s="264">
        <f t="shared" si="14"/>
        <v>701499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701499</v>
      </c>
      <c r="X60" s="219">
        <f t="shared" si="14"/>
        <v>5881726</v>
      </c>
      <c r="Y60" s="264">
        <f t="shared" si="14"/>
        <v>-5180227</v>
      </c>
      <c r="Z60" s="324">
        <f>+IF(X60&lt;&gt;0,+(Y60/X60)*100,0)</f>
        <v>-88.07324584654232</v>
      </c>
      <c r="AA60" s="232">
        <f>+AA57+AA54+AA51+AA40+AA37+AA34+AA22+AA5</f>
        <v>11763451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1000000</v>
      </c>
      <c r="F62" s="336">
        <f t="shared" si="15"/>
        <v>1000000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500000</v>
      </c>
      <c r="Y62" s="336">
        <f t="shared" si="15"/>
        <v>-500000</v>
      </c>
      <c r="Z62" s="325">
        <f>+IF(X62&lt;&gt;0,+(Y62/X62)*100,0)</f>
        <v>-100</v>
      </c>
      <c r="AA62" s="338">
        <f>SUM(AA63:AA66)</f>
        <v>1000000</v>
      </c>
    </row>
    <row r="63" spans="1:27" ht="13.5">
      <c r="A63" s="348" t="s">
        <v>258</v>
      </c>
      <c r="B63" s="136"/>
      <c r="C63" s="60"/>
      <c r="D63" s="327"/>
      <c r="E63" s="60">
        <v>1000000</v>
      </c>
      <c r="F63" s="59">
        <v>1000000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500000</v>
      </c>
      <c r="Y63" s="59">
        <v>-500000</v>
      </c>
      <c r="Z63" s="61">
        <v>-100</v>
      </c>
      <c r="AA63" s="62">
        <v>1000000</v>
      </c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2015-02-02T10:55:15Z</dcterms:created>
  <dcterms:modified xsi:type="dcterms:W3CDTF">2015-02-02T10:59:09Z</dcterms:modified>
  <cp:category/>
  <cp:version/>
  <cp:contentType/>
  <cp:contentStatus/>
</cp:coreProperties>
</file>