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<sst xmlns="http://schemas.openxmlformats.org/spreadsheetml/2006/main" count="855" uniqueCount="302">
  <si>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Moqhaka(FS201)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</si>
  <si>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</si>
  <si>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</si>
  <si>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</si>
  <si>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</si>
  <si>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</si>
  <si>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</si>
  <si>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</si>
  <si>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</si>
  <si>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</si>
  <si>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</si>
  <si>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</si>
  <si>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</si>
  <si>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</si>
  <si>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</si>
  <si>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</si>
  <si>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</si>
  <si>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</si>
  <si>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</si>
  <si>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</si>
  <si>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</si>
  <si>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</si>
  <si>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</si>
  <si>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</si>
  <si>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</si>
  <si>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</si>
  <si>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</si>
  <si>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</si>
  <si>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</si>
  <si>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</si>
  <si>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</si>
  <si>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</si>
  <si>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</si>
  <si>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</si>
  <si>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</si>
  <si>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</si>
  <si>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</si>
  <si>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</si>
  <si>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</si>
  <si>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</si>
  <si>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</si>
  <si>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</si>
  <si>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</si>
  <si>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</si>
  <si>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</si>
  <si>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</si>
  <si>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</si>
  <si>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</si>
  <si>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</si>
  <si>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</si>
  <si>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</si>
  <si>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</si>
  <si>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</si>
  <si>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</si>
  <si>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</si>
  <si>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</si>
  <si>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</si>
  <si>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</si>
  <si>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</si>
  <si>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</si>
  <si>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</si>
  <si>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</si>
  <si>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</si>
  <si>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</si>
  <si>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</si>
  <si>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</si>
  <si>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</si>
  <si>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</si>
  <si>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</si>
  <si>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</si>
  <si>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Moqhaka(FS201)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</si>
  <si>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</si>
  <si>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</si>
  <si>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</si>
  <si>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</si>
  <si>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</si>
  <si>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</si>
  <si>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</si>
  <si>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</si>
  <si>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</si>
  <si>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</si>
  <si>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</si>
  <si>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</si>
  <si>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</si>
  <si>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</si>
  <si>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</si>
  <si>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</si>
  <si>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</si>
  <si>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</si>
  <si>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</si>
  <si>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</si>
  <si>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</si>
  <si>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</si>
  <si>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</si>
  <si>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</si>
  <si>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</si>
  <si>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</si>
  <si>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</si>
  <si>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</si>
  <si>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</si>
  <si>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Moqhaka(FS201)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</si>
  <si>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</si>
  <si>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</si>
  <si>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</si>
  <si>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</si>
  <si>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</si>
  <si>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</si>
  <si>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</si>
  <si>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</si>
  <si>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</si>
  <si>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</si>
  <si>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</si>
  <si>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</si>
  <si>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</si>
  <si>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</si>
  <si>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</si>
  <si>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</si>
  <si>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</si>
  <si>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</si>
  <si>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</si>
  <si>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</si>
  <si>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</si>
  <si>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</si>
  <si>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</si>
  <si>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</si>
  <si>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</si>
  <si>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</si>
  <si>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</si>
  <si>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</si>
  <si>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Moqhaka(FS201)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</si>
  <si>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</si>
  <si>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</si>
  <si>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</si>
  <si>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</si>
  <si>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</si>
  <si>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</si>
  <si>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</si>
  <si>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</si>
  <si>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</si>
  <si>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</si>
  <si>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Moqhaka(FS201)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</si>
  <si>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</si>
  <si>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</si>
  <si>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</si>
  <si>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</si>
  <si>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</si>
  <si>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</si>
  <si>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</si>
  <si>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</si>
  <si>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</si>
  <si>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</si>
  <si>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</si>
  <si>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</si>
  <si>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</si>
  <si>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</si>
  <si>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</si>
  <si>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</si>
  <si>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</si>
  <si>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</si>
  <si>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</si>
  <si>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</si>
  <si>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</si>
  <si>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</si>
  <si>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</si>
  <si>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</si>
  <si>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</si>
  <si>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</si>
  <si>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</si>
  <si>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</si>
  <si>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</si>
  <si>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</si>
  <si>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</si>
  <si>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</si>
  <si>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</si>
  <si>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Moqhaka(FS201)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</si>
  <si>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</si>
  <si>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</si>
  <si>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</si>
  <si>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</si>
  <si>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</si>
  <si>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</si>
  <si>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</si>
  <si>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</si>
  <si>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</si>
  <si>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</si>
  <si>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</si>
  <si>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</si>
  <si>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</si>
  <si>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</si>
  <si>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</si>
  <si>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</si>
  <si>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</si>
  <si>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</si>
  <si>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</si>
  <si>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</si>
  <si>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</si>
  <si>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</si>
  <si>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</si>
  <si>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</si>
  <si>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</si>
  <si>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</si>
  <si>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Moqhaka(FS201)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</si>
  <si>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</si>
  <si>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</si>
  <si>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</si>
  <si>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</si>
  <si>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</si>
  <si>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</si>
  <si>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</si>
  <si>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</si>
  <si>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</si>
  <si>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</si>
  <si>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</si>
  <si>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</si>
  <si>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</si>
  <si>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</si>
  <si>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</si>
  <si>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</si>
  <si>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</si>
  <si>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</si>
  <si>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</si>
  <si>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</si>
  <si>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</si>
  <si>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</si>
  <si>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</si>
  <si>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</si>
  <si>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Moqhaka(FS201)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</si>
  <si>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</si>
  <si>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</si>
  <si>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</si>
  <si>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</si>
  <si>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</si>
  <si>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</si>
  <si>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</si>
  <si>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</si>
  <si>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</si>
  <si>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</si>
  <si>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</si>
  <si>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</si>
  <si>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</si>
  <si>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</si>
  <si>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</si>
  <si>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</si>
  <si>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</si>
  <si>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</si>
  <si>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</si>
  <si>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</si>
  <si>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</si>
  <si>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</si>
  <si>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</si>
  <si>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</si>
  <si>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</si>
  <si>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</si>
  <si>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</si>
  <si>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</si>
  <si>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</si>
  <si>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</si>
  <si>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</si>
  <si>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</si>
  <si>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</si>
  <si>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</si>
  <si>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</si>
  <si>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Moqhaka(FS201)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</si>
  <si>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</si>
  <si>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</si>
  <si>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Moqhaka(FS201)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</si>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</sst>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51192830</v>
      </c>
      <c r="E5" s="60">
        <v>51192830</v>
      </c>
      <c r="F5" s="60">
        <v>8721678</v>
      </c>
      <c r="G5" s="60">
        <v>2538617</v>
      </c>
      <c r="H5" s="60">
        <v>3589416</v>
      </c>
      <c r="I5" s="60">
        <v>14849711</v>
      </c>
      <c r="J5" s="60">
        <v>3574967</v>
      </c>
      <c r="K5" s="60">
        <v>0</v>
      </c>
      <c r="L5" s="60">
        <v>3628582</v>
      </c>
      <c r="M5" s="60">
        <v>7203549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22053260</v>
      </c>
      <c r="W5" s="60">
        <v>25070549</v>
      </c>
      <c r="X5" s="60">
        <v>-3017289</v>
      </c>
      <c r="Y5" s="61">
        <v>-12.04</v>
      </c>
      <c r="Z5" s="62">
        <v>51192830</v>
      </c>
    </row>
    <row r="6" spans="1:26" ht="13.5">
      <c r="A6" s="58" t="s">
        <v>32</v>
      </c>
      <c r="B6" s="19">
        <v>0</v>
      </c>
      <c r="C6" s="19">
        <v>0</v>
      </c>
      <c r="D6" s="59">
        <v>378929419</v>
      </c>
      <c r="E6" s="60">
        <v>378929419</v>
      </c>
      <c r="F6" s="60">
        <v>27939282</v>
      </c>
      <c r="G6" s="60">
        <v>33042231</v>
      </c>
      <c r="H6" s="60">
        <v>31885352</v>
      </c>
      <c r="I6" s="60">
        <v>92866865</v>
      </c>
      <c r="J6" s="60">
        <v>29640340</v>
      </c>
      <c r="K6" s="60">
        <v>0</v>
      </c>
      <c r="L6" s="60">
        <v>32051021</v>
      </c>
      <c r="M6" s="60">
        <v>61691361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154558226</v>
      </c>
      <c r="W6" s="60">
        <v>189592000</v>
      </c>
      <c r="X6" s="60">
        <v>-35033774</v>
      </c>
      <c r="Y6" s="61">
        <v>-18.48</v>
      </c>
      <c r="Z6" s="62">
        <v>378929419</v>
      </c>
    </row>
    <row r="7" spans="1:26" ht="13.5">
      <c r="A7" s="58" t="s">
        <v>33</v>
      </c>
      <c r="B7" s="19">
        <v>0</v>
      </c>
      <c r="C7" s="19">
        <v>0</v>
      </c>
      <c r="D7" s="59">
        <v>530000</v>
      </c>
      <c r="E7" s="60">
        <v>530000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356921</v>
      </c>
      <c r="X7" s="60">
        <v>-356921</v>
      </c>
      <c r="Y7" s="61">
        <v>-100</v>
      </c>
      <c r="Z7" s="62">
        <v>530000</v>
      </c>
    </row>
    <row r="8" spans="1:26" ht="13.5">
      <c r="A8" s="58" t="s">
        <v>34</v>
      </c>
      <c r="B8" s="19">
        <v>0</v>
      </c>
      <c r="C8" s="19">
        <v>0</v>
      </c>
      <c r="D8" s="59">
        <v>705000</v>
      </c>
      <c r="E8" s="60">
        <v>705000</v>
      </c>
      <c r="F8" s="60">
        <v>66220000</v>
      </c>
      <c r="G8" s="60">
        <v>0</v>
      </c>
      <c r="H8" s="60">
        <v>0</v>
      </c>
      <c r="I8" s="60">
        <v>66220000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66220000</v>
      </c>
      <c r="W8" s="60">
        <v>126728000</v>
      </c>
      <c r="X8" s="60">
        <v>-60508000</v>
      </c>
      <c r="Y8" s="61">
        <v>-47.75</v>
      </c>
      <c r="Z8" s="62">
        <v>705000</v>
      </c>
    </row>
    <row r="9" spans="1:26" ht="13.5">
      <c r="A9" s="58" t="s">
        <v>35</v>
      </c>
      <c r="B9" s="19">
        <v>0</v>
      </c>
      <c r="C9" s="19">
        <v>0</v>
      </c>
      <c r="D9" s="59">
        <v>16212933</v>
      </c>
      <c r="E9" s="60">
        <v>16212933</v>
      </c>
      <c r="F9" s="60">
        <v>1851903</v>
      </c>
      <c r="G9" s="60">
        <v>1305343</v>
      </c>
      <c r="H9" s="60">
        <v>1393560</v>
      </c>
      <c r="I9" s="60">
        <v>4550806</v>
      </c>
      <c r="J9" s="60">
        <v>2557755</v>
      </c>
      <c r="K9" s="60">
        <v>0</v>
      </c>
      <c r="L9" s="60">
        <v>2440606</v>
      </c>
      <c r="M9" s="60">
        <v>4998361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9549167</v>
      </c>
      <c r="W9" s="60">
        <v>9313414</v>
      </c>
      <c r="X9" s="60">
        <v>235753</v>
      </c>
      <c r="Y9" s="61">
        <v>2.53</v>
      </c>
      <c r="Z9" s="62">
        <v>16212933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447570182</v>
      </c>
      <c r="E10" s="66">
        <f t="shared" si="0"/>
        <v>447570182</v>
      </c>
      <c r="F10" s="66">
        <f t="shared" si="0"/>
        <v>104732863</v>
      </c>
      <c r="G10" s="66">
        <f t="shared" si="0"/>
        <v>36886191</v>
      </c>
      <c r="H10" s="66">
        <f t="shared" si="0"/>
        <v>36868328</v>
      </c>
      <c r="I10" s="66">
        <f t="shared" si="0"/>
        <v>178487382</v>
      </c>
      <c r="J10" s="66">
        <f t="shared" si="0"/>
        <v>35773062</v>
      </c>
      <c r="K10" s="66">
        <f t="shared" si="0"/>
        <v>0</v>
      </c>
      <c r="L10" s="66">
        <f t="shared" si="0"/>
        <v>38120209</v>
      </c>
      <c r="M10" s="66">
        <f t="shared" si="0"/>
        <v>73893271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252380653</v>
      </c>
      <c r="W10" s="66">
        <f t="shared" si="0"/>
        <v>351060884</v>
      </c>
      <c r="X10" s="66">
        <f t="shared" si="0"/>
        <v>-98680231</v>
      </c>
      <c r="Y10" s="67">
        <f>+IF(W10&lt;&gt;0,(X10/W10)*100,0)</f>
        <v>-28.109150149579182</v>
      </c>
      <c r="Z10" s="68">
        <f t="shared" si="0"/>
        <v>447570182</v>
      </c>
    </row>
    <row r="11" spans="1:26" ht="13.5">
      <c r="A11" s="58" t="s">
        <v>37</v>
      </c>
      <c r="B11" s="19">
        <v>0</v>
      </c>
      <c r="C11" s="19">
        <v>0</v>
      </c>
      <c r="D11" s="59">
        <v>187362817</v>
      </c>
      <c r="E11" s="60">
        <v>187362817</v>
      </c>
      <c r="F11" s="60">
        <v>13576501</v>
      </c>
      <c r="G11" s="60">
        <v>13478698</v>
      </c>
      <c r="H11" s="60">
        <v>13465085</v>
      </c>
      <c r="I11" s="60">
        <v>40520284</v>
      </c>
      <c r="J11" s="60">
        <v>13898973</v>
      </c>
      <c r="K11" s="60">
        <v>0</v>
      </c>
      <c r="L11" s="60">
        <v>14384261</v>
      </c>
      <c r="M11" s="60">
        <v>28283234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68803518</v>
      </c>
      <c r="W11" s="60">
        <v>109180000</v>
      </c>
      <c r="X11" s="60">
        <v>-40376482</v>
      </c>
      <c r="Y11" s="61">
        <v>-36.98</v>
      </c>
      <c r="Z11" s="62">
        <v>187362817</v>
      </c>
    </row>
    <row r="12" spans="1:26" ht="13.5">
      <c r="A12" s="58" t="s">
        <v>38</v>
      </c>
      <c r="B12" s="19">
        <v>0</v>
      </c>
      <c r="C12" s="19">
        <v>0</v>
      </c>
      <c r="D12" s="59">
        <v>17412000</v>
      </c>
      <c r="E12" s="60">
        <v>17412000</v>
      </c>
      <c r="F12" s="60">
        <v>1355620</v>
      </c>
      <c r="G12" s="60">
        <v>1356812</v>
      </c>
      <c r="H12" s="60">
        <v>1376518</v>
      </c>
      <c r="I12" s="60">
        <v>4088950</v>
      </c>
      <c r="J12" s="60">
        <v>1362378</v>
      </c>
      <c r="K12" s="60">
        <v>0</v>
      </c>
      <c r="L12" s="60">
        <v>1342744</v>
      </c>
      <c r="M12" s="60">
        <v>2705122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6794072</v>
      </c>
      <c r="W12" s="60">
        <v>8292000</v>
      </c>
      <c r="X12" s="60">
        <v>-1497928</v>
      </c>
      <c r="Y12" s="61">
        <v>-18.06</v>
      </c>
      <c r="Z12" s="62">
        <v>17412000</v>
      </c>
    </row>
    <row r="13" spans="1:26" ht="13.5">
      <c r="A13" s="58" t="s">
        <v>278</v>
      </c>
      <c r="B13" s="19">
        <v>0</v>
      </c>
      <c r="C13" s="19">
        <v>0</v>
      </c>
      <c r="D13" s="59">
        <v>24000000</v>
      </c>
      <c r="E13" s="60">
        <v>24000000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12000000</v>
      </c>
      <c r="X13" s="60">
        <v>-12000000</v>
      </c>
      <c r="Y13" s="61">
        <v>-100</v>
      </c>
      <c r="Z13" s="62">
        <v>24000000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238824916</v>
      </c>
      <c r="E15" s="60">
        <v>238824916</v>
      </c>
      <c r="F15" s="60">
        <v>426417</v>
      </c>
      <c r="G15" s="60">
        <v>27797676</v>
      </c>
      <c r="H15" s="60">
        <v>23981425</v>
      </c>
      <c r="I15" s="60">
        <v>52205518</v>
      </c>
      <c r="J15" s="60">
        <v>17296875</v>
      </c>
      <c r="K15" s="60">
        <v>0</v>
      </c>
      <c r="L15" s="60">
        <v>14280170</v>
      </c>
      <c r="M15" s="60">
        <v>31577045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83782563</v>
      </c>
      <c r="W15" s="60">
        <v>90000000</v>
      </c>
      <c r="X15" s="60">
        <v>-6217437</v>
      </c>
      <c r="Y15" s="61">
        <v>-6.91</v>
      </c>
      <c r="Z15" s="62">
        <v>238824916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105856734</v>
      </c>
      <c r="E17" s="60">
        <v>105856734</v>
      </c>
      <c r="F17" s="60">
        <v>5175913</v>
      </c>
      <c r="G17" s="60">
        <v>926713</v>
      </c>
      <c r="H17" s="60">
        <v>7206260</v>
      </c>
      <c r="I17" s="60">
        <v>13308886</v>
      </c>
      <c r="J17" s="60">
        <v>5727499</v>
      </c>
      <c r="K17" s="60">
        <v>0</v>
      </c>
      <c r="L17" s="60">
        <v>7222361</v>
      </c>
      <c r="M17" s="60">
        <v>12949860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26258746</v>
      </c>
      <c r="W17" s="60">
        <v>59511666</v>
      </c>
      <c r="X17" s="60">
        <v>-33252920</v>
      </c>
      <c r="Y17" s="61">
        <v>-55.88</v>
      </c>
      <c r="Z17" s="62">
        <v>105856734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573456467</v>
      </c>
      <c r="E18" s="73">
        <f t="shared" si="1"/>
        <v>573456467</v>
      </c>
      <c r="F18" s="73">
        <f t="shared" si="1"/>
        <v>20534451</v>
      </c>
      <c r="G18" s="73">
        <f t="shared" si="1"/>
        <v>43559899</v>
      </c>
      <c r="H18" s="73">
        <f t="shared" si="1"/>
        <v>46029288</v>
      </c>
      <c r="I18" s="73">
        <f t="shared" si="1"/>
        <v>110123638</v>
      </c>
      <c r="J18" s="73">
        <f t="shared" si="1"/>
        <v>38285725</v>
      </c>
      <c r="K18" s="73">
        <f t="shared" si="1"/>
        <v>0</v>
      </c>
      <c r="L18" s="73">
        <f t="shared" si="1"/>
        <v>37229536</v>
      </c>
      <c r="M18" s="73">
        <f t="shared" si="1"/>
        <v>75515261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185638899</v>
      </c>
      <c r="W18" s="73">
        <f t="shared" si="1"/>
        <v>278983666</v>
      </c>
      <c r="X18" s="73">
        <f t="shared" si="1"/>
        <v>-93344767</v>
      </c>
      <c r="Y18" s="67">
        <f>+IF(W18&lt;&gt;0,(X18/W18)*100,0)</f>
        <v>-33.458864577397875</v>
      </c>
      <c r="Z18" s="74">
        <f t="shared" si="1"/>
        <v>573456467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-125886285</v>
      </c>
      <c r="E19" s="77">
        <f t="shared" si="2"/>
        <v>-125886285</v>
      </c>
      <c r="F19" s="77">
        <f t="shared" si="2"/>
        <v>84198412</v>
      </c>
      <c r="G19" s="77">
        <f t="shared" si="2"/>
        <v>-6673708</v>
      </c>
      <c r="H19" s="77">
        <f t="shared" si="2"/>
        <v>-9160960</v>
      </c>
      <c r="I19" s="77">
        <f t="shared" si="2"/>
        <v>68363744</v>
      </c>
      <c r="J19" s="77">
        <f t="shared" si="2"/>
        <v>-2512663</v>
      </c>
      <c r="K19" s="77">
        <f t="shared" si="2"/>
        <v>0</v>
      </c>
      <c r="L19" s="77">
        <f t="shared" si="2"/>
        <v>890673</v>
      </c>
      <c r="M19" s="77">
        <f t="shared" si="2"/>
        <v>-1621990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66741754</v>
      </c>
      <c r="W19" s="77">
        <f>IF(E10=E18,0,W10-W18)</f>
        <v>72077218</v>
      </c>
      <c r="X19" s="77">
        <f t="shared" si="2"/>
        <v>-5335464</v>
      </c>
      <c r="Y19" s="78">
        <f>+IF(W19&lt;&gt;0,(X19/W19)*100,0)</f>
        <v>-7.402427768507936</v>
      </c>
      <c r="Z19" s="79">
        <f t="shared" si="2"/>
        <v>-125886285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-125886285</v>
      </c>
      <c r="E22" s="88">
        <f t="shared" si="3"/>
        <v>-125886285</v>
      </c>
      <c r="F22" s="88">
        <f t="shared" si="3"/>
        <v>84198412</v>
      </c>
      <c r="G22" s="88">
        <f t="shared" si="3"/>
        <v>-6673708</v>
      </c>
      <c r="H22" s="88">
        <f t="shared" si="3"/>
        <v>-9160960</v>
      </c>
      <c r="I22" s="88">
        <f t="shared" si="3"/>
        <v>68363744</v>
      </c>
      <c r="J22" s="88">
        <f t="shared" si="3"/>
        <v>-2512663</v>
      </c>
      <c r="K22" s="88">
        <f t="shared" si="3"/>
        <v>0</v>
      </c>
      <c r="L22" s="88">
        <f t="shared" si="3"/>
        <v>890673</v>
      </c>
      <c r="M22" s="88">
        <f t="shared" si="3"/>
        <v>-1621990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66741754</v>
      </c>
      <c r="W22" s="88">
        <f t="shared" si="3"/>
        <v>72077218</v>
      </c>
      <c r="X22" s="88">
        <f t="shared" si="3"/>
        <v>-5335464</v>
      </c>
      <c r="Y22" s="89">
        <f>+IF(W22&lt;&gt;0,(X22/W22)*100,0)</f>
        <v>-7.402427768507936</v>
      </c>
      <c r="Z22" s="90">
        <f t="shared" si="3"/>
        <v>-125886285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-125886285</v>
      </c>
      <c r="E24" s="77">
        <f t="shared" si="4"/>
        <v>-125886285</v>
      </c>
      <c r="F24" s="77">
        <f t="shared" si="4"/>
        <v>84198412</v>
      </c>
      <c r="G24" s="77">
        <f t="shared" si="4"/>
        <v>-6673708</v>
      </c>
      <c r="H24" s="77">
        <f t="shared" si="4"/>
        <v>-9160960</v>
      </c>
      <c r="I24" s="77">
        <f t="shared" si="4"/>
        <v>68363744</v>
      </c>
      <c r="J24" s="77">
        <f t="shared" si="4"/>
        <v>-2512663</v>
      </c>
      <c r="K24" s="77">
        <f t="shared" si="4"/>
        <v>0</v>
      </c>
      <c r="L24" s="77">
        <f t="shared" si="4"/>
        <v>890673</v>
      </c>
      <c r="M24" s="77">
        <f t="shared" si="4"/>
        <v>-1621990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66741754</v>
      </c>
      <c r="W24" s="77">
        <f t="shared" si="4"/>
        <v>72077218</v>
      </c>
      <c r="X24" s="77">
        <f t="shared" si="4"/>
        <v>-5335464</v>
      </c>
      <c r="Y24" s="78">
        <f>+IF(W24&lt;&gt;0,(X24/W24)*100,0)</f>
        <v>-7.402427768507936</v>
      </c>
      <c r="Z24" s="79">
        <f t="shared" si="4"/>
        <v>-125886285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5516390</v>
      </c>
      <c r="G27" s="100">
        <v>0</v>
      </c>
      <c r="H27" s="100">
        <v>3587124</v>
      </c>
      <c r="I27" s="100">
        <v>9103514</v>
      </c>
      <c r="J27" s="100">
        <v>6353604</v>
      </c>
      <c r="K27" s="100">
        <v>0</v>
      </c>
      <c r="L27" s="100">
        <v>0</v>
      </c>
      <c r="M27" s="100">
        <v>6353604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15457118</v>
      </c>
      <c r="W27" s="100"/>
      <c r="X27" s="100">
        <v>15457118</v>
      </c>
      <c r="Y27" s="101">
        <v>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5130871</v>
      </c>
      <c r="G28" s="60">
        <v>0</v>
      </c>
      <c r="H28" s="60">
        <v>1931189</v>
      </c>
      <c r="I28" s="60">
        <v>7062060</v>
      </c>
      <c r="J28" s="60">
        <v>1702411</v>
      </c>
      <c r="K28" s="60">
        <v>0</v>
      </c>
      <c r="L28" s="60">
        <v>0</v>
      </c>
      <c r="M28" s="60">
        <v>1702411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8764471</v>
      </c>
      <c r="W28" s="60"/>
      <c r="X28" s="60">
        <v>8764471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7201</v>
      </c>
      <c r="G31" s="60">
        <v>0</v>
      </c>
      <c r="H31" s="60">
        <v>44939</v>
      </c>
      <c r="I31" s="60">
        <v>52140</v>
      </c>
      <c r="J31" s="60">
        <v>174814</v>
      </c>
      <c r="K31" s="60">
        <v>0</v>
      </c>
      <c r="L31" s="60">
        <v>0</v>
      </c>
      <c r="M31" s="60">
        <v>174814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226954</v>
      </c>
      <c r="W31" s="60"/>
      <c r="X31" s="60">
        <v>226954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5138072</v>
      </c>
      <c r="G32" s="100">
        <f t="shared" si="5"/>
        <v>0</v>
      </c>
      <c r="H32" s="100">
        <f t="shared" si="5"/>
        <v>1976128</v>
      </c>
      <c r="I32" s="100">
        <f t="shared" si="5"/>
        <v>7114200</v>
      </c>
      <c r="J32" s="100">
        <f t="shared" si="5"/>
        <v>1877225</v>
      </c>
      <c r="K32" s="100">
        <f t="shared" si="5"/>
        <v>0</v>
      </c>
      <c r="L32" s="100">
        <f t="shared" si="5"/>
        <v>0</v>
      </c>
      <c r="M32" s="100">
        <f t="shared" si="5"/>
        <v>1877225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8991425</v>
      </c>
      <c r="W32" s="100">
        <f t="shared" si="5"/>
        <v>0</v>
      </c>
      <c r="X32" s="100">
        <f t="shared" si="5"/>
        <v>8991425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132881000</v>
      </c>
      <c r="E35" s="60">
        <v>132881000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66440500</v>
      </c>
      <c r="X35" s="60">
        <v>-66440500</v>
      </c>
      <c r="Y35" s="61">
        <v>-100</v>
      </c>
      <c r="Z35" s="62">
        <v>132881000</v>
      </c>
    </row>
    <row r="36" spans="1:26" ht="13.5">
      <c r="A36" s="58" t="s">
        <v>57</v>
      </c>
      <c r="B36" s="19">
        <v>0</v>
      </c>
      <c r="C36" s="19">
        <v>0</v>
      </c>
      <c r="D36" s="59">
        <v>3053273000</v>
      </c>
      <c r="E36" s="60">
        <v>3053273000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1526636500</v>
      </c>
      <c r="X36" s="60">
        <v>-1526636500</v>
      </c>
      <c r="Y36" s="61">
        <v>-100</v>
      </c>
      <c r="Z36" s="62">
        <v>3053273000</v>
      </c>
    </row>
    <row r="37" spans="1:26" ht="13.5">
      <c r="A37" s="58" t="s">
        <v>58</v>
      </c>
      <c r="B37" s="19">
        <v>0</v>
      </c>
      <c r="C37" s="19">
        <v>0</v>
      </c>
      <c r="D37" s="59">
        <v>3100691000</v>
      </c>
      <c r="E37" s="60">
        <v>3100691000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1550345500</v>
      </c>
      <c r="X37" s="60">
        <v>-1550345500</v>
      </c>
      <c r="Y37" s="61">
        <v>-100</v>
      </c>
      <c r="Z37" s="62">
        <v>3100691000</v>
      </c>
    </row>
    <row r="38" spans="1:26" ht="13.5">
      <c r="A38" s="58" t="s">
        <v>59</v>
      </c>
      <c r="B38" s="19">
        <v>0</v>
      </c>
      <c r="C38" s="19">
        <v>0</v>
      </c>
      <c r="D38" s="59">
        <v>85463000</v>
      </c>
      <c r="E38" s="60">
        <v>85463000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42731500</v>
      </c>
      <c r="X38" s="60">
        <v>-42731500</v>
      </c>
      <c r="Y38" s="61">
        <v>-100</v>
      </c>
      <c r="Z38" s="62">
        <v>85463000</v>
      </c>
    </row>
    <row r="39" spans="1:26" ht="13.5">
      <c r="A39" s="58" t="s">
        <v>60</v>
      </c>
      <c r="B39" s="19">
        <v>0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/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96594000</v>
      </c>
      <c r="E42" s="60">
        <v>96594000</v>
      </c>
      <c r="F42" s="60">
        <v>50763388</v>
      </c>
      <c r="G42" s="60">
        <v>-23790242</v>
      </c>
      <c r="H42" s="60">
        <v>-15134528</v>
      </c>
      <c r="I42" s="60">
        <v>11838618</v>
      </c>
      <c r="J42" s="60">
        <v>-1337594</v>
      </c>
      <c r="K42" s="60">
        <v>53245404</v>
      </c>
      <c r="L42" s="60">
        <v>-6135584</v>
      </c>
      <c r="M42" s="60">
        <v>45772226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57610844</v>
      </c>
      <c r="W42" s="60">
        <v>118675000</v>
      </c>
      <c r="X42" s="60">
        <v>-61064156</v>
      </c>
      <c r="Y42" s="61">
        <v>-51.45</v>
      </c>
      <c r="Z42" s="62">
        <v>96594000</v>
      </c>
    </row>
    <row r="43" spans="1:26" ht="13.5">
      <c r="A43" s="58" t="s">
        <v>63</v>
      </c>
      <c r="B43" s="19">
        <v>0</v>
      </c>
      <c r="C43" s="19">
        <v>0</v>
      </c>
      <c r="D43" s="59">
        <v>-101399000</v>
      </c>
      <c r="E43" s="60">
        <v>-101399000</v>
      </c>
      <c r="F43" s="60">
        <v>-5929197</v>
      </c>
      <c r="G43" s="60">
        <v>-766992</v>
      </c>
      <c r="H43" s="60">
        <v>-2410839</v>
      </c>
      <c r="I43" s="60">
        <v>-9107028</v>
      </c>
      <c r="J43" s="60">
        <v>-1905097</v>
      </c>
      <c r="K43" s="60">
        <v>-3084738</v>
      </c>
      <c r="L43" s="60">
        <v>-1081106</v>
      </c>
      <c r="M43" s="60">
        <v>-6070941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-15177969</v>
      </c>
      <c r="W43" s="60">
        <v>-38352000</v>
      </c>
      <c r="X43" s="60">
        <v>23174031</v>
      </c>
      <c r="Y43" s="61">
        <v>-60.42</v>
      </c>
      <c r="Z43" s="62">
        <v>-101399000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-35000000</v>
      </c>
      <c r="G44" s="60">
        <v>16000000</v>
      </c>
      <c r="H44" s="60">
        <v>15000000</v>
      </c>
      <c r="I44" s="60">
        <v>-4000000</v>
      </c>
      <c r="J44" s="60">
        <v>2000000</v>
      </c>
      <c r="K44" s="60">
        <v>0</v>
      </c>
      <c r="L44" s="60">
        <v>-30000000</v>
      </c>
      <c r="M44" s="60">
        <v>-28000000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-32000000</v>
      </c>
      <c r="W44" s="60"/>
      <c r="X44" s="60">
        <v>-32000000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-4805000</v>
      </c>
      <c r="E45" s="100">
        <v>-4805000</v>
      </c>
      <c r="F45" s="100">
        <v>16510928</v>
      </c>
      <c r="G45" s="100">
        <v>7953694</v>
      </c>
      <c r="H45" s="100">
        <v>5408327</v>
      </c>
      <c r="I45" s="100">
        <v>5408327</v>
      </c>
      <c r="J45" s="100">
        <v>4165636</v>
      </c>
      <c r="K45" s="100">
        <v>54326302</v>
      </c>
      <c r="L45" s="100">
        <v>17109612</v>
      </c>
      <c r="M45" s="100">
        <v>17109612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17109612</v>
      </c>
      <c r="W45" s="100">
        <v>80323000</v>
      </c>
      <c r="X45" s="100">
        <v>-63213388</v>
      </c>
      <c r="Y45" s="101">
        <v>-78.7</v>
      </c>
      <c r="Z45" s="102">
        <v>-4805000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22079794</v>
      </c>
      <c r="C51" s="52">
        <v>0</v>
      </c>
      <c r="D51" s="129">
        <v>6956019</v>
      </c>
      <c r="E51" s="54">
        <v>2217713</v>
      </c>
      <c r="F51" s="54">
        <v>0</v>
      </c>
      <c r="G51" s="54">
        <v>0</v>
      </c>
      <c r="H51" s="54">
        <v>0</v>
      </c>
      <c r="I51" s="54">
        <v>346227</v>
      </c>
      <c r="J51" s="54">
        <v>0</v>
      </c>
      <c r="K51" s="54">
        <v>0</v>
      </c>
      <c r="L51" s="54">
        <v>0</v>
      </c>
      <c r="M51" s="54">
        <v>392310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36175965</v>
      </c>
      <c r="Y51" s="54">
        <v>68168028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80.51188364685727</v>
      </c>
      <c r="E58" s="7">
        <f t="shared" si="6"/>
        <v>80.51188364685727</v>
      </c>
      <c r="F58" s="7">
        <f t="shared" si="6"/>
        <v>69.94861822466821</v>
      </c>
      <c r="G58" s="7">
        <f t="shared" si="6"/>
        <v>61.47167195439119</v>
      </c>
      <c r="H58" s="7">
        <f t="shared" si="6"/>
        <v>91.53617562961107</v>
      </c>
      <c r="I58" s="7">
        <f t="shared" si="6"/>
        <v>74.26025809542452</v>
      </c>
      <c r="J58" s="7">
        <f t="shared" si="6"/>
        <v>104.23792378593521</v>
      </c>
      <c r="K58" s="7">
        <f t="shared" si="6"/>
        <v>0</v>
      </c>
      <c r="L58" s="7">
        <f t="shared" si="6"/>
        <v>66.45557275976408</v>
      </c>
      <c r="M58" s="7">
        <f t="shared" si="6"/>
        <v>116.96775900648815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90.93064526850465</v>
      </c>
      <c r="W58" s="7">
        <f t="shared" si="6"/>
        <v>80.4744608660781</v>
      </c>
      <c r="X58" s="7">
        <f t="shared" si="6"/>
        <v>0</v>
      </c>
      <c r="Y58" s="7">
        <f t="shared" si="6"/>
        <v>0</v>
      </c>
      <c r="Z58" s="8">
        <f t="shared" si="6"/>
        <v>80.51188364685727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80.00339109988644</v>
      </c>
      <c r="E59" s="10">
        <f t="shared" si="7"/>
        <v>80.00339109988644</v>
      </c>
      <c r="F59" s="10">
        <f t="shared" si="7"/>
        <v>26.545912380622173</v>
      </c>
      <c r="G59" s="10">
        <f t="shared" si="7"/>
        <v>134.61928286149504</v>
      </c>
      <c r="H59" s="10">
        <f t="shared" si="7"/>
        <v>177.1223229628441</v>
      </c>
      <c r="I59" s="10">
        <f t="shared" si="7"/>
        <v>81.41824443586815</v>
      </c>
      <c r="J59" s="10">
        <f t="shared" si="7"/>
        <v>107.84303743223364</v>
      </c>
      <c r="K59" s="10">
        <f t="shared" si="7"/>
        <v>0</v>
      </c>
      <c r="L59" s="10">
        <f t="shared" si="7"/>
        <v>53.91345710252655</v>
      </c>
      <c r="M59" s="10">
        <f t="shared" si="7"/>
        <v>113.29162889014846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91.82947101698343</v>
      </c>
      <c r="W59" s="10">
        <f t="shared" si="7"/>
        <v>81.68149807967907</v>
      </c>
      <c r="X59" s="10">
        <f t="shared" si="7"/>
        <v>0</v>
      </c>
      <c r="Y59" s="10">
        <f t="shared" si="7"/>
        <v>0</v>
      </c>
      <c r="Z59" s="11">
        <f t="shared" si="7"/>
        <v>80.00339109988644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80.11096124473777</v>
      </c>
      <c r="E60" s="13">
        <f t="shared" si="7"/>
        <v>80.11096124473777</v>
      </c>
      <c r="F60" s="13">
        <f t="shared" si="7"/>
        <v>84.24323860577377</v>
      </c>
      <c r="G60" s="13">
        <f t="shared" si="7"/>
        <v>56.678660711499774</v>
      </c>
      <c r="H60" s="13">
        <f t="shared" si="7"/>
        <v>83.01063761190404</v>
      </c>
      <c r="I60" s="13">
        <f t="shared" si="7"/>
        <v>74.01249519944493</v>
      </c>
      <c r="J60" s="13">
        <f t="shared" si="7"/>
        <v>105.15981260673799</v>
      </c>
      <c r="K60" s="13">
        <f t="shared" si="7"/>
        <v>0</v>
      </c>
      <c r="L60" s="13">
        <f t="shared" si="7"/>
        <v>68.64761968113278</v>
      </c>
      <c r="M60" s="13">
        <f t="shared" si="7"/>
        <v>118.78852210765783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91.88468558121261</v>
      </c>
      <c r="W60" s="13">
        <f t="shared" si="7"/>
        <v>80.05717540824507</v>
      </c>
      <c r="X60" s="13">
        <f t="shared" si="7"/>
        <v>0</v>
      </c>
      <c r="Y60" s="13">
        <f t="shared" si="7"/>
        <v>0</v>
      </c>
      <c r="Z60" s="14">
        <f t="shared" si="7"/>
        <v>80.11096124473777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79.96858926008468</v>
      </c>
      <c r="E61" s="13">
        <f t="shared" si="7"/>
        <v>79.96858926008468</v>
      </c>
      <c r="F61" s="13">
        <f t="shared" si="7"/>
        <v>95.31791829970147</v>
      </c>
      <c r="G61" s="13">
        <f t="shared" si="7"/>
        <v>60.79627462123415</v>
      </c>
      <c r="H61" s="13">
        <f t="shared" si="7"/>
        <v>97.59432375245242</v>
      </c>
      <c r="I61" s="13">
        <f t="shared" si="7"/>
        <v>83.259579092748</v>
      </c>
      <c r="J61" s="13">
        <f t="shared" si="7"/>
        <v>120.04659685809393</v>
      </c>
      <c r="K61" s="13">
        <f t="shared" si="7"/>
        <v>0</v>
      </c>
      <c r="L61" s="13">
        <f t="shared" si="7"/>
        <v>79.34447858457929</v>
      </c>
      <c r="M61" s="13">
        <f t="shared" si="7"/>
        <v>138.78447397281695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104.34195300731182</v>
      </c>
      <c r="W61" s="13">
        <f t="shared" si="7"/>
        <v>80.37495782929298</v>
      </c>
      <c r="X61" s="13">
        <f t="shared" si="7"/>
        <v>0</v>
      </c>
      <c r="Y61" s="13">
        <f t="shared" si="7"/>
        <v>0</v>
      </c>
      <c r="Z61" s="14">
        <f t="shared" si="7"/>
        <v>79.96858926008468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79.99795595900196</v>
      </c>
      <c r="E62" s="13">
        <f t="shared" si="7"/>
        <v>79.99795595900196</v>
      </c>
      <c r="F62" s="13">
        <f t="shared" si="7"/>
        <v>55.82737678092796</v>
      </c>
      <c r="G62" s="13">
        <f t="shared" si="7"/>
        <v>34.47639036093596</v>
      </c>
      <c r="H62" s="13">
        <f t="shared" si="7"/>
        <v>49.927147043895594</v>
      </c>
      <c r="I62" s="13">
        <f t="shared" si="7"/>
        <v>46.873215259742494</v>
      </c>
      <c r="J62" s="13">
        <f t="shared" si="7"/>
        <v>85.15526848792874</v>
      </c>
      <c r="K62" s="13">
        <f t="shared" si="7"/>
        <v>0</v>
      </c>
      <c r="L62" s="13">
        <f t="shared" si="7"/>
        <v>53.128750613831386</v>
      </c>
      <c r="M62" s="13">
        <f t="shared" si="7"/>
        <v>86.78673214774935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65.0142144912371</v>
      </c>
      <c r="W62" s="13">
        <f t="shared" si="7"/>
        <v>78.95736311434644</v>
      </c>
      <c r="X62" s="13">
        <f t="shared" si="7"/>
        <v>0</v>
      </c>
      <c r="Y62" s="13">
        <f t="shared" si="7"/>
        <v>0</v>
      </c>
      <c r="Z62" s="14">
        <f t="shared" si="7"/>
        <v>79.99795595900196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79.99722231866949</v>
      </c>
      <c r="E63" s="13">
        <f t="shared" si="7"/>
        <v>79.99722231866949</v>
      </c>
      <c r="F63" s="13">
        <f t="shared" si="7"/>
        <v>55.40946549091596</v>
      </c>
      <c r="G63" s="13">
        <f t="shared" si="7"/>
        <v>47.43120888730836</v>
      </c>
      <c r="H63" s="13">
        <f t="shared" si="7"/>
        <v>57.745252859476736</v>
      </c>
      <c r="I63" s="13">
        <f t="shared" si="7"/>
        <v>53.525016498591825</v>
      </c>
      <c r="J63" s="13">
        <f t="shared" si="7"/>
        <v>62.29893333617148</v>
      </c>
      <c r="K63" s="13">
        <f t="shared" si="7"/>
        <v>0</v>
      </c>
      <c r="L63" s="13">
        <f t="shared" si="7"/>
        <v>49.059839184000104</v>
      </c>
      <c r="M63" s="13">
        <f t="shared" si="7"/>
        <v>80.15207122485484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64.24516132048785</v>
      </c>
      <c r="W63" s="13">
        <f t="shared" si="7"/>
        <v>80</v>
      </c>
      <c r="X63" s="13">
        <f t="shared" si="7"/>
        <v>0</v>
      </c>
      <c r="Y63" s="13">
        <f t="shared" si="7"/>
        <v>0</v>
      </c>
      <c r="Z63" s="14">
        <f t="shared" si="7"/>
        <v>79.99722231866949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82.97152282724102</v>
      </c>
      <c r="E64" s="13">
        <f t="shared" si="7"/>
        <v>82.97152282724102</v>
      </c>
      <c r="F64" s="13">
        <f t="shared" si="7"/>
        <v>51.905719056065294</v>
      </c>
      <c r="G64" s="13">
        <f t="shared" si="7"/>
        <v>49.79268360377097</v>
      </c>
      <c r="H64" s="13">
        <f t="shared" si="7"/>
        <v>59.40293180081926</v>
      </c>
      <c r="I64" s="13">
        <f t="shared" si="7"/>
        <v>53.69355796759419</v>
      </c>
      <c r="J64" s="13">
        <f t="shared" si="7"/>
        <v>65.30719086346924</v>
      </c>
      <c r="K64" s="13">
        <f t="shared" si="7"/>
        <v>0</v>
      </c>
      <c r="L64" s="13">
        <f t="shared" si="7"/>
        <v>50.237570253117255</v>
      </c>
      <c r="M64" s="13">
        <f t="shared" si="7"/>
        <v>83.74620372535485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65.75248895980583</v>
      </c>
      <c r="W64" s="13">
        <f t="shared" si="7"/>
        <v>81.19202226345084</v>
      </c>
      <c r="X64" s="13">
        <f t="shared" si="7"/>
        <v>0</v>
      </c>
      <c r="Y64" s="13">
        <f t="shared" si="7"/>
        <v>0</v>
      </c>
      <c r="Z64" s="14">
        <f t="shared" si="7"/>
        <v>82.97152282724102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125</v>
      </c>
      <c r="E66" s="16">
        <f t="shared" si="7"/>
        <v>125</v>
      </c>
      <c r="F66" s="16">
        <f t="shared" si="7"/>
        <v>28.01984860009417</v>
      </c>
      <c r="G66" s="16">
        <f t="shared" si="7"/>
        <v>8.127384406324314</v>
      </c>
      <c r="H66" s="16">
        <f t="shared" si="7"/>
        <v>23.129700411624523</v>
      </c>
      <c r="I66" s="16">
        <f t="shared" si="7"/>
        <v>19.68718056247215</v>
      </c>
      <c r="J66" s="16">
        <f t="shared" si="7"/>
        <v>29.813853118302653</v>
      </c>
      <c r="K66" s="16">
        <f t="shared" si="7"/>
        <v>0</v>
      </c>
      <c r="L66" s="16">
        <f t="shared" si="7"/>
        <v>17.73332677068465</v>
      </c>
      <c r="M66" s="16">
        <f t="shared" si="7"/>
        <v>35.074996351064776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25.952902670205653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125</v>
      </c>
    </row>
    <row r="67" spans="1:26" ht="13.5" hidden="1">
      <c r="A67" s="41" t="s">
        <v>285</v>
      </c>
      <c r="B67" s="24"/>
      <c r="C67" s="24"/>
      <c r="D67" s="25">
        <v>434122249</v>
      </c>
      <c r="E67" s="26">
        <v>434122249</v>
      </c>
      <c r="F67" s="26">
        <v>37157922</v>
      </c>
      <c r="G67" s="26">
        <v>36093030</v>
      </c>
      <c r="H67" s="26">
        <v>35991744</v>
      </c>
      <c r="I67" s="26">
        <v>109242696</v>
      </c>
      <c r="J67" s="26">
        <v>33755633</v>
      </c>
      <c r="K67" s="26"/>
      <c r="L67" s="26">
        <v>36187528</v>
      </c>
      <c r="M67" s="26">
        <v>69943161</v>
      </c>
      <c r="N67" s="26"/>
      <c r="O67" s="26"/>
      <c r="P67" s="26"/>
      <c r="Q67" s="26"/>
      <c r="R67" s="26"/>
      <c r="S67" s="26"/>
      <c r="T67" s="26"/>
      <c r="U67" s="26"/>
      <c r="V67" s="26">
        <v>179185857</v>
      </c>
      <c r="W67" s="26">
        <v>217164549</v>
      </c>
      <c r="X67" s="26"/>
      <c r="Y67" s="25"/>
      <c r="Z67" s="27">
        <v>434122249</v>
      </c>
    </row>
    <row r="68" spans="1:26" ht="13.5" hidden="1">
      <c r="A68" s="37" t="s">
        <v>31</v>
      </c>
      <c r="B68" s="19"/>
      <c r="C68" s="19"/>
      <c r="D68" s="20">
        <v>51192830</v>
      </c>
      <c r="E68" s="21">
        <v>51192830</v>
      </c>
      <c r="F68" s="21">
        <v>8721678</v>
      </c>
      <c r="G68" s="21">
        <v>2538617</v>
      </c>
      <c r="H68" s="21">
        <v>3589416</v>
      </c>
      <c r="I68" s="21">
        <v>14849711</v>
      </c>
      <c r="J68" s="21">
        <v>3574967</v>
      </c>
      <c r="K68" s="21"/>
      <c r="L68" s="21">
        <v>3628582</v>
      </c>
      <c r="M68" s="21">
        <v>7203549</v>
      </c>
      <c r="N68" s="21"/>
      <c r="O68" s="21"/>
      <c r="P68" s="21"/>
      <c r="Q68" s="21"/>
      <c r="R68" s="21"/>
      <c r="S68" s="21"/>
      <c r="T68" s="21"/>
      <c r="U68" s="21"/>
      <c r="V68" s="21">
        <v>22053260</v>
      </c>
      <c r="W68" s="21">
        <v>25070549</v>
      </c>
      <c r="X68" s="21"/>
      <c r="Y68" s="20"/>
      <c r="Z68" s="23">
        <v>51192830</v>
      </c>
    </row>
    <row r="69" spans="1:26" ht="13.5" hidden="1">
      <c r="A69" s="38" t="s">
        <v>32</v>
      </c>
      <c r="B69" s="19"/>
      <c r="C69" s="19"/>
      <c r="D69" s="20">
        <v>378929419</v>
      </c>
      <c r="E69" s="21">
        <v>378929419</v>
      </c>
      <c r="F69" s="21">
        <v>27939282</v>
      </c>
      <c r="G69" s="21">
        <v>33042231</v>
      </c>
      <c r="H69" s="21">
        <v>31885352</v>
      </c>
      <c r="I69" s="21">
        <v>92866865</v>
      </c>
      <c r="J69" s="21">
        <v>29640340</v>
      </c>
      <c r="K69" s="21"/>
      <c r="L69" s="21">
        <v>32051021</v>
      </c>
      <c r="M69" s="21">
        <v>61691361</v>
      </c>
      <c r="N69" s="21"/>
      <c r="O69" s="21"/>
      <c r="P69" s="21"/>
      <c r="Q69" s="21"/>
      <c r="R69" s="21"/>
      <c r="S69" s="21"/>
      <c r="T69" s="21"/>
      <c r="U69" s="21"/>
      <c r="V69" s="21">
        <v>154558226</v>
      </c>
      <c r="W69" s="21">
        <v>189592000</v>
      </c>
      <c r="X69" s="21"/>
      <c r="Y69" s="20"/>
      <c r="Z69" s="23">
        <v>378929419</v>
      </c>
    </row>
    <row r="70" spans="1:26" ht="13.5" hidden="1">
      <c r="A70" s="39" t="s">
        <v>103</v>
      </c>
      <c r="B70" s="19"/>
      <c r="C70" s="19"/>
      <c r="D70" s="20">
        <v>250253258</v>
      </c>
      <c r="E70" s="21">
        <v>250253258</v>
      </c>
      <c r="F70" s="21">
        <v>18486542</v>
      </c>
      <c r="G70" s="21">
        <v>23475519</v>
      </c>
      <c r="H70" s="21">
        <v>21236565</v>
      </c>
      <c r="I70" s="21">
        <v>63198626</v>
      </c>
      <c r="J70" s="21">
        <v>19220180</v>
      </c>
      <c r="K70" s="21"/>
      <c r="L70" s="21">
        <v>19463895</v>
      </c>
      <c r="M70" s="21">
        <v>38684075</v>
      </c>
      <c r="N70" s="21"/>
      <c r="O70" s="21"/>
      <c r="P70" s="21"/>
      <c r="Q70" s="21"/>
      <c r="R70" s="21"/>
      <c r="S70" s="21"/>
      <c r="T70" s="21"/>
      <c r="U70" s="21"/>
      <c r="V70" s="21">
        <v>101882701</v>
      </c>
      <c r="W70" s="21">
        <v>124494000</v>
      </c>
      <c r="X70" s="21"/>
      <c r="Y70" s="20"/>
      <c r="Z70" s="23">
        <v>250253258</v>
      </c>
    </row>
    <row r="71" spans="1:26" ht="13.5" hidden="1">
      <c r="A71" s="39" t="s">
        <v>104</v>
      </c>
      <c r="B71" s="19"/>
      <c r="C71" s="19"/>
      <c r="D71" s="20">
        <v>87317231</v>
      </c>
      <c r="E71" s="21">
        <v>87317231</v>
      </c>
      <c r="F71" s="21">
        <v>5900365</v>
      </c>
      <c r="G71" s="21">
        <v>6012036</v>
      </c>
      <c r="H71" s="21">
        <v>7104722</v>
      </c>
      <c r="I71" s="21">
        <v>19017123</v>
      </c>
      <c r="J71" s="21">
        <v>6834162</v>
      </c>
      <c r="K71" s="21"/>
      <c r="L71" s="21">
        <v>9011025</v>
      </c>
      <c r="M71" s="21">
        <v>15845187</v>
      </c>
      <c r="N71" s="21"/>
      <c r="O71" s="21"/>
      <c r="P71" s="21"/>
      <c r="Q71" s="21"/>
      <c r="R71" s="21"/>
      <c r="S71" s="21"/>
      <c r="T71" s="21"/>
      <c r="U71" s="21"/>
      <c r="V71" s="21">
        <v>34862310</v>
      </c>
      <c r="W71" s="21">
        <v>44234000</v>
      </c>
      <c r="X71" s="21"/>
      <c r="Y71" s="20"/>
      <c r="Z71" s="23">
        <v>87317231</v>
      </c>
    </row>
    <row r="72" spans="1:26" ht="13.5" hidden="1">
      <c r="A72" s="39" t="s">
        <v>105</v>
      </c>
      <c r="B72" s="19"/>
      <c r="C72" s="19"/>
      <c r="D72" s="20">
        <v>24480850</v>
      </c>
      <c r="E72" s="21">
        <v>24480850</v>
      </c>
      <c r="F72" s="21">
        <v>2130497</v>
      </c>
      <c r="G72" s="21">
        <v>2131489</v>
      </c>
      <c r="H72" s="21">
        <v>2126438</v>
      </c>
      <c r="I72" s="21">
        <v>6388424</v>
      </c>
      <c r="J72" s="21">
        <v>2161037</v>
      </c>
      <c r="K72" s="21"/>
      <c r="L72" s="21">
        <v>2144314</v>
      </c>
      <c r="M72" s="21">
        <v>4305351</v>
      </c>
      <c r="N72" s="21"/>
      <c r="O72" s="21"/>
      <c r="P72" s="21"/>
      <c r="Q72" s="21"/>
      <c r="R72" s="21"/>
      <c r="S72" s="21"/>
      <c r="T72" s="21"/>
      <c r="U72" s="21"/>
      <c r="V72" s="21">
        <v>10693775</v>
      </c>
      <c r="W72" s="21">
        <v>12240000</v>
      </c>
      <c r="X72" s="21"/>
      <c r="Y72" s="20"/>
      <c r="Z72" s="23">
        <v>24480850</v>
      </c>
    </row>
    <row r="73" spans="1:26" ht="13.5" hidden="1">
      <c r="A73" s="39" t="s">
        <v>106</v>
      </c>
      <c r="B73" s="19"/>
      <c r="C73" s="19"/>
      <c r="D73" s="20">
        <v>16878080</v>
      </c>
      <c r="E73" s="21">
        <v>16878080</v>
      </c>
      <c r="F73" s="21">
        <v>1421878</v>
      </c>
      <c r="G73" s="21">
        <v>1423187</v>
      </c>
      <c r="H73" s="21">
        <v>1417627</v>
      </c>
      <c r="I73" s="21">
        <v>4262692</v>
      </c>
      <c r="J73" s="21">
        <v>1424961</v>
      </c>
      <c r="K73" s="21"/>
      <c r="L73" s="21">
        <v>1431787</v>
      </c>
      <c r="M73" s="21">
        <v>2856748</v>
      </c>
      <c r="N73" s="21"/>
      <c r="O73" s="21"/>
      <c r="P73" s="21"/>
      <c r="Q73" s="21"/>
      <c r="R73" s="21"/>
      <c r="S73" s="21"/>
      <c r="T73" s="21"/>
      <c r="U73" s="21"/>
      <c r="V73" s="21">
        <v>7119440</v>
      </c>
      <c r="W73" s="21">
        <v>8624000</v>
      </c>
      <c r="X73" s="21"/>
      <c r="Y73" s="20"/>
      <c r="Z73" s="23">
        <v>16878080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4000000</v>
      </c>
      <c r="E75" s="30">
        <v>4000000</v>
      </c>
      <c r="F75" s="30">
        <v>496962</v>
      </c>
      <c r="G75" s="30">
        <v>512182</v>
      </c>
      <c r="H75" s="30">
        <v>516976</v>
      </c>
      <c r="I75" s="30">
        <v>1526120</v>
      </c>
      <c r="J75" s="30">
        <v>540326</v>
      </c>
      <c r="K75" s="30"/>
      <c r="L75" s="30">
        <v>507925</v>
      </c>
      <c r="M75" s="30">
        <v>1048251</v>
      </c>
      <c r="N75" s="30"/>
      <c r="O75" s="30"/>
      <c r="P75" s="30"/>
      <c r="Q75" s="30"/>
      <c r="R75" s="30"/>
      <c r="S75" s="30"/>
      <c r="T75" s="30"/>
      <c r="U75" s="30"/>
      <c r="V75" s="30">
        <v>2574371</v>
      </c>
      <c r="W75" s="30">
        <v>2502000</v>
      </c>
      <c r="X75" s="30"/>
      <c r="Y75" s="29"/>
      <c r="Z75" s="31">
        <v>4000000</v>
      </c>
    </row>
    <row r="76" spans="1:26" ht="13.5" hidden="1">
      <c r="A76" s="42" t="s">
        <v>286</v>
      </c>
      <c r="B76" s="32"/>
      <c r="C76" s="32"/>
      <c r="D76" s="33">
        <v>349520000</v>
      </c>
      <c r="E76" s="34">
        <v>349520000</v>
      </c>
      <c r="F76" s="34">
        <v>25991453</v>
      </c>
      <c r="G76" s="34">
        <v>22186989</v>
      </c>
      <c r="H76" s="34">
        <v>32945466</v>
      </c>
      <c r="I76" s="34">
        <v>81123908</v>
      </c>
      <c r="J76" s="34">
        <v>35186171</v>
      </c>
      <c r="K76" s="34">
        <v>22576148</v>
      </c>
      <c r="L76" s="34">
        <v>24048629</v>
      </c>
      <c r="M76" s="34">
        <v>81810948</v>
      </c>
      <c r="N76" s="34"/>
      <c r="O76" s="34"/>
      <c r="P76" s="34"/>
      <c r="Q76" s="34"/>
      <c r="R76" s="34"/>
      <c r="S76" s="34"/>
      <c r="T76" s="34"/>
      <c r="U76" s="34"/>
      <c r="V76" s="34">
        <v>162934856</v>
      </c>
      <c r="W76" s="34">
        <v>174762000</v>
      </c>
      <c r="X76" s="34"/>
      <c r="Y76" s="33"/>
      <c r="Z76" s="35">
        <v>349520000</v>
      </c>
    </row>
    <row r="77" spans="1:26" ht="13.5" hidden="1">
      <c r="A77" s="37" t="s">
        <v>31</v>
      </c>
      <c r="B77" s="19"/>
      <c r="C77" s="19"/>
      <c r="D77" s="20">
        <v>40956000</v>
      </c>
      <c r="E77" s="21">
        <v>40956000</v>
      </c>
      <c r="F77" s="21">
        <v>2315249</v>
      </c>
      <c r="G77" s="21">
        <v>3417468</v>
      </c>
      <c r="H77" s="21">
        <v>6357657</v>
      </c>
      <c r="I77" s="21">
        <v>12090374</v>
      </c>
      <c r="J77" s="21">
        <v>3855353</v>
      </c>
      <c r="K77" s="21">
        <v>2349371</v>
      </c>
      <c r="L77" s="21">
        <v>1956294</v>
      </c>
      <c r="M77" s="21">
        <v>8161018</v>
      </c>
      <c r="N77" s="21"/>
      <c r="O77" s="21"/>
      <c r="P77" s="21"/>
      <c r="Q77" s="21"/>
      <c r="R77" s="21"/>
      <c r="S77" s="21"/>
      <c r="T77" s="21"/>
      <c r="U77" s="21"/>
      <c r="V77" s="21">
        <v>20251392</v>
      </c>
      <c r="W77" s="21">
        <v>20478000</v>
      </c>
      <c r="X77" s="21"/>
      <c r="Y77" s="20"/>
      <c r="Z77" s="23">
        <v>40956000</v>
      </c>
    </row>
    <row r="78" spans="1:26" ht="13.5" hidden="1">
      <c r="A78" s="38" t="s">
        <v>32</v>
      </c>
      <c r="B78" s="19"/>
      <c r="C78" s="19"/>
      <c r="D78" s="20">
        <v>303564000</v>
      </c>
      <c r="E78" s="21">
        <v>303564000</v>
      </c>
      <c r="F78" s="21">
        <v>23536956</v>
      </c>
      <c r="G78" s="21">
        <v>18727894</v>
      </c>
      <c r="H78" s="21">
        <v>26468234</v>
      </c>
      <c r="I78" s="21">
        <v>68733084</v>
      </c>
      <c r="J78" s="21">
        <v>31169726</v>
      </c>
      <c r="K78" s="21">
        <v>20110267</v>
      </c>
      <c r="L78" s="21">
        <v>22002263</v>
      </c>
      <c r="M78" s="21">
        <v>73282256</v>
      </c>
      <c r="N78" s="21"/>
      <c r="O78" s="21"/>
      <c r="P78" s="21"/>
      <c r="Q78" s="21"/>
      <c r="R78" s="21"/>
      <c r="S78" s="21"/>
      <c r="T78" s="21"/>
      <c r="U78" s="21"/>
      <c r="V78" s="21">
        <v>142015340</v>
      </c>
      <c r="W78" s="21">
        <v>151782000</v>
      </c>
      <c r="X78" s="21"/>
      <c r="Y78" s="20"/>
      <c r="Z78" s="23">
        <v>303564000</v>
      </c>
    </row>
    <row r="79" spans="1:26" ht="13.5" hidden="1">
      <c r="A79" s="39" t="s">
        <v>103</v>
      </c>
      <c r="B79" s="19"/>
      <c r="C79" s="19"/>
      <c r="D79" s="20">
        <v>200124000</v>
      </c>
      <c r="E79" s="21">
        <v>200124000</v>
      </c>
      <c r="F79" s="21">
        <v>17620987</v>
      </c>
      <c r="G79" s="21">
        <v>14272241</v>
      </c>
      <c r="H79" s="21">
        <v>20725682</v>
      </c>
      <c r="I79" s="21">
        <v>52618910</v>
      </c>
      <c r="J79" s="21">
        <v>23073172</v>
      </c>
      <c r="K79" s="21">
        <v>15170792</v>
      </c>
      <c r="L79" s="21">
        <v>15443526</v>
      </c>
      <c r="M79" s="21">
        <v>53687490</v>
      </c>
      <c r="N79" s="21"/>
      <c r="O79" s="21"/>
      <c r="P79" s="21"/>
      <c r="Q79" s="21"/>
      <c r="R79" s="21"/>
      <c r="S79" s="21"/>
      <c r="T79" s="21"/>
      <c r="U79" s="21"/>
      <c r="V79" s="21">
        <v>106306400</v>
      </c>
      <c r="W79" s="21">
        <v>100062000</v>
      </c>
      <c r="X79" s="21"/>
      <c r="Y79" s="20"/>
      <c r="Z79" s="23">
        <v>200124000</v>
      </c>
    </row>
    <row r="80" spans="1:26" ht="13.5" hidden="1">
      <c r="A80" s="39" t="s">
        <v>104</v>
      </c>
      <c r="B80" s="19"/>
      <c r="C80" s="19"/>
      <c r="D80" s="20">
        <v>69852000</v>
      </c>
      <c r="E80" s="21">
        <v>69852000</v>
      </c>
      <c r="F80" s="21">
        <v>3294019</v>
      </c>
      <c r="G80" s="21">
        <v>2072733</v>
      </c>
      <c r="H80" s="21">
        <v>3547185</v>
      </c>
      <c r="I80" s="21">
        <v>8913937</v>
      </c>
      <c r="J80" s="21">
        <v>5819649</v>
      </c>
      <c r="K80" s="21">
        <v>3144426</v>
      </c>
      <c r="L80" s="21">
        <v>4787445</v>
      </c>
      <c r="M80" s="21">
        <v>13751520</v>
      </c>
      <c r="N80" s="21"/>
      <c r="O80" s="21"/>
      <c r="P80" s="21"/>
      <c r="Q80" s="21"/>
      <c r="R80" s="21"/>
      <c r="S80" s="21"/>
      <c r="T80" s="21"/>
      <c r="U80" s="21"/>
      <c r="V80" s="21">
        <v>22665457</v>
      </c>
      <c r="W80" s="21">
        <v>34926000</v>
      </c>
      <c r="X80" s="21"/>
      <c r="Y80" s="20"/>
      <c r="Z80" s="23">
        <v>69852000</v>
      </c>
    </row>
    <row r="81" spans="1:26" ht="13.5" hidden="1">
      <c r="A81" s="39" t="s">
        <v>105</v>
      </c>
      <c r="B81" s="19"/>
      <c r="C81" s="19"/>
      <c r="D81" s="20">
        <v>19584000</v>
      </c>
      <c r="E81" s="21">
        <v>19584000</v>
      </c>
      <c r="F81" s="21">
        <v>1180497</v>
      </c>
      <c r="G81" s="21">
        <v>1010991</v>
      </c>
      <c r="H81" s="21">
        <v>1227917</v>
      </c>
      <c r="I81" s="21">
        <v>3419405</v>
      </c>
      <c r="J81" s="21">
        <v>1346303</v>
      </c>
      <c r="K81" s="21">
        <v>1052528</v>
      </c>
      <c r="L81" s="21">
        <v>1051997</v>
      </c>
      <c r="M81" s="21">
        <v>3450828</v>
      </c>
      <c r="N81" s="21"/>
      <c r="O81" s="21"/>
      <c r="P81" s="21"/>
      <c r="Q81" s="21"/>
      <c r="R81" s="21"/>
      <c r="S81" s="21"/>
      <c r="T81" s="21"/>
      <c r="U81" s="21"/>
      <c r="V81" s="21">
        <v>6870233</v>
      </c>
      <c r="W81" s="21">
        <v>9792000</v>
      </c>
      <c r="X81" s="21"/>
      <c r="Y81" s="20"/>
      <c r="Z81" s="23">
        <v>19584000</v>
      </c>
    </row>
    <row r="82" spans="1:26" ht="13.5" hidden="1">
      <c r="A82" s="39" t="s">
        <v>106</v>
      </c>
      <c r="B82" s="19"/>
      <c r="C82" s="19"/>
      <c r="D82" s="20">
        <v>14004000</v>
      </c>
      <c r="E82" s="21">
        <v>14004000</v>
      </c>
      <c r="F82" s="21">
        <v>738036</v>
      </c>
      <c r="G82" s="21">
        <v>708643</v>
      </c>
      <c r="H82" s="21">
        <v>842112</v>
      </c>
      <c r="I82" s="21">
        <v>2288791</v>
      </c>
      <c r="J82" s="21">
        <v>930602</v>
      </c>
      <c r="K82" s="21">
        <v>742521</v>
      </c>
      <c r="L82" s="21">
        <v>719295</v>
      </c>
      <c r="M82" s="21">
        <v>2392418</v>
      </c>
      <c r="N82" s="21"/>
      <c r="O82" s="21"/>
      <c r="P82" s="21"/>
      <c r="Q82" s="21"/>
      <c r="R82" s="21"/>
      <c r="S82" s="21"/>
      <c r="T82" s="21"/>
      <c r="U82" s="21"/>
      <c r="V82" s="21">
        <v>4681209</v>
      </c>
      <c r="W82" s="21">
        <v>7002000</v>
      </c>
      <c r="X82" s="21"/>
      <c r="Y82" s="20"/>
      <c r="Z82" s="23">
        <v>14004000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703417</v>
      </c>
      <c r="G83" s="21">
        <v>663286</v>
      </c>
      <c r="H83" s="21">
        <v>125338</v>
      </c>
      <c r="I83" s="21">
        <v>1492041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1492041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5000000</v>
      </c>
      <c r="E84" s="30">
        <v>5000000</v>
      </c>
      <c r="F84" s="30">
        <v>139248</v>
      </c>
      <c r="G84" s="30">
        <v>41627</v>
      </c>
      <c r="H84" s="30">
        <v>119575</v>
      </c>
      <c r="I84" s="30">
        <v>300450</v>
      </c>
      <c r="J84" s="30">
        <v>161092</v>
      </c>
      <c r="K84" s="30">
        <v>116510</v>
      </c>
      <c r="L84" s="30">
        <v>90072</v>
      </c>
      <c r="M84" s="30">
        <v>367674</v>
      </c>
      <c r="N84" s="30"/>
      <c r="O84" s="30"/>
      <c r="P84" s="30"/>
      <c r="Q84" s="30"/>
      <c r="R84" s="30"/>
      <c r="S84" s="30"/>
      <c r="T84" s="30"/>
      <c r="U84" s="30"/>
      <c r="V84" s="30">
        <v>668124</v>
      </c>
      <c r="W84" s="30">
        <v>2502000</v>
      </c>
      <c r="X84" s="30"/>
      <c r="Y84" s="29"/>
      <c r="Z84" s="31">
        <v>5000000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13307</v>
      </c>
      <c r="H40" s="330">
        <f t="shared" si="9"/>
        <v>0</v>
      </c>
      <c r="I40" s="330">
        <f t="shared" si="9"/>
        <v>7520</v>
      </c>
      <c r="J40" s="332">
        <f t="shared" si="9"/>
        <v>20827</v>
      </c>
      <c r="K40" s="332">
        <f t="shared" si="9"/>
        <v>83862</v>
      </c>
      <c r="L40" s="330">
        <f t="shared" si="9"/>
        <v>0</v>
      </c>
      <c r="M40" s="330">
        <f t="shared" si="9"/>
        <v>0</v>
      </c>
      <c r="N40" s="332">
        <f t="shared" si="9"/>
        <v>83862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104689</v>
      </c>
      <c r="X40" s="330">
        <f t="shared" si="9"/>
        <v>0</v>
      </c>
      <c r="Y40" s="332">
        <f t="shared" si="9"/>
        <v>104689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>
        <v>4020</v>
      </c>
      <c r="H41" s="349"/>
      <c r="I41" s="349">
        <v>2934</v>
      </c>
      <c r="J41" s="351">
        <v>6954</v>
      </c>
      <c r="K41" s="351">
        <v>4202</v>
      </c>
      <c r="L41" s="349"/>
      <c r="M41" s="349"/>
      <c r="N41" s="351">
        <v>4202</v>
      </c>
      <c r="O41" s="351"/>
      <c r="P41" s="349"/>
      <c r="Q41" s="349"/>
      <c r="R41" s="351"/>
      <c r="S41" s="351"/>
      <c r="T41" s="349"/>
      <c r="U41" s="349"/>
      <c r="V41" s="351"/>
      <c r="W41" s="351">
        <v>11156</v>
      </c>
      <c r="X41" s="349"/>
      <c r="Y41" s="351">
        <v>11156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>
        <v>1900</v>
      </c>
      <c r="H44" s="54"/>
      <c r="I44" s="54">
        <v>704</v>
      </c>
      <c r="J44" s="53">
        <v>2604</v>
      </c>
      <c r="K44" s="53">
        <v>29</v>
      </c>
      <c r="L44" s="54"/>
      <c r="M44" s="54"/>
      <c r="N44" s="53">
        <v>29</v>
      </c>
      <c r="O44" s="53"/>
      <c r="P44" s="54"/>
      <c r="Q44" s="54"/>
      <c r="R44" s="53"/>
      <c r="S44" s="53"/>
      <c r="T44" s="54"/>
      <c r="U44" s="54"/>
      <c r="V44" s="53"/>
      <c r="W44" s="53">
        <v>2633</v>
      </c>
      <c r="X44" s="54"/>
      <c r="Y44" s="53">
        <v>2633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>
        <v>7387</v>
      </c>
      <c r="H47" s="54"/>
      <c r="I47" s="54">
        <v>3882</v>
      </c>
      <c r="J47" s="53">
        <v>11269</v>
      </c>
      <c r="K47" s="53">
        <v>79631</v>
      </c>
      <c r="L47" s="54"/>
      <c r="M47" s="54"/>
      <c r="N47" s="53">
        <v>79631</v>
      </c>
      <c r="O47" s="53"/>
      <c r="P47" s="54"/>
      <c r="Q47" s="54"/>
      <c r="R47" s="53"/>
      <c r="S47" s="53"/>
      <c r="T47" s="54"/>
      <c r="U47" s="54"/>
      <c r="V47" s="53"/>
      <c r="W47" s="53">
        <v>90900</v>
      </c>
      <c r="X47" s="54"/>
      <c r="Y47" s="53">
        <v>90900</v>
      </c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13307</v>
      </c>
      <c r="H60" s="219">
        <f t="shared" si="14"/>
        <v>0</v>
      </c>
      <c r="I60" s="219">
        <f t="shared" si="14"/>
        <v>7520</v>
      </c>
      <c r="J60" s="264">
        <f t="shared" si="14"/>
        <v>20827</v>
      </c>
      <c r="K60" s="264">
        <f t="shared" si="14"/>
        <v>83862</v>
      </c>
      <c r="L60" s="219">
        <f t="shared" si="14"/>
        <v>0</v>
      </c>
      <c r="M60" s="219">
        <f t="shared" si="14"/>
        <v>0</v>
      </c>
      <c r="N60" s="264">
        <f t="shared" si="14"/>
        <v>83862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104689</v>
      </c>
      <c r="X60" s="219">
        <f t="shared" si="14"/>
        <v>0</v>
      </c>
      <c r="Y60" s="264">
        <f t="shared" si="14"/>
        <v>104689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59490212</v>
      </c>
      <c r="F5" s="100">
        <f t="shared" si="0"/>
        <v>59490212</v>
      </c>
      <c r="G5" s="100">
        <f t="shared" si="0"/>
        <v>9428390</v>
      </c>
      <c r="H5" s="100">
        <f t="shared" si="0"/>
        <v>3333005</v>
      </c>
      <c r="I5" s="100">
        <f t="shared" si="0"/>
        <v>4253981</v>
      </c>
      <c r="J5" s="100">
        <f t="shared" si="0"/>
        <v>17015376</v>
      </c>
      <c r="K5" s="100">
        <f t="shared" si="0"/>
        <v>4385407</v>
      </c>
      <c r="L5" s="100">
        <f t="shared" si="0"/>
        <v>0</v>
      </c>
      <c r="M5" s="100">
        <f t="shared" si="0"/>
        <v>4350129</v>
      </c>
      <c r="N5" s="100">
        <f t="shared" si="0"/>
        <v>8735536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25750912</v>
      </c>
      <c r="X5" s="100">
        <f t="shared" si="0"/>
        <v>154988000</v>
      </c>
      <c r="Y5" s="100">
        <f t="shared" si="0"/>
        <v>-129237088</v>
      </c>
      <c r="Z5" s="137">
        <f>+IF(X5&lt;&gt;0,+(Y5/X5)*100,0)</f>
        <v>-83.38522208170956</v>
      </c>
      <c r="AA5" s="153">
        <f>SUM(AA6:AA8)</f>
        <v>59490212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4391</v>
      </c>
      <c r="H6" s="60">
        <v>104607</v>
      </c>
      <c r="I6" s="60"/>
      <c r="J6" s="60">
        <v>108998</v>
      </c>
      <c r="K6" s="60">
        <v>47828</v>
      </c>
      <c r="L6" s="60"/>
      <c r="M6" s="60">
        <v>76270</v>
      </c>
      <c r="N6" s="60">
        <v>124098</v>
      </c>
      <c r="O6" s="60"/>
      <c r="P6" s="60"/>
      <c r="Q6" s="60"/>
      <c r="R6" s="60"/>
      <c r="S6" s="60"/>
      <c r="T6" s="60"/>
      <c r="U6" s="60"/>
      <c r="V6" s="60"/>
      <c r="W6" s="60">
        <v>233096</v>
      </c>
      <c r="X6" s="60">
        <v>123728000</v>
      </c>
      <c r="Y6" s="60">
        <v>-123494904</v>
      </c>
      <c r="Z6" s="140">
        <v>-99.81</v>
      </c>
      <c r="AA6" s="155"/>
    </row>
    <row r="7" spans="1:27" ht="13.5">
      <c r="A7" s="138" t="s">
        <v>76</v>
      </c>
      <c r="B7" s="136"/>
      <c r="C7" s="157"/>
      <c r="D7" s="157"/>
      <c r="E7" s="158">
        <v>56564800</v>
      </c>
      <c r="F7" s="159">
        <v>56564800</v>
      </c>
      <c r="G7" s="159">
        <v>9334889</v>
      </c>
      <c r="H7" s="159">
        <v>3121690</v>
      </c>
      <c r="I7" s="159">
        <v>4140853</v>
      </c>
      <c r="J7" s="159">
        <v>16597432</v>
      </c>
      <c r="K7" s="159">
        <v>4143734</v>
      </c>
      <c r="L7" s="159"/>
      <c r="M7" s="159">
        <v>4142012</v>
      </c>
      <c r="N7" s="159">
        <v>8285746</v>
      </c>
      <c r="O7" s="159"/>
      <c r="P7" s="159"/>
      <c r="Q7" s="159"/>
      <c r="R7" s="159"/>
      <c r="S7" s="159"/>
      <c r="T7" s="159"/>
      <c r="U7" s="159"/>
      <c r="V7" s="159"/>
      <c r="W7" s="159">
        <v>24883178</v>
      </c>
      <c r="X7" s="159">
        <v>28164000</v>
      </c>
      <c r="Y7" s="159">
        <v>-3280822</v>
      </c>
      <c r="Z7" s="141">
        <v>-11.65</v>
      </c>
      <c r="AA7" s="157">
        <v>56564800</v>
      </c>
    </row>
    <row r="8" spans="1:27" ht="13.5">
      <c r="A8" s="138" t="s">
        <v>77</v>
      </c>
      <c r="B8" s="136"/>
      <c r="C8" s="155"/>
      <c r="D8" s="155"/>
      <c r="E8" s="156">
        <v>2925412</v>
      </c>
      <c r="F8" s="60">
        <v>2925412</v>
      </c>
      <c r="G8" s="60">
        <v>89110</v>
      </c>
      <c r="H8" s="60">
        <v>106708</v>
      </c>
      <c r="I8" s="60">
        <v>113128</v>
      </c>
      <c r="J8" s="60">
        <v>308946</v>
      </c>
      <c r="K8" s="60">
        <v>193845</v>
      </c>
      <c r="L8" s="60"/>
      <c r="M8" s="60">
        <v>131847</v>
      </c>
      <c r="N8" s="60">
        <v>325692</v>
      </c>
      <c r="O8" s="60"/>
      <c r="P8" s="60"/>
      <c r="Q8" s="60"/>
      <c r="R8" s="60"/>
      <c r="S8" s="60"/>
      <c r="T8" s="60"/>
      <c r="U8" s="60"/>
      <c r="V8" s="60"/>
      <c r="W8" s="60">
        <v>634638</v>
      </c>
      <c r="X8" s="60">
        <v>3096000</v>
      </c>
      <c r="Y8" s="60">
        <v>-2461362</v>
      </c>
      <c r="Z8" s="140">
        <v>-79.5</v>
      </c>
      <c r="AA8" s="155">
        <v>2925412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5555833</v>
      </c>
      <c r="F9" s="100">
        <f t="shared" si="1"/>
        <v>5555833</v>
      </c>
      <c r="G9" s="100">
        <f t="shared" si="1"/>
        <v>292462</v>
      </c>
      <c r="H9" s="100">
        <f t="shared" si="1"/>
        <v>395028</v>
      </c>
      <c r="I9" s="100">
        <f t="shared" si="1"/>
        <v>324299</v>
      </c>
      <c r="J9" s="100">
        <f t="shared" si="1"/>
        <v>1011789</v>
      </c>
      <c r="K9" s="100">
        <f t="shared" si="1"/>
        <v>1694094</v>
      </c>
      <c r="L9" s="100">
        <f t="shared" si="1"/>
        <v>0</v>
      </c>
      <c r="M9" s="100">
        <f t="shared" si="1"/>
        <v>1570815</v>
      </c>
      <c r="N9" s="100">
        <f t="shared" si="1"/>
        <v>3264909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4276698</v>
      </c>
      <c r="X9" s="100">
        <f t="shared" si="1"/>
        <v>0</v>
      </c>
      <c r="Y9" s="100">
        <f t="shared" si="1"/>
        <v>4276698</v>
      </c>
      <c r="Z9" s="137">
        <f>+IF(X9&lt;&gt;0,+(Y9/X9)*100,0)</f>
        <v>0</v>
      </c>
      <c r="AA9" s="153">
        <f>SUM(AA10:AA14)</f>
        <v>5555833</v>
      </c>
    </row>
    <row r="10" spans="1:27" ht="13.5">
      <c r="A10" s="138" t="s">
        <v>79</v>
      </c>
      <c r="B10" s="136"/>
      <c r="C10" s="155"/>
      <c r="D10" s="155"/>
      <c r="E10" s="156">
        <v>3358878</v>
      </c>
      <c r="F10" s="60">
        <v>3358878</v>
      </c>
      <c r="G10" s="60">
        <v>193713</v>
      </c>
      <c r="H10" s="60">
        <v>236889</v>
      </c>
      <c r="I10" s="60">
        <v>229505</v>
      </c>
      <c r="J10" s="60">
        <v>660107</v>
      </c>
      <c r="K10" s="60">
        <v>1450491</v>
      </c>
      <c r="L10" s="60"/>
      <c r="M10" s="60">
        <v>1312893</v>
      </c>
      <c r="N10" s="60">
        <v>2763384</v>
      </c>
      <c r="O10" s="60"/>
      <c r="P10" s="60"/>
      <c r="Q10" s="60"/>
      <c r="R10" s="60"/>
      <c r="S10" s="60"/>
      <c r="T10" s="60"/>
      <c r="U10" s="60"/>
      <c r="V10" s="60"/>
      <c r="W10" s="60">
        <v>3423491</v>
      </c>
      <c r="X10" s="60"/>
      <c r="Y10" s="60">
        <v>3423491</v>
      </c>
      <c r="Z10" s="140">
        <v>0</v>
      </c>
      <c r="AA10" s="155">
        <v>3358878</v>
      </c>
    </row>
    <row r="11" spans="1:27" ht="13.5">
      <c r="A11" s="138" t="s">
        <v>80</v>
      </c>
      <c r="B11" s="136"/>
      <c r="C11" s="155"/>
      <c r="D11" s="155"/>
      <c r="E11" s="156">
        <v>1325701</v>
      </c>
      <c r="F11" s="60">
        <v>1325701</v>
      </c>
      <c r="G11" s="60">
        <v>2788</v>
      </c>
      <c r="H11" s="60">
        <v>18053</v>
      </c>
      <c r="I11" s="60">
        <v>44936</v>
      </c>
      <c r="J11" s="60">
        <v>65777</v>
      </c>
      <c r="K11" s="60">
        <v>61082</v>
      </c>
      <c r="L11" s="60"/>
      <c r="M11" s="60">
        <v>155817</v>
      </c>
      <c r="N11" s="60">
        <v>216899</v>
      </c>
      <c r="O11" s="60"/>
      <c r="P11" s="60"/>
      <c r="Q11" s="60"/>
      <c r="R11" s="60"/>
      <c r="S11" s="60"/>
      <c r="T11" s="60"/>
      <c r="U11" s="60"/>
      <c r="V11" s="60"/>
      <c r="W11" s="60">
        <v>282676</v>
      </c>
      <c r="X11" s="60"/>
      <c r="Y11" s="60">
        <v>282676</v>
      </c>
      <c r="Z11" s="140">
        <v>0</v>
      </c>
      <c r="AA11" s="155">
        <v>1325701</v>
      </c>
    </row>
    <row r="12" spans="1:27" ht="13.5">
      <c r="A12" s="138" t="s">
        <v>81</v>
      </c>
      <c r="B12" s="136"/>
      <c r="C12" s="155"/>
      <c r="D12" s="155"/>
      <c r="E12" s="156">
        <v>871254</v>
      </c>
      <c r="F12" s="60">
        <v>871254</v>
      </c>
      <c r="G12" s="60">
        <v>95961</v>
      </c>
      <c r="H12" s="60">
        <v>140086</v>
      </c>
      <c r="I12" s="60">
        <v>49858</v>
      </c>
      <c r="J12" s="60">
        <v>285905</v>
      </c>
      <c r="K12" s="60">
        <v>182521</v>
      </c>
      <c r="L12" s="60"/>
      <c r="M12" s="60">
        <v>102105</v>
      </c>
      <c r="N12" s="60">
        <v>284626</v>
      </c>
      <c r="O12" s="60"/>
      <c r="P12" s="60"/>
      <c r="Q12" s="60"/>
      <c r="R12" s="60"/>
      <c r="S12" s="60"/>
      <c r="T12" s="60"/>
      <c r="U12" s="60"/>
      <c r="V12" s="60"/>
      <c r="W12" s="60">
        <v>570531</v>
      </c>
      <c r="X12" s="60"/>
      <c r="Y12" s="60">
        <v>570531</v>
      </c>
      <c r="Z12" s="140">
        <v>0</v>
      </c>
      <c r="AA12" s="155">
        <v>871254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1619148</v>
      </c>
      <c r="F15" s="100">
        <f t="shared" si="2"/>
        <v>1619148</v>
      </c>
      <c r="G15" s="100">
        <f t="shared" si="2"/>
        <v>601808</v>
      </c>
      <c r="H15" s="100">
        <f t="shared" si="2"/>
        <v>35514</v>
      </c>
      <c r="I15" s="100">
        <f t="shared" si="2"/>
        <v>28964</v>
      </c>
      <c r="J15" s="100">
        <f t="shared" si="2"/>
        <v>666286</v>
      </c>
      <c r="K15" s="100">
        <f t="shared" si="2"/>
        <v>-15556</v>
      </c>
      <c r="L15" s="100">
        <f t="shared" si="2"/>
        <v>0</v>
      </c>
      <c r="M15" s="100">
        <f t="shared" si="2"/>
        <v>16578</v>
      </c>
      <c r="N15" s="100">
        <f t="shared" si="2"/>
        <v>1022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667308</v>
      </c>
      <c r="X15" s="100">
        <f t="shared" si="2"/>
        <v>0</v>
      </c>
      <c r="Y15" s="100">
        <f t="shared" si="2"/>
        <v>667308</v>
      </c>
      <c r="Z15" s="137">
        <f>+IF(X15&lt;&gt;0,+(Y15/X15)*100,0)</f>
        <v>0</v>
      </c>
      <c r="AA15" s="153">
        <f>SUM(AA16:AA18)</f>
        <v>1619148</v>
      </c>
    </row>
    <row r="16" spans="1:27" ht="13.5">
      <c r="A16" s="138" t="s">
        <v>85</v>
      </c>
      <c r="B16" s="136"/>
      <c r="C16" s="155"/>
      <c r="D16" s="155"/>
      <c r="E16" s="156">
        <v>88324</v>
      </c>
      <c r="F16" s="60">
        <v>88324</v>
      </c>
      <c r="G16" s="60">
        <v>5408</v>
      </c>
      <c r="H16" s="60">
        <v>6780</v>
      </c>
      <c r="I16" s="60">
        <v>5068</v>
      </c>
      <c r="J16" s="60">
        <v>17256</v>
      </c>
      <c r="K16" s="60">
        <v>8117</v>
      </c>
      <c r="L16" s="60"/>
      <c r="M16" s="60">
        <v>36080</v>
      </c>
      <c r="N16" s="60">
        <v>44197</v>
      </c>
      <c r="O16" s="60"/>
      <c r="P16" s="60"/>
      <c r="Q16" s="60"/>
      <c r="R16" s="60"/>
      <c r="S16" s="60"/>
      <c r="T16" s="60"/>
      <c r="U16" s="60"/>
      <c r="V16" s="60"/>
      <c r="W16" s="60">
        <v>61453</v>
      </c>
      <c r="X16" s="60"/>
      <c r="Y16" s="60">
        <v>61453</v>
      </c>
      <c r="Z16" s="140">
        <v>0</v>
      </c>
      <c r="AA16" s="155">
        <v>88324</v>
      </c>
    </row>
    <row r="17" spans="1:27" ht="13.5">
      <c r="A17" s="138" t="s">
        <v>86</v>
      </c>
      <c r="B17" s="136"/>
      <c r="C17" s="155"/>
      <c r="D17" s="155"/>
      <c r="E17" s="156">
        <v>1530824</v>
      </c>
      <c r="F17" s="60">
        <v>1530824</v>
      </c>
      <c r="G17" s="60">
        <v>596400</v>
      </c>
      <c r="H17" s="60">
        <v>28734</v>
      </c>
      <c r="I17" s="60">
        <v>23896</v>
      </c>
      <c r="J17" s="60">
        <v>649030</v>
      </c>
      <c r="K17" s="60">
        <v>-23673</v>
      </c>
      <c r="L17" s="60"/>
      <c r="M17" s="60">
        <v>-19502</v>
      </c>
      <c r="N17" s="60">
        <v>-43175</v>
      </c>
      <c r="O17" s="60"/>
      <c r="P17" s="60"/>
      <c r="Q17" s="60"/>
      <c r="R17" s="60"/>
      <c r="S17" s="60"/>
      <c r="T17" s="60"/>
      <c r="U17" s="60"/>
      <c r="V17" s="60"/>
      <c r="W17" s="60">
        <v>605855</v>
      </c>
      <c r="X17" s="60"/>
      <c r="Y17" s="60">
        <v>605855</v>
      </c>
      <c r="Z17" s="140">
        <v>0</v>
      </c>
      <c r="AA17" s="155">
        <v>1530824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380904989</v>
      </c>
      <c r="F19" s="100">
        <f t="shared" si="3"/>
        <v>380904989</v>
      </c>
      <c r="G19" s="100">
        <f t="shared" si="3"/>
        <v>94410203</v>
      </c>
      <c r="H19" s="100">
        <f t="shared" si="3"/>
        <v>33122644</v>
      </c>
      <c r="I19" s="100">
        <f t="shared" si="3"/>
        <v>32261084</v>
      </c>
      <c r="J19" s="100">
        <f t="shared" si="3"/>
        <v>159793931</v>
      </c>
      <c r="K19" s="100">
        <f t="shared" si="3"/>
        <v>29709117</v>
      </c>
      <c r="L19" s="100">
        <f t="shared" si="3"/>
        <v>0</v>
      </c>
      <c r="M19" s="100">
        <f t="shared" si="3"/>
        <v>32182687</v>
      </c>
      <c r="N19" s="100">
        <f t="shared" si="3"/>
        <v>61891804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221685735</v>
      </c>
      <c r="X19" s="100">
        <f t="shared" si="3"/>
        <v>189726000</v>
      </c>
      <c r="Y19" s="100">
        <f t="shared" si="3"/>
        <v>31959735</v>
      </c>
      <c r="Z19" s="137">
        <f>+IF(X19&lt;&gt;0,+(Y19/X19)*100,0)</f>
        <v>16.845205717719235</v>
      </c>
      <c r="AA19" s="153">
        <f>SUM(AA20:AA23)</f>
        <v>380904989</v>
      </c>
    </row>
    <row r="20" spans="1:27" ht="13.5">
      <c r="A20" s="138" t="s">
        <v>89</v>
      </c>
      <c r="B20" s="136"/>
      <c r="C20" s="155"/>
      <c r="D20" s="155"/>
      <c r="E20" s="156">
        <v>251922037</v>
      </c>
      <c r="F20" s="60">
        <v>251922037</v>
      </c>
      <c r="G20" s="60">
        <v>18714091</v>
      </c>
      <c r="H20" s="60">
        <v>23549661</v>
      </c>
      <c r="I20" s="60">
        <v>21583901</v>
      </c>
      <c r="J20" s="60">
        <v>63847653</v>
      </c>
      <c r="K20" s="60">
        <v>19272883</v>
      </c>
      <c r="L20" s="60"/>
      <c r="M20" s="60">
        <v>19583950</v>
      </c>
      <c r="N20" s="60">
        <v>38856833</v>
      </c>
      <c r="O20" s="60"/>
      <c r="P20" s="60"/>
      <c r="Q20" s="60"/>
      <c r="R20" s="60"/>
      <c r="S20" s="60"/>
      <c r="T20" s="60"/>
      <c r="U20" s="60"/>
      <c r="V20" s="60"/>
      <c r="W20" s="60">
        <v>102704486</v>
      </c>
      <c r="X20" s="60">
        <v>125076000</v>
      </c>
      <c r="Y20" s="60">
        <v>-22371514</v>
      </c>
      <c r="Z20" s="140">
        <v>-17.89</v>
      </c>
      <c r="AA20" s="155">
        <v>251922037</v>
      </c>
    </row>
    <row r="21" spans="1:27" ht="13.5">
      <c r="A21" s="138" t="s">
        <v>90</v>
      </c>
      <c r="B21" s="136"/>
      <c r="C21" s="155"/>
      <c r="D21" s="155"/>
      <c r="E21" s="156">
        <v>87535202</v>
      </c>
      <c r="F21" s="60">
        <v>87535202</v>
      </c>
      <c r="G21" s="60">
        <v>5915515</v>
      </c>
      <c r="H21" s="60">
        <v>6009250</v>
      </c>
      <c r="I21" s="60">
        <v>7111593</v>
      </c>
      <c r="J21" s="60">
        <v>19036358</v>
      </c>
      <c r="K21" s="60">
        <v>6837373</v>
      </c>
      <c r="L21" s="60"/>
      <c r="M21" s="60">
        <v>9014611</v>
      </c>
      <c r="N21" s="60">
        <v>15851984</v>
      </c>
      <c r="O21" s="60"/>
      <c r="P21" s="60"/>
      <c r="Q21" s="60"/>
      <c r="R21" s="60"/>
      <c r="S21" s="60"/>
      <c r="T21" s="60"/>
      <c r="U21" s="60"/>
      <c r="V21" s="60"/>
      <c r="W21" s="60">
        <v>34888342</v>
      </c>
      <c r="X21" s="60">
        <v>43656000</v>
      </c>
      <c r="Y21" s="60">
        <v>-8767658</v>
      </c>
      <c r="Z21" s="140">
        <v>-20.08</v>
      </c>
      <c r="AA21" s="155">
        <v>87535202</v>
      </c>
    </row>
    <row r="22" spans="1:27" ht="13.5">
      <c r="A22" s="138" t="s">
        <v>91</v>
      </c>
      <c r="B22" s="136"/>
      <c r="C22" s="157"/>
      <c r="D22" s="157"/>
      <c r="E22" s="158">
        <v>24513950</v>
      </c>
      <c r="F22" s="159">
        <v>24513950</v>
      </c>
      <c r="G22" s="159">
        <v>2138139</v>
      </c>
      <c r="H22" s="159">
        <v>2139780</v>
      </c>
      <c r="I22" s="159">
        <v>2147259</v>
      </c>
      <c r="J22" s="159">
        <v>6425178</v>
      </c>
      <c r="K22" s="159">
        <v>2173196</v>
      </c>
      <c r="L22" s="159"/>
      <c r="M22" s="159">
        <v>2152214</v>
      </c>
      <c r="N22" s="159">
        <v>4325410</v>
      </c>
      <c r="O22" s="159"/>
      <c r="P22" s="159"/>
      <c r="Q22" s="159"/>
      <c r="R22" s="159"/>
      <c r="S22" s="159"/>
      <c r="T22" s="159"/>
      <c r="U22" s="159"/>
      <c r="V22" s="159"/>
      <c r="W22" s="159">
        <v>10750588</v>
      </c>
      <c r="X22" s="159">
        <v>12240000</v>
      </c>
      <c r="Y22" s="159">
        <v>-1489412</v>
      </c>
      <c r="Z22" s="141">
        <v>-12.17</v>
      </c>
      <c r="AA22" s="157">
        <v>24513950</v>
      </c>
    </row>
    <row r="23" spans="1:27" ht="13.5">
      <c r="A23" s="138" t="s">
        <v>92</v>
      </c>
      <c r="B23" s="136"/>
      <c r="C23" s="155"/>
      <c r="D23" s="155"/>
      <c r="E23" s="156">
        <v>16933800</v>
      </c>
      <c r="F23" s="60">
        <v>16933800</v>
      </c>
      <c r="G23" s="60">
        <v>67642458</v>
      </c>
      <c r="H23" s="60">
        <v>1423953</v>
      </c>
      <c r="I23" s="60">
        <v>1418331</v>
      </c>
      <c r="J23" s="60">
        <v>70484742</v>
      </c>
      <c r="K23" s="60">
        <v>1425665</v>
      </c>
      <c r="L23" s="60"/>
      <c r="M23" s="60">
        <v>1431912</v>
      </c>
      <c r="N23" s="60">
        <v>2857577</v>
      </c>
      <c r="O23" s="60"/>
      <c r="P23" s="60"/>
      <c r="Q23" s="60"/>
      <c r="R23" s="60"/>
      <c r="S23" s="60"/>
      <c r="T23" s="60"/>
      <c r="U23" s="60"/>
      <c r="V23" s="60"/>
      <c r="W23" s="60">
        <v>73342319</v>
      </c>
      <c r="X23" s="60">
        <v>8754000</v>
      </c>
      <c r="Y23" s="60">
        <v>64588319</v>
      </c>
      <c r="Z23" s="140">
        <v>737.81</v>
      </c>
      <c r="AA23" s="155">
        <v>16933800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447570182</v>
      </c>
      <c r="F25" s="73">
        <f t="shared" si="4"/>
        <v>447570182</v>
      </c>
      <c r="G25" s="73">
        <f t="shared" si="4"/>
        <v>104732863</v>
      </c>
      <c r="H25" s="73">
        <f t="shared" si="4"/>
        <v>36886191</v>
      </c>
      <c r="I25" s="73">
        <f t="shared" si="4"/>
        <v>36868328</v>
      </c>
      <c r="J25" s="73">
        <f t="shared" si="4"/>
        <v>178487382</v>
      </c>
      <c r="K25" s="73">
        <f t="shared" si="4"/>
        <v>35773062</v>
      </c>
      <c r="L25" s="73">
        <f t="shared" si="4"/>
        <v>0</v>
      </c>
      <c r="M25" s="73">
        <f t="shared" si="4"/>
        <v>38120209</v>
      </c>
      <c r="N25" s="73">
        <f t="shared" si="4"/>
        <v>73893271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252380653</v>
      </c>
      <c r="X25" s="73">
        <f t="shared" si="4"/>
        <v>344714000</v>
      </c>
      <c r="Y25" s="73">
        <f t="shared" si="4"/>
        <v>-92333347</v>
      </c>
      <c r="Z25" s="170">
        <f>+IF(X25&lt;&gt;0,+(Y25/X25)*100,0)</f>
        <v>-26.785493771648383</v>
      </c>
      <c r="AA25" s="168">
        <f>+AA5+AA9+AA15+AA19+AA24</f>
        <v>447570182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130429053</v>
      </c>
      <c r="F28" s="100">
        <f t="shared" si="5"/>
        <v>130429053</v>
      </c>
      <c r="G28" s="100">
        <f t="shared" si="5"/>
        <v>9374090</v>
      </c>
      <c r="H28" s="100">
        <f t="shared" si="5"/>
        <v>8129278</v>
      </c>
      <c r="I28" s="100">
        <f t="shared" si="5"/>
        <v>9545892</v>
      </c>
      <c r="J28" s="100">
        <f t="shared" si="5"/>
        <v>27049260</v>
      </c>
      <c r="K28" s="100">
        <f t="shared" si="5"/>
        <v>8548758</v>
      </c>
      <c r="L28" s="100">
        <f t="shared" si="5"/>
        <v>0</v>
      </c>
      <c r="M28" s="100">
        <f t="shared" si="5"/>
        <v>8826158</v>
      </c>
      <c r="N28" s="100">
        <f t="shared" si="5"/>
        <v>17374916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44424176</v>
      </c>
      <c r="X28" s="100">
        <f t="shared" si="5"/>
        <v>97524000</v>
      </c>
      <c r="Y28" s="100">
        <f t="shared" si="5"/>
        <v>-53099824</v>
      </c>
      <c r="Z28" s="137">
        <f>+IF(X28&lt;&gt;0,+(Y28/X28)*100,0)</f>
        <v>-54.447955375087155</v>
      </c>
      <c r="AA28" s="153">
        <f>SUM(AA29:AA31)</f>
        <v>130429053</v>
      </c>
    </row>
    <row r="29" spans="1:27" ht="13.5">
      <c r="A29" s="138" t="s">
        <v>75</v>
      </c>
      <c r="B29" s="136"/>
      <c r="C29" s="155"/>
      <c r="D29" s="155"/>
      <c r="E29" s="156">
        <v>66061631</v>
      </c>
      <c r="F29" s="60">
        <v>66061631</v>
      </c>
      <c r="G29" s="60">
        <v>5508528</v>
      </c>
      <c r="H29" s="60">
        <v>2906391</v>
      </c>
      <c r="I29" s="60">
        <v>5018681</v>
      </c>
      <c r="J29" s="60">
        <v>13433600</v>
      </c>
      <c r="K29" s="60">
        <v>3546824</v>
      </c>
      <c r="L29" s="60"/>
      <c r="M29" s="60">
        <v>3784856</v>
      </c>
      <c r="N29" s="60">
        <v>7331680</v>
      </c>
      <c r="O29" s="60"/>
      <c r="P29" s="60"/>
      <c r="Q29" s="60"/>
      <c r="R29" s="60"/>
      <c r="S29" s="60"/>
      <c r="T29" s="60"/>
      <c r="U29" s="60"/>
      <c r="V29" s="60"/>
      <c r="W29" s="60">
        <v>20765280</v>
      </c>
      <c r="X29" s="60">
        <v>37536000</v>
      </c>
      <c r="Y29" s="60">
        <v>-16770720</v>
      </c>
      <c r="Z29" s="140">
        <v>-44.68</v>
      </c>
      <c r="AA29" s="155">
        <v>66061631</v>
      </c>
    </row>
    <row r="30" spans="1:27" ht="13.5">
      <c r="A30" s="138" t="s">
        <v>76</v>
      </c>
      <c r="B30" s="136"/>
      <c r="C30" s="157"/>
      <c r="D30" s="157"/>
      <c r="E30" s="158">
        <v>35274834</v>
      </c>
      <c r="F30" s="159">
        <v>35274834</v>
      </c>
      <c r="G30" s="159">
        <v>2308307</v>
      </c>
      <c r="H30" s="159">
        <v>2795875</v>
      </c>
      <c r="I30" s="159">
        <v>2741201</v>
      </c>
      <c r="J30" s="159">
        <v>7845383</v>
      </c>
      <c r="K30" s="159">
        <v>2541160</v>
      </c>
      <c r="L30" s="159"/>
      <c r="M30" s="159">
        <v>2701890</v>
      </c>
      <c r="N30" s="159">
        <v>5243050</v>
      </c>
      <c r="O30" s="159"/>
      <c r="P30" s="159"/>
      <c r="Q30" s="159"/>
      <c r="R30" s="159"/>
      <c r="S30" s="159"/>
      <c r="T30" s="159"/>
      <c r="U30" s="159"/>
      <c r="V30" s="159"/>
      <c r="W30" s="159">
        <v>13088433</v>
      </c>
      <c r="X30" s="159">
        <v>33444000</v>
      </c>
      <c r="Y30" s="159">
        <v>-20355567</v>
      </c>
      <c r="Z30" s="141">
        <v>-60.86</v>
      </c>
      <c r="AA30" s="157">
        <v>35274834</v>
      </c>
    </row>
    <row r="31" spans="1:27" ht="13.5">
      <c r="A31" s="138" t="s">
        <v>77</v>
      </c>
      <c r="B31" s="136"/>
      <c r="C31" s="155"/>
      <c r="D31" s="155"/>
      <c r="E31" s="156">
        <v>29092588</v>
      </c>
      <c r="F31" s="60">
        <v>29092588</v>
      </c>
      <c r="G31" s="60">
        <v>1557255</v>
      </c>
      <c r="H31" s="60">
        <v>2427012</v>
      </c>
      <c r="I31" s="60">
        <v>1786010</v>
      </c>
      <c r="J31" s="60">
        <v>5770277</v>
      </c>
      <c r="K31" s="60">
        <v>2460774</v>
      </c>
      <c r="L31" s="60"/>
      <c r="M31" s="60">
        <v>2339412</v>
      </c>
      <c r="N31" s="60">
        <v>4800186</v>
      </c>
      <c r="O31" s="60"/>
      <c r="P31" s="60"/>
      <c r="Q31" s="60"/>
      <c r="R31" s="60"/>
      <c r="S31" s="60"/>
      <c r="T31" s="60"/>
      <c r="U31" s="60"/>
      <c r="V31" s="60"/>
      <c r="W31" s="60">
        <v>10570463</v>
      </c>
      <c r="X31" s="60">
        <v>26544000</v>
      </c>
      <c r="Y31" s="60">
        <v>-15973537</v>
      </c>
      <c r="Z31" s="140">
        <v>-60.18</v>
      </c>
      <c r="AA31" s="155">
        <v>29092588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71956448</v>
      </c>
      <c r="F32" s="100">
        <f t="shared" si="6"/>
        <v>71956448</v>
      </c>
      <c r="G32" s="100">
        <f t="shared" si="6"/>
        <v>4096563</v>
      </c>
      <c r="H32" s="100">
        <f t="shared" si="6"/>
        <v>5064446</v>
      </c>
      <c r="I32" s="100">
        <f t="shared" si="6"/>
        <v>5167519</v>
      </c>
      <c r="J32" s="100">
        <f t="shared" si="6"/>
        <v>14328528</v>
      </c>
      <c r="K32" s="100">
        <f t="shared" si="6"/>
        <v>5656490</v>
      </c>
      <c r="L32" s="100">
        <f t="shared" si="6"/>
        <v>0</v>
      </c>
      <c r="M32" s="100">
        <f t="shared" si="6"/>
        <v>6725123</v>
      </c>
      <c r="N32" s="100">
        <f t="shared" si="6"/>
        <v>12381613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26710141</v>
      </c>
      <c r="X32" s="100">
        <f t="shared" si="6"/>
        <v>48894000</v>
      </c>
      <c r="Y32" s="100">
        <f t="shared" si="6"/>
        <v>-22183859</v>
      </c>
      <c r="Z32" s="137">
        <f>+IF(X32&lt;&gt;0,+(Y32/X32)*100,0)</f>
        <v>-45.37133186076001</v>
      </c>
      <c r="AA32" s="153">
        <f>SUM(AA33:AA37)</f>
        <v>71956448</v>
      </c>
    </row>
    <row r="33" spans="1:27" ht="13.5">
      <c r="A33" s="138" t="s">
        <v>79</v>
      </c>
      <c r="B33" s="136"/>
      <c r="C33" s="155"/>
      <c r="D33" s="155"/>
      <c r="E33" s="156">
        <v>17565631</v>
      </c>
      <c r="F33" s="60">
        <v>17565631</v>
      </c>
      <c r="G33" s="60">
        <v>925402</v>
      </c>
      <c r="H33" s="60">
        <v>1047546</v>
      </c>
      <c r="I33" s="60">
        <v>1016746</v>
      </c>
      <c r="J33" s="60">
        <v>2989694</v>
      </c>
      <c r="K33" s="60">
        <v>1170742</v>
      </c>
      <c r="L33" s="60"/>
      <c r="M33" s="60">
        <v>1079562</v>
      </c>
      <c r="N33" s="60">
        <v>2250304</v>
      </c>
      <c r="O33" s="60"/>
      <c r="P33" s="60"/>
      <c r="Q33" s="60"/>
      <c r="R33" s="60"/>
      <c r="S33" s="60"/>
      <c r="T33" s="60"/>
      <c r="U33" s="60"/>
      <c r="V33" s="60"/>
      <c r="W33" s="60">
        <v>5239998</v>
      </c>
      <c r="X33" s="60">
        <v>48894000</v>
      </c>
      <c r="Y33" s="60">
        <v>-43654002</v>
      </c>
      <c r="Z33" s="140">
        <v>-89.28</v>
      </c>
      <c r="AA33" s="155">
        <v>17565631</v>
      </c>
    </row>
    <row r="34" spans="1:27" ht="13.5">
      <c r="A34" s="138" t="s">
        <v>80</v>
      </c>
      <c r="B34" s="136"/>
      <c r="C34" s="155"/>
      <c r="D34" s="155"/>
      <c r="E34" s="156">
        <v>20311675</v>
      </c>
      <c r="F34" s="60">
        <v>20311675</v>
      </c>
      <c r="G34" s="60">
        <v>1267118</v>
      </c>
      <c r="H34" s="60">
        <v>1447161</v>
      </c>
      <c r="I34" s="60">
        <v>1283422</v>
      </c>
      <c r="J34" s="60">
        <v>3997701</v>
      </c>
      <c r="K34" s="60">
        <v>1595308</v>
      </c>
      <c r="L34" s="60"/>
      <c r="M34" s="60">
        <v>1419992</v>
      </c>
      <c r="N34" s="60">
        <v>3015300</v>
      </c>
      <c r="O34" s="60"/>
      <c r="P34" s="60"/>
      <c r="Q34" s="60"/>
      <c r="R34" s="60"/>
      <c r="S34" s="60"/>
      <c r="T34" s="60"/>
      <c r="U34" s="60"/>
      <c r="V34" s="60"/>
      <c r="W34" s="60">
        <v>7013001</v>
      </c>
      <c r="X34" s="60"/>
      <c r="Y34" s="60">
        <v>7013001</v>
      </c>
      <c r="Z34" s="140">
        <v>0</v>
      </c>
      <c r="AA34" s="155">
        <v>20311675</v>
      </c>
    </row>
    <row r="35" spans="1:27" ht="13.5">
      <c r="A35" s="138" t="s">
        <v>81</v>
      </c>
      <c r="B35" s="136"/>
      <c r="C35" s="155"/>
      <c r="D35" s="155"/>
      <c r="E35" s="156">
        <v>34079142</v>
      </c>
      <c r="F35" s="60">
        <v>34079142</v>
      </c>
      <c r="G35" s="60">
        <v>1904043</v>
      </c>
      <c r="H35" s="60">
        <v>2569739</v>
      </c>
      <c r="I35" s="60">
        <v>2867351</v>
      </c>
      <c r="J35" s="60">
        <v>7341133</v>
      </c>
      <c r="K35" s="60">
        <v>2890440</v>
      </c>
      <c r="L35" s="60"/>
      <c r="M35" s="60">
        <v>4225569</v>
      </c>
      <c r="N35" s="60">
        <v>7116009</v>
      </c>
      <c r="O35" s="60"/>
      <c r="P35" s="60"/>
      <c r="Q35" s="60"/>
      <c r="R35" s="60"/>
      <c r="S35" s="60"/>
      <c r="T35" s="60"/>
      <c r="U35" s="60"/>
      <c r="V35" s="60"/>
      <c r="W35" s="60">
        <v>14457142</v>
      </c>
      <c r="X35" s="60"/>
      <c r="Y35" s="60">
        <v>14457142</v>
      </c>
      <c r="Z35" s="140">
        <v>0</v>
      </c>
      <c r="AA35" s="155">
        <v>34079142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45712919</v>
      </c>
      <c r="F38" s="100">
        <f t="shared" si="7"/>
        <v>45712919</v>
      </c>
      <c r="G38" s="100">
        <f t="shared" si="7"/>
        <v>1086047</v>
      </c>
      <c r="H38" s="100">
        <f t="shared" si="7"/>
        <v>2882314</v>
      </c>
      <c r="I38" s="100">
        <f t="shared" si="7"/>
        <v>1182223</v>
      </c>
      <c r="J38" s="100">
        <f t="shared" si="7"/>
        <v>5150584</v>
      </c>
      <c r="K38" s="100">
        <f t="shared" si="7"/>
        <v>1373671</v>
      </c>
      <c r="L38" s="100">
        <f t="shared" si="7"/>
        <v>0</v>
      </c>
      <c r="M38" s="100">
        <f t="shared" si="7"/>
        <v>1281470</v>
      </c>
      <c r="N38" s="100">
        <f t="shared" si="7"/>
        <v>2655141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7805725</v>
      </c>
      <c r="X38" s="100">
        <f t="shared" si="7"/>
        <v>156624000</v>
      </c>
      <c r="Y38" s="100">
        <f t="shared" si="7"/>
        <v>-148818275</v>
      </c>
      <c r="Z38" s="137">
        <f>+IF(X38&lt;&gt;0,+(Y38/X38)*100,0)</f>
        <v>-95.01626506793339</v>
      </c>
      <c r="AA38" s="153">
        <f>SUM(AA39:AA41)</f>
        <v>45712919</v>
      </c>
    </row>
    <row r="39" spans="1:27" ht="13.5">
      <c r="A39" s="138" t="s">
        <v>85</v>
      </c>
      <c r="B39" s="136"/>
      <c r="C39" s="155"/>
      <c r="D39" s="155"/>
      <c r="E39" s="156">
        <v>4099218</v>
      </c>
      <c r="F39" s="60">
        <v>4099218</v>
      </c>
      <c r="G39" s="60">
        <v>116732</v>
      </c>
      <c r="H39" s="60">
        <v>110083</v>
      </c>
      <c r="I39" s="60">
        <v>117278</v>
      </c>
      <c r="J39" s="60">
        <v>344093</v>
      </c>
      <c r="K39" s="60">
        <v>122117</v>
      </c>
      <c r="L39" s="60"/>
      <c r="M39" s="60">
        <v>121742</v>
      </c>
      <c r="N39" s="60">
        <v>243859</v>
      </c>
      <c r="O39" s="60"/>
      <c r="P39" s="60"/>
      <c r="Q39" s="60"/>
      <c r="R39" s="60"/>
      <c r="S39" s="60"/>
      <c r="T39" s="60"/>
      <c r="U39" s="60"/>
      <c r="V39" s="60"/>
      <c r="W39" s="60">
        <v>587952</v>
      </c>
      <c r="X39" s="60">
        <v>156624000</v>
      </c>
      <c r="Y39" s="60">
        <v>-156036048</v>
      </c>
      <c r="Z39" s="140">
        <v>-99.62</v>
      </c>
      <c r="AA39" s="155">
        <v>4099218</v>
      </c>
    </row>
    <row r="40" spans="1:27" ht="13.5">
      <c r="A40" s="138" t="s">
        <v>86</v>
      </c>
      <c r="B40" s="136"/>
      <c r="C40" s="155"/>
      <c r="D40" s="155"/>
      <c r="E40" s="156">
        <v>41613701</v>
      </c>
      <c r="F40" s="60">
        <v>41613701</v>
      </c>
      <c r="G40" s="60">
        <v>969315</v>
      </c>
      <c r="H40" s="60">
        <v>2772231</v>
      </c>
      <c r="I40" s="60">
        <v>1064945</v>
      </c>
      <c r="J40" s="60">
        <v>4806491</v>
      </c>
      <c r="K40" s="60">
        <v>1251554</v>
      </c>
      <c r="L40" s="60"/>
      <c r="M40" s="60">
        <v>1159728</v>
      </c>
      <c r="N40" s="60">
        <v>2411282</v>
      </c>
      <c r="O40" s="60"/>
      <c r="P40" s="60"/>
      <c r="Q40" s="60"/>
      <c r="R40" s="60"/>
      <c r="S40" s="60"/>
      <c r="T40" s="60"/>
      <c r="U40" s="60"/>
      <c r="V40" s="60"/>
      <c r="W40" s="60">
        <v>7217773</v>
      </c>
      <c r="X40" s="60"/>
      <c r="Y40" s="60">
        <v>7217773</v>
      </c>
      <c r="Z40" s="140">
        <v>0</v>
      </c>
      <c r="AA40" s="155">
        <v>41613701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325358047</v>
      </c>
      <c r="F42" s="100">
        <f t="shared" si="8"/>
        <v>325358047</v>
      </c>
      <c r="G42" s="100">
        <f t="shared" si="8"/>
        <v>5977751</v>
      </c>
      <c r="H42" s="100">
        <f t="shared" si="8"/>
        <v>27483861</v>
      </c>
      <c r="I42" s="100">
        <f t="shared" si="8"/>
        <v>30133654</v>
      </c>
      <c r="J42" s="100">
        <f t="shared" si="8"/>
        <v>63595266</v>
      </c>
      <c r="K42" s="100">
        <f t="shared" si="8"/>
        <v>22706806</v>
      </c>
      <c r="L42" s="100">
        <f t="shared" si="8"/>
        <v>0</v>
      </c>
      <c r="M42" s="100">
        <f t="shared" si="8"/>
        <v>20396785</v>
      </c>
      <c r="N42" s="100">
        <f t="shared" si="8"/>
        <v>43103591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106698857</v>
      </c>
      <c r="X42" s="100">
        <f t="shared" si="8"/>
        <v>0</v>
      </c>
      <c r="Y42" s="100">
        <f t="shared" si="8"/>
        <v>106698857</v>
      </c>
      <c r="Z42" s="137">
        <f>+IF(X42&lt;&gt;0,+(Y42/X42)*100,0)</f>
        <v>0</v>
      </c>
      <c r="AA42" s="153">
        <f>SUM(AA43:AA46)</f>
        <v>325358047</v>
      </c>
    </row>
    <row r="43" spans="1:27" ht="13.5">
      <c r="A43" s="138" t="s">
        <v>89</v>
      </c>
      <c r="B43" s="136"/>
      <c r="C43" s="155"/>
      <c r="D43" s="155"/>
      <c r="E43" s="156">
        <v>217806026</v>
      </c>
      <c r="F43" s="60">
        <v>217806026</v>
      </c>
      <c r="G43" s="60">
        <v>1799775</v>
      </c>
      <c r="H43" s="60">
        <v>27908838</v>
      </c>
      <c r="I43" s="60">
        <v>24617522</v>
      </c>
      <c r="J43" s="60">
        <v>54326135</v>
      </c>
      <c r="K43" s="60">
        <v>14540680</v>
      </c>
      <c r="L43" s="60"/>
      <c r="M43" s="60">
        <v>14825507</v>
      </c>
      <c r="N43" s="60">
        <v>29366187</v>
      </c>
      <c r="O43" s="60"/>
      <c r="P43" s="60"/>
      <c r="Q43" s="60"/>
      <c r="R43" s="60"/>
      <c r="S43" s="60"/>
      <c r="T43" s="60"/>
      <c r="U43" s="60"/>
      <c r="V43" s="60"/>
      <c r="W43" s="60">
        <v>83692322</v>
      </c>
      <c r="X43" s="60"/>
      <c r="Y43" s="60">
        <v>83692322</v>
      </c>
      <c r="Z43" s="140">
        <v>0</v>
      </c>
      <c r="AA43" s="155">
        <v>217806026</v>
      </c>
    </row>
    <row r="44" spans="1:27" ht="13.5">
      <c r="A44" s="138" t="s">
        <v>90</v>
      </c>
      <c r="B44" s="136"/>
      <c r="C44" s="155"/>
      <c r="D44" s="155"/>
      <c r="E44" s="156">
        <v>53987571</v>
      </c>
      <c r="F44" s="60">
        <v>53987571</v>
      </c>
      <c r="G44" s="60">
        <v>1263706</v>
      </c>
      <c r="H44" s="60">
        <v>1030638</v>
      </c>
      <c r="I44" s="60">
        <v>2214690</v>
      </c>
      <c r="J44" s="60">
        <v>4509034</v>
      </c>
      <c r="K44" s="60">
        <v>2010015</v>
      </c>
      <c r="L44" s="60"/>
      <c r="M44" s="60">
        <v>2035721</v>
      </c>
      <c r="N44" s="60">
        <v>4045736</v>
      </c>
      <c r="O44" s="60"/>
      <c r="P44" s="60"/>
      <c r="Q44" s="60"/>
      <c r="R44" s="60"/>
      <c r="S44" s="60"/>
      <c r="T44" s="60"/>
      <c r="U44" s="60"/>
      <c r="V44" s="60"/>
      <c r="W44" s="60">
        <v>8554770</v>
      </c>
      <c r="X44" s="60"/>
      <c r="Y44" s="60">
        <v>8554770</v>
      </c>
      <c r="Z44" s="140">
        <v>0</v>
      </c>
      <c r="AA44" s="155">
        <v>53987571</v>
      </c>
    </row>
    <row r="45" spans="1:27" ht="13.5">
      <c r="A45" s="138" t="s">
        <v>91</v>
      </c>
      <c r="B45" s="136"/>
      <c r="C45" s="157"/>
      <c r="D45" s="157"/>
      <c r="E45" s="158">
        <v>21460211</v>
      </c>
      <c r="F45" s="159">
        <v>21460211</v>
      </c>
      <c r="G45" s="159">
        <v>1478364</v>
      </c>
      <c r="H45" s="159">
        <v>1675322</v>
      </c>
      <c r="I45" s="159">
        <v>1833499</v>
      </c>
      <c r="J45" s="159">
        <v>4987185</v>
      </c>
      <c r="K45" s="159">
        <v>4437424</v>
      </c>
      <c r="L45" s="159"/>
      <c r="M45" s="159">
        <v>1784657</v>
      </c>
      <c r="N45" s="159">
        <v>6222081</v>
      </c>
      <c r="O45" s="159"/>
      <c r="P45" s="159"/>
      <c r="Q45" s="159"/>
      <c r="R45" s="159"/>
      <c r="S45" s="159"/>
      <c r="T45" s="159"/>
      <c r="U45" s="159"/>
      <c r="V45" s="159"/>
      <c r="W45" s="159">
        <v>11209266</v>
      </c>
      <c r="X45" s="159"/>
      <c r="Y45" s="159">
        <v>11209266</v>
      </c>
      <c r="Z45" s="141">
        <v>0</v>
      </c>
      <c r="AA45" s="157">
        <v>21460211</v>
      </c>
    </row>
    <row r="46" spans="1:27" ht="13.5">
      <c r="A46" s="138" t="s">
        <v>92</v>
      </c>
      <c r="B46" s="136"/>
      <c r="C46" s="155"/>
      <c r="D46" s="155"/>
      <c r="E46" s="156">
        <v>32104239</v>
      </c>
      <c r="F46" s="60">
        <v>32104239</v>
      </c>
      <c r="G46" s="60">
        <v>1435906</v>
      </c>
      <c r="H46" s="60">
        <v>-3130937</v>
      </c>
      <c r="I46" s="60">
        <v>1467943</v>
      </c>
      <c r="J46" s="60">
        <v>-227088</v>
      </c>
      <c r="K46" s="60">
        <v>1718687</v>
      </c>
      <c r="L46" s="60"/>
      <c r="M46" s="60">
        <v>1750900</v>
      </c>
      <c r="N46" s="60">
        <v>3469587</v>
      </c>
      <c r="O46" s="60"/>
      <c r="P46" s="60"/>
      <c r="Q46" s="60"/>
      <c r="R46" s="60"/>
      <c r="S46" s="60"/>
      <c r="T46" s="60"/>
      <c r="U46" s="60"/>
      <c r="V46" s="60"/>
      <c r="W46" s="60">
        <v>3242499</v>
      </c>
      <c r="X46" s="60"/>
      <c r="Y46" s="60">
        <v>3242499</v>
      </c>
      <c r="Z46" s="140">
        <v>0</v>
      </c>
      <c r="AA46" s="155">
        <v>32104239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573456467</v>
      </c>
      <c r="F48" s="73">
        <f t="shared" si="9"/>
        <v>573456467</v>
      </c>
      <c r="G48" s="73">
        <f t="shared" si="9"/>
        <v>20534451</v>
      </c>
      <c r="H48" s="73">
        <f t="shared" si="9"/>
        <v>43559899</v>
      </c>
      <c r="I48" s="73">
        <f t="shared" si="9"/>
        <v>46029288</v>
      </c>
      <c r="J48" s="73">
        <f t="shared" si="9"/>
        <v>110123638</v>
      </c>
      <c r="K48" s="73">
        <f t="shared" si="9"/>
        <v>38285725</v>
      </c>
      <c r="L48" s="73">
        <f t="shared" si="9"/>
        <v>0</v>
      </c>
      <c r="M48" s="73">
        <f t="shared" si="9"/>
        <v>37229536</v>
      </c>
      <c r="N48" s="73">
        <f t="shared" si="9"/>
        <v>75515261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185638899</v>
      </c>
      <c r="X48" s="73">
        <f t="shared" si="9"/>
        <v>303042000</v>
      </c>
      <c r="Y48" s="73">
        <f t="shared" si="9"/>
        <v>-117403101</v>
      </c>
      <c r="Z48" s="170">
        <f>+IF(X48&lt;&gt;0,+(Y48/X48)*100,0)</f>
        <v>-38.741527907022785</v>
      </c>
      <c r="AA48" s="168">
        <f>+AA28+AA32+AA38+AA42+AA47</f>
        <v>573456467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-125886285</v>
      </c>
      <c r="F49" s="173">
        <f t="shared" si="10"/>
        <v>-125886285</v>
      </c>
      <c r="G49" s="173">
        <f t="shared" si="10"/>
        <v>84198412</v>
      </c>
      <c r="H49" s="173">
        <f t="shared" si="10"/>
        <v>-6673708</v>
      </c>
      <c r="I49" s="173">
        <f t="shared" si="10"/>
        <v>-9160960</v>
      </c>
      <c r="J49" s="173">
        <f t="shared" si="10"/>
        <v>68363744</v>
      </c>
      <c r="K49" s="173">
        <f t="shared" si="10"/>
        <v>-2512663</v>
      </c>
      <c r="L49" s="173">
        <f t="shared" si="10"/>
        <v>0</v>
      </c>
      <c r="M49" s="173">
        <f t="shared" si="10"/>
        <v>890673</v>
      </c>
      <c r="N49" s="173">
        <f t="shared" si="10"/>
        <v>-1621990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66741754</v>
      </c>
      <c r="X49" s="173">
        <f>IF(F25=F48,0,X25-X48)</f>
        <v>41672000</v>
      </c>
      <c r="Y49" s="173">
        <f t="shared" si="10"/>
        <v>25069754</v>
      </c>
      <c r="Z49" s="174">
        <f>+IF(X49&lt;&gt;0,+(Y49/X49)*100,0)</f>
        <v>60.15970915722787</v>
      </c>
      <c r="AA49" s="171">
        <f>+AA25-AA48</f>
        <v>-125886285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51192830</v>
      </c>
      <c r="F5" s="60">
        <v>51192830</v>
      </c>
      <c r="G5" s="60">
        <v>8721678</v>
      </c>
      <c r="H5" s="60">
        <v>2538617</v>
      </c>
      <c r="I5" s="60">
        <v>3589416</v>
      </c>
      <c r="J5" s="60">
        <v>14849711</v>
      </c>
      <c r="K5" s="60">
        <v>3574967</v>
      </c>
      <c r="L5" s="60">
        <v>0</v>
      </c>
      <c r="M5" s="60">
        <v>3628582</v>
      </c>
      <c r="N5" s="60">
        <v>7203549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22053260</v>
      </c>
      <c r="X5" s="60">
        <v>25070549</v>
      </c>
      <c r="Y5" s="60">
        <v>-3017289</v>
      </c>
      <c r="Z5" s="140">
        <v>-12.04</v>
      </c>
      <c r="AA5" s="155">
        <v>51192830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250253258</v>
      </c>
      <c r="F7" s="60">
        <v>250253258</v>
      </c>
      <c r="G7" s="60">
        <v>18486542</v>
      </c>
      <c r="H7" s="60">
        <v>23475519</v>
      </c>
      <c r="I7" s="60">
        <v>21236565</v>
      </c>
      <c r="J7" s="60">
        <v>63198626</v>
      </c>
      <c r="K7" s="60">
        <v>19220180</v>
      </c>
      <c r="L7" s="60">
        <v>0</v>
      </c>
      <c r="M7" s="60">
        <v>19463895</v>
      </c>
      <c r="N7" s="60">
        <v>38684075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101882701</v>
      </c>
      <c r="X7" s="60">
        <v>124494000</v>
      </c>
      <c r="Y7" s="60">
        <v>-22611299</v>
      </c>
      <c r="Z7" s="140">
        <v>-18.16</v>
      </c>
      <c r="AA7" s="155">
        <v>250253258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87317231</v>
      </c>
      <c r="F8" s="60">
        <v>87317231</v>
      </c>
      <c r="G8" s="60">
        <v>5900365</v>
      </c>
      <c r="H8" s="60">
        <v>6012036</v>
      </c>
      <c r="I8" s="60">
        <v>7104722</v>
      </c>
      <c r="J8" s="60">
        <v>19017123</v>
      </c>
      <c r="K8" s="60">
        <v>6834162</v>
      </c>
      <c r="L8" s="60">
        <v>0</v>
      </c>
      <c r="M8" s="60">
        <v>9011025</v>
      </c>
      <c r="N8" s="60">
        <v>15845187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34862310</v>
      </c>
      <c r="X8" s="60">
        <v>44234000</v>
      </c>
      <c r="Y8" s="60">
        <v>-9371690</v>
      </c>
      <c r="Z8" s="140">
        <v>-21.19</v>
      </c>
      <c r="AA8" s="155">
        <v>87317231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24480850</v>
      </c>
      <c r="F9" s="60">
        <v>24480850</v>
      </c>
      <c r="G9" s="60">
        <v>2130497</v>
      </c>
      <c r="H9" s="60">
        <v>2131489</v>
      </c>
      <c r="I9" s="60">
        <v>2126438</v>
      </c>
      <c r="J9" s="60">
        <v>6388424</v>
      </c>
      <c r="K9" s="60">
        <v>2161037</v>
      </c>
      <c r="L9" s="60">
        <v>0</v>
      </c>
      <c r="M9" s="60">
        <v>2144314</v>
      </c>
      <c r="N9" s="60">
        <v>4305351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10693775</v>
      </c>
      <c r="X9" s="60">
        <v>12240000</v>
      </c>
      <c r="Y9" s="60">
        <v>-1546225</v>
      </c>
      <c r="Z9" s="140">
        <v>-12.63</v>
      </c>
      <c r="AA9" s="155">
        <v>24480850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16878080</v>
      </c>
      <c r="F10" s="54">
        <v>16878080</v>
      </c>
      <c r="G10" s="54">
        <v>1421878</v>
      </c>
      <c r="H10" s="54">
        <v>1423187</v>
      </c>
      <c r="I10" s="54">
        <v>1417627</v>
      </c>
      <c r="J10" s="54">
        <v>4262692</v>
      </c>
      <c r="K10" s="54">
        <v>1424961</v>
      </c>
      <c r="L10" s="54">
        <v>0</v>
      </c>
      <c r="M10" s="54">
        <v>1431787</v>
      </c>
      <c r="N10" s="54">
        <v>2856748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7119440</v>
      </c>
      <c r="X10" s="54">
        <v>8624000</v>
      </c>
      <c r="Y10" s="54">
        <v>-1504560</v>
      </c>
      <c r="Z10" s="184">
        <v>-17.45</v>
      </c>
      <c r="AA10" s="130">
        <v>16878080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3301274</v>
      </c>
      <c r="F12" s="60">
        <v>3301274</v>
      </c>
      <c r="G12" s="60">
        <v>115799</v>
      </c>
      <c r="H12" s="60">
        <v>218082</v>
      </c>
      <c r="I12" s="60">
        <v>217296</v>
      </c>
      <c r="J12" s="60">
        <v>551177</v>
      </c>
      <c r="K12" s="60">
        <v>1397945</v>
      </c>
      <c r="L12" s="60">
        <v>0</v>
      </c>
      <c r="M12" s="60">
        <v>227017</v>
      </c>
      <c r="N12" s="60">
        <v>1624962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2176139</v>
      </c>
      <c r="X12" s="60">
        <v>1943780</v>
      </c>
      <c r="Y12" s="60">
        <v>232359</v>
      </c>
      <c r="Z12" s="140">
        <v>11.95</v>
      </c>
      <c r="AA12" s="155">
        <v>3301274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530000</v>
      </c>
      <c r="F13" s="60">
        <v>530000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356921</v>
      </c>
      <c r="Y13" s="60">
        <v>-356921</v>
      </c>
      <c r="Z13" s="140">
        <v>-100</v>
      </c>
      <c r="AA13" s="155">
        <v>530000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4000000</v>
      </c>
      <c r="F14" s="60">
        <v>4000000</v>
      </c>
      <c r="G14" s="60">
        <v>496962</v>
      </c>
      <c r="H14" s="60">
        <v>512182</v>
      </c>
      <c r="I14" s="60">
        <v>516976</v>
      </c>
      <c r="J14" s="60">
        <v>1526120</v>
      </c>
      <c r="K14" s="60">
        <v>540326</v>
      </c>
      <c r="L14" s="60">
        <v>0</v>
      </c>
      <c r="M14" s="60">
        <v>507925</v>
      </c>
      <c r="N14" s="60">
        <v>1048251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2574371</v>
      </c>
      <c r="X14" s="60">
        <v>2502000</v>
      </c>
      <c r="Y14" s="60">
        <v>72371</v>
      </c>
      <c r="Z14" s="140">
        <v>2.89</v>
      </c>
      <c r="AA14" s="155">
        <v>4000000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906948</v>
      </c>
      <c r="F16" s="60">
        <v>906948</v>
      </c>
      <c r="G16" s="60">
        <v>74102</v>
      </c>
      <c r="H16" s="60">
        <v>53490</v>
      </c>
      <c r="I16" s="60">
        <v>75096</v>
      </c>
      <c r="J16" s="60">
        <v>202688</v>
      </c>
      <c r="K16" s="60">
        <v>57389</v>
      </c>
      <c r="L16" s="60">
        <v>0</v>
      </c>
      <c r="M16" s="60">
        <v>60968</v>
      </c>
      <c r="N16" s="60">
        <v>118357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321045</v>
      </c>
      <c r="X16" s="60">
        <v>473634</v>
      </c>
      <c r="Y16" s="60">
        <v>-152589</v>
      </c>
      <c r="Z16" s="140">
        <v>-32.22</v>
      </c>
      <c r="AA16" s="155">
        <v>906948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705000</v>
      </c>
      <c r="F19" s="60">
        <v>705000</v>
      </c>
      <c r="G19" s="60">
        <v>66220000</v>
      </c>
      <c r="H19" s="60">
        <v>0</v>
      </c>
      <c r="I19" s="60">
        <v>0</v>
      </c>
      <c r="J19" s="60">
        <v>66220000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66220000</v>
      </c>
      <c r="X19" s="60">
        <v>126728000</v>
      </c>
      <c r="Y19" s="60">
        <v>-60508000</v>
      </c>
      <c r="Z19" s="140">
        <v>-47.75</v>
      </c>
      <c r="AA19" s="155">
        <v>705000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8004711</v>
      </c>
      <c r="F20" s="54">
        <v>8004711</v>
      </c>
      <c r="G20" s="54">
        <v>1165040</v>
      </c>
      <c r="H20" s="54">
        <v>521589</v>
      </c>
      <c r="I20" s="54">
        <v>584192</v>
      </c>
      <c r="J20" s="54">
        <v>2270821</v>
      </c>
      <c r="K20" s="54">
        <v>562095</v>
      </c>
      <c r="L20" s="54">
        <v>0</v>
      </c>
      <c r="M20" s="54">
        <v>1644696</v>
      </c>
      <c r="N20" s="54">
        <v>2206791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4477612</v>
      </c>
      <c r="X20" s="54">
        <v>4394000</v>
      </c>
      <c r="Y20" s="54">
        <v>83612</v>
      </c>
      <c r="Z20" s="184">
        <v>1.9</v>
      </c>
      <c r="AA20" s="130">
        <v>8004711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447570182</v>
      </c>
      <c r="F22" s="190">
        <f t="shared" si="0"/>
        <v>447570182</v>
      </c>
      <c r="G22" s="190">
        <f t="shared" si="0"/>
        <v>104732863</v>
      </c>
      <c r="H22" s="190">
        <f t="shared" si="0"/>
        <v>36886191</v>
      </c>
      <c r="I22" s="190">
        <f t="shared" si="0"/>
        <v>36868328</v>
      </c>
      <c r="J22" s="190">
        <f t="shared" si="0"/>
        <v>178487382</v>
      </c>
      <c r="K22" s="190">
        <f t="shared" si="0"/>
        <v>35773062</v>
      </c>
      <c r="L22" s="190">
        <f t="shared" si="0"/>
        <v>0</v>
      </c>
      <c r="M22" s="190">
        <f t="shared" si="0"/>
        <v>38120209</v>
      </c>
      <c r="N22" s="190">
        <f t="shared" si="0"/>
        <v>73893271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252380653</v>
      </c>
      <c r="X22" s="190">
        <f t="shared" si="0"/>
        <v>351060884</v>
      </c>
      <c r="Y22" s="190">
        <f t="shared" si="0"/>
        <v>-98680231</v>
      </c>
      <c r="Z22" s="191">
        <f>+IF(X22&lt;&gt;0,+(Y22/X22)*100,0)</f>
        <v>-28.109150149579182</v>
      </c>
      <c r="AA22" s="188">
        <f>SUM(AA5:AA21)</f>
        <v>447570182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187362817</v>
      </c>
      <c r="F25" s="60">
        <v>187362817</v>
      </c>
      <c r="G25" s="60">
        <v>13576501</v>
      </c>
      <c r="H25" s="60">
        <v>13478698</v>
      </c>
      <c r="I25" s="60">
        <v>13465085</v>
      </c>
      <c r="J25" s="60">
        <v>40520284</v>
      </c>
      <c r="K25" s="60">
        <v>13898973</v>
      </c>
      <c r="L25" s="60">
        <v>0</v>
      </c>
      <c r="M25" s="60">
        <v>14384261</v>
      </c>
      <c r="N25" s="60">
        <v>28283234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68803518</v>
      </c>
      <c r="X25" s="60">
        <v>109180000</v>
      </c>
      <c r="Y25" s="60">
        <v>-40376482</v>
      </c>
      <c r="Z25" s="140">
        <v>-36.98</v>
      </c>
      <c r="AA25" s="155">
        <v>187362817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17412000</v>
      </c>
      <c r="F26" s="60">
        <v>17412000</v>
      </c>
      <c r="G26" s="60">
        <v>1355620</v>
      </c>
      <c r="H26" s="60">
        <v>1356812</v>
      </c>
      <c r="I26" s="60">
        <v>1376518</v>
      </c>
      <c r="J26" s="60">
        <v>4088950</v>
      </c>
      <c r="K26" s="60">
        <v>1362378</v>
      </c>
      <c r="L26" s="60">
        <v>0</v>
      </c>
      <c r="M26" s="60">
        <v>1342744</v>
      </c>
      <c r="N26" s="60">
        <v>2705122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6794072</v>
      </c>
      <c r="X26" s="60">
        <v>8292000</v>
      </c>
      <c r="Y26" s="60">
        <v>-1497928</v>
      </c>
      <c r="Z26" s="140">
        <v>-18.06</v>
      </c>
      <c r="AA26" s="155">
        <v>17412000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6999666</v>
      </c>
      <c r="Y27" s="60">
        <v>-6999666</v>
      </c>
      <c r="Z27" s="140">
        <v>-100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24000000</v>
      </c>
      <c r="F28" s="60">
        <v>24000000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12000000</v>
      </c>
      <c r="Y28" s="60">
        <v>-12000000</v>
      </c>
      <c r="Z28" s="140">
        <v>-100</v>
      </c>
      <c r="AA28" s="155">
        <v>24000000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191136528</v>
      </c>
      <c r="F30" s="60">
        <v>191136528</v>
      </c>
      <c r="G30" s="60">
        <v>100703</v>
      </c>
      <c r="H30" s="60">
        <v>23861866</v>
      </c>
      <c r="I30" s="60">
        <v>22374919</v>
      </c>
      <c r="J30" s="60">
        <v>46337488</v>
      </c>
      <c r="K30" s="60">
        <v>12764507</v>
      </c>
      <c r="L30" s="60">
        <v>0</v>
      </c>
      <c r="M30" s="60">
        <v>12328619</v>
      </c>
      <c r="N30" s="60">
        <v>25093126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71430614</v>
      </c>
      <c r="X30" s="60">
        <v>90000000</v>
      </c>
      <c r="Y30" s="60">
        <v>-18569386</v>
      </c>
      <c r="Z30" s="140">
        <v>-20.63</v>
      </c>
      <c r="AA30" s="155">
        <v>191136528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47688388</v>
      </c>
      <c r="F31" s="60">
        <v>47688388</v>
      </c>
      <c r="G31" s="60">
        <v>325714</v>
      </c>
      <c r="H31" s="60">
        <v>3935810</v>
      </c>
      <c r="I31" s="60">
        <v>1606506</v>
      </c>
      <c r="J31" s="60">
        <v>5868030</v>
      </c>
      <c r="K31" s="60">
        <v>4532368</v>
      </c>
      <c r="L31" s="60">
        <v>0</v>
      </c>
      <c r="M31" s="60">
        <v>1951551</v>
      </c>
      <c r="N31" s="60">
        <v>6483919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12351949</v>
      </c>
      <c r="X31" s="60"/>
      <c r="Y31" s="60">
        <v>12351949</v>
      </c>
      <c r="Z31" s="140">
        <v>0</v>
      </c>
      <c r="AA31" s="155">
        <v>47688388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11540091</v>
      </c>
      <c r="F32" s="60">
        <v>11540091</v>
      </c>
      <c r="G32" s="60">
        <v>132142</v>
      </c>
      <c r="H32" s="60">
        <v>1050855</v>
      </c>
      <c r="I32" s="60">
        <v>1060590</v>
      </c>
      <c r="J32" s="60">
        <v>2243587</v>
      </c>
      <c r="K32" s="60">
        <v>1011256</v>
      </c>
      <c r="L32" s="60">
        <v>0</v>
      </c>
      <c r="M32" s="60">
        <v>1883463</v>
      </c>
      <c r="N32" s="60">
        <v>2894719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5138306</v>
      </c>
      <c r="X32" s="60">
        <v>6096000</v>
      </c>
      <c r="Y32" s="60">
        <v>-957694</v>
      </c>
      <c r="Z32" s="140">
        <v>-15.71</v>
      </c>
      <c r="AA32" s="155">
        <v>11540091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94316643</v>
      </c>
      <c r="F34" s="60">
        <v>94316643</v>
      </c>
      <c r="G34" s="60">
        <v>5043771</v>
      </c>
      <c r="H34" s="60">
        <v>-124142</v>
      </c>
      <c r="I34" s="60">
        <v>6145670</v>
      </c>
      <c r="J34" s="60">
        <v>11065299</v>
      </c>
      <c r="K34" s="60">
        <v>4716243</v>
      </c>
      <c r="L34" s="60">
        <v>0</v>
      </c>
      <c r="M34" s="60">
        <v>5338898</v>
      </c>
      <c r="N34" s="60">
        <v>10055141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21120440</v>
      </c>
      <c r="X34" s="60">
        <v>46416000</v>
      </c>
      <c r="Y34" s="60">
        <v>-25295560</v>
      </c>
      <c r="Z34" s="140">
        <v>-54.5</v>
      </c>
      <c r="AA34" s="155">
        <v>94316643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573456467</v>
      </c>
      <c r="F36" s="190">
        <f t="shared" si="1"/>
        <v>573456467</v>
      </c>
      <c r="G36" s="190">
        <f t="shared" si="1"/>
        <v>20534451</v>
      </c>
      <c r="H36" s="190">
        <f t="shared" si="1"/>
        <v>43559899</v>
      </c>
      <c r="I36" s="190">
        <f t="shared" si="1"/>
        <v>46029288</v>
      </c>
      <c r="J36" s="190">
        <f t="shared" si="1"/>
        <v>110123638</v>
      </c>
      <c r="K36" s="190">
        <f t="shared" si="1"/>
        <v>38285725</v>
      </c>
      <c r="L36" s="190">
        <f t="shared" si="1"/>
        <v>0</v>
      </c>
      <c r="M36" s="190">
        <f t="shared" si="1"/>
        <v>37229536</v>
      </c>
      <c r="N36" s="190">
        <f t="shared" si="1"/>
        <v>75515261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185638899</v>
      </c>
      <c r="X36" s="190">
        <f t="shared" si="1"/>
        <v>278983666</v>
      </c>
      <c r="Y36" s="190">
        <f t="shared" si="1"/>
        <v>-93344767</v>
      </c>
      <c r="Z36" s="191">
        <f>+IF(X36&lt;&gt;0,+(Y36/X36)*100,0)</f>
        <v>-33.458864577397875</v>
      </c>
      <c r="AA36" s="188">
        <f>SUM(AA25:AA35)</f>
        <v>573456467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-125886285</v>
      </c>
      <c r="F38" s="106">
        <f t="shared" si="2"/>
        <v>-125886285</v>
      </c>
      <c r="G38" s="106">
        <f t="shared" si="2"/>
        <v>84198412</v>
      </c>
      <c r="H38" s="106">
        <f t="shared" si="2"/>
        <v>-6673708</v>
      </c>
      <c r="I38" s="106">
        <f t="shared" si="2"/>
        <v>-9160960</v>
      </c>
      <c r="J38" s="106">
        <f t="shared" si="2"/>
        <v>68363744</v>
      </c>
      <c r="K38" s="106">
        <f t="shared" si="2"/>
        <v>-2512663</v>
      </c>
      <c r="L38" s="106">
        <f t="shared" si="2"/>
        <v>0</v>
      </c>
      <c r="M38" s="106">
        <f t="shared" si="2"/>
        <v>890673</v>
      </c>
      <c r="N38" s="106">
        <f t="shared" si="2"/>
        <v>-1621990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66741754</v>
      </c>
      <c r="X38" s="106">
        <f>IF(F22=F36,0,X22-X36)</f>
        <v>72077218</v>
      </c>
      <c r="Y38" s="106">
        <f t="shared" si="2"/>
        <v>-5335464</v>
      </c>
      <c r="Z38" s="201">
        <f>+IF(X38&lt;&gt;0,+(Y38/X38)*100,0)</f>
        <v>-7.402427768507936</v>
      </c>
      <c r="AA38" s="199">
        <f>+AA22-AA36</f>
        <v>-125886285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-125886285</v>
      </c>
      <c r="F42" s="88">
        <f t="shared" si="3"/>
        <v>-125886285</v>
      </c>
      <c r="G42" s="88">
        <f t="shared" si="3"/>
        <v>84198412</v>
      </c>
      <c r="H42" s="88">
        <f t="shared" si="3"/>
        <v>-6673708</v>
      </c>
      <c r="I42" s="88">
        <f t="shared" si="3"/>
        <v>-9160960</v>
      </c>
      <c r="J42" s="88">
        <f t="shared" si="3"/>
        <v>68363744</v>
      </c>
      <c r="K42" s="88">
        <f t="shared" si="3"/>
        <v>-2512663</v>
      </c>
      <c r="L42" s="88">
        <f t="shared" si="3"/>
        <v>0</v>
      </c>
      <c r="M42" s="88">
        <f t="shared" si="3"/>
        <v>890673</v>
      </c>
      <c r="N42" s="88">
        <f t="shared" si="3"/>
        <v>-1621990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66741754</v>
      </c>
      <c r="X42" s="88">
        <f t="shared" si="3"/>
        <v>72077218</v>
      </c>
      <c r="Y42" s="88">
        <f t="shared" si="3"/>
        <v>-5335464</v>
      </c>
      <c r="Z42" s="208">
        <f>+IF(X42&lt;&gt;0,+(Y42/X42)*100,0)</f>
        <v>-7.402427768507936</v>
      </c>
      <c r="AA42" s="206">
        <f>SUM(AA38:AA41)</f>
        <v>-125886285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-125886285</v>
      </c>
      <c r="F44" s="77">
        <f t="shared" si="4"/>
        <v>-125886285</v>
      </c>
      <c r="G44" s="77">
        <f t="shared" si="4"/>
        <v>84198412</v>
      </c>
      <c r="H44" s="77">
        <f t="shared" si="4"/>
        <v>-6673708</v>
      </c>
      <c r="I44" s="77">
        <f t="shared" si="4"/>
        <v>-9160960</v>
      </c>
      <c r="J44" s="77">
        <f t="shared" si="4"/>
        <v>68363744</v>
      </c>
      <c r="K44" s="77">
        <f t="shared" si="4"/>
        <v>-2512663</v>
      </c>
      <c r="L44" s="77">
        <f t="shared" si="4"/>
        <v>0</v>
      </c>
      <c r="M44" s="77">
        <f t="shared" si="4"/>
        <v>890673</v>
      </c>
      <c r="N44" s="77">
        <f t="shared" si="4"/>
        <v>-1621990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66741754</v>
      </c>
      <c r="X44" s="77">
        <f t="shared" si="4"/>
        <v>72077218</v>
      </c>
      <c r="Y44" s="77">
        <f t="shared" si="4"/>
        <v>-5335464</v>
      </c>
      <c r="Z44" s="212">
        <f>+IF(X44&lt;&gt;0,+(Y44/X44)*100,0)</f>
        <v>-7.402427768507936</v>
      </c>
      <c r="AA44" s="210">
        <f>+AA42-AA43</f>
        <v>-125886285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-125886285</v>
      </c>
      <c r="F46" s="88">
        <f t="shared" si="5"/>
        <v>-125886285</v>
      </c>
      <c r="G46" s="88">
        <f t="shared" si="5"/>
        <v>84198412</v>
      </c>
      <c r="H46" s="88">
        <f t="shared" si="5"/>
        <v>-6673708</v>
      </c>
      <c r="I46" s="88">
        <f t="shared" si="5"/>
        <v>-9160960</v>
      </c>
      <c r="J46" s="88">
        <f t="shared" si="5"/>
        <v>68363744</v>
      </c>
      <c r="K46" s="88">
        <f t="shared" si="5"/>
        <v>-2512663</v>
      </c>
      <c r="L46" s="88">
        <f t="shared" si="5"/>
        <v>0</v>
      </c>
      <c r="M46" s="88">
        <f t="shared" si="5"/>
        <v>890673</v>
      </c>
      <c r="N46" s="88">
        <f t="shared" si="5"/>
        <v>-1621990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66741754</v>
      </c>
      <c r="X46" s="88">
        <f t="shared" si="5"/>
        <v>72077218</v>
      </c>
      <c r="Y46" s="88">
        <f t="shared" si="5"/>
        <v>-5335464</v>
      </c>
      <c r="Z46" s="208">
        <f>+IF(X46&lt;&gt;0,+(Y46/X46)*100,0)</f>
        <v>-7.402427768507936</v>
      </c>
      <c r="AA46" s="206">
        <f>SUM(AA44:AA45)</f>
        <v>-125886285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-125886285</v>
      </c>
      <c r="F48" s="219">
        <f t="shared" si="6"/>
        <v>-125886285</v>
      </c>
      <c r="G48" s="219">
        <f t="shared" si="6"/>
        <v>84198412</v>
      </c>
      <c r="H48" s="220">
        <f t="shared" si="6"/>
        <v>-6673708</v>
      </c>
      <c r="I48" s="220">
        <f t="shared" si="6"/>
        <v>-9160960</v>
      </c>
      <c r="J48" s="220">
        <f t="shared" si="6"/>
        <v>68363744</v>
      </c>
      <c r="K48" s="220">
        <f t="shared" si="6"/>
        <v>-2512663</v>
      </c>
      <c r="L48" s="220">
        <f t="shared" si="6"/>
        <v>0</v>
      </c>
      <c r="M48" s="219">
        <f t="shared" si="6"/>
        <v>890673</v>
      </c>
      <c r="N48" s="219">
        <f t="shared" si="6"/>
        <v>-1621990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66741754</v>
      </c>
      <c r="X48" s="220">
        <f t="shared" si="6"/>
        <v>72077218</v>
      </c>
      <c r="Y48" s="220">
        <f t="shared" si="6"/>
        <v>-5335464</v>
      </c>
      <c r="Z48" s="221">
        <f>+IF(X48&lt;&gt;0,+(Y48/X48)*100,0)</f>
        <v>-7.402427768507936</v>
      </c>
      <c r="AA48" s="222">
        <f>SUM(AA46:AA47)</f>
        <v>-125886285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90372</v>
      </c>
      <c r="H5" s="100">
        <f t="shared" si="0"/>
        <v>0</v>
      </c>
      <c r="I5" s="100">
        <f t="shared" si="0"/>
        <v>252641</v>
      </c>
      <c r="J5" s="100">
        <f t="shared" si="0"/>
        <v>343013</v>
      </c>
      <c r="K5" s="100">
        <f t="shared" si="0"/>
        <v>425138</v>
      </c>
      <c r="L5" s="100">
        <f t="shared" si="0"/>
        <v>0</v>
      </c>
      <c r="M5" s="100">
        <f t="shared" si="0"/>
        <v>0</v>
      </c>
      <c r="N5" s="100">
        <f t="shared" si="0"/>
        <v>425138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768151</v>
      </c>
      <c r="X5" s="100">
        <f t="shared" si="0"/>
        <v>3152000</v>
      </c>
      <c r="Y5" s="100">
        <f t="shared" si="0"/>
        <v>-2383849</v>
      </c>
      <c r="Z5" s="137">
        <f>+IF(X5&lt;&gt;0,+(Y5/X5)*100,0)</f>
        <v>-75.6297271573604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12096</v>
      </c>
      <c r="H6" s="60"/>
      <c r="I6" s="60"/>
      <c r="J6" s="60">
        <v>12096</v>
      </c>
      <c r="K6" s="60">
        <v>3160</v>
      </c>
      <c r="L6" s="60"/>
      <c r="M6" s="60"/>
      <c r="N6" s="60">
        <v>3160</v>
      </c>
      <c r="O6" s="60"/>
      <c r="P6" s="60"/>
      <c r="Q6" s="60"/>
      <c r="R6" s="60"/>
      <c r="S6" s="60"/>
      <c r="T6" s="60"/>
      <c r="U6" s="60"/>
      <c r="V6" s="60"/>
      <c r="W6" s="60">
        <v>15256</v>
      </c>
      <c r="X6" s="60">
        <v>70000</v>
      </c>
      <c r="Y6" s="60">
        <v>-54744</v>
      </c>
      <c r="Z6" s="140">
        <v>-78.21</v>
      </c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>
        <v>6231</v>
      </c>
      <c r="H7" s="159"/>
      <c r="I7" s="159">
        <v>35697</v>
      </c>
      <c r="J7" s="159">
        <v>41928</v>
      </c>
      <c r="K7" s="159">
        <v>1920</v>
      </c>
      <c r="L7" s="159"/>
      <c r="M7" s="159"/>
      <c r="N7" s="159">
        <v>1920</v>
      </c>
      <c r="O7" s="159"/>
      <c r="P7" s="159"/>
      <c r="Q7" s="159"/>
      <c r="R7" s="159"/>
      <c r="S7" s="159"/>
      <c r="T7" s="159"/>
      <c r="U7" s="159"/>
      <c r="V7" s="159"/>
      <c r="W7" s="159">
        <v>43848</v>
      </c>
      <c r="X7" s="159">
        <v>670000</v>
      </c>
      <c r="Y7" s="159">
        <v>-626152</v>
      </c>
      <c r="Z7" s="141">
        <v>-93.46</v>
      </c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>
        <v>72045</v>
      </c>
      <c r="H8" s="60"/>
      <c r="I8" s="60">
        <v>216944</v>
      </c>
      <c r="J8" s="60">
        <v>288989</v>
      </c>
      <c r="K8" s="60">
        <v>420058</v>
      </c>
      <c r="L8" s="60"/>
      <c r="M8" s="60"/>
      <c r="N8" s="60">
        <v>420058</v>
      </c>
      <c r="O8" s="60"/>
      <c r="P8" s="60"/>
      <c r="Q8" s="60"/>
      <c r="R8" s="60"/>
      <c r="S8" s="60"/>
      <c r="T8" s="60"/>
      <c r="U8" s="60"/>
      <c r="V8" s="60"/>
      <c r="W8" s="60">
        <v>709047</v>
      </c>
      <c r="X8" s="60">
        <v>2412000</v>
      </c>
      <c r="Y8" s="60">
        <v>-1702953</v>
      </c>
      <c r="Z8" s="140">
        <v>-70.6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150604</v>
      </c>
      <c r="H9" s="100">
        <f t="shared" si="1"/>
        <v>0</v>
      </c>
      <c r="I9" s="100">
        <f t="shared" si="1"/>
        <v>284764</v>
      </c>
      <c r="J9" s="100">
        <f t="shared" si="1"/>
        <v>435368</v>
      </c>
      <c r="K9" s="100">
        <f t="shared" si="1"/>
        <v>148206</v>
      </c>
      <c r="L9" s="100">
        <f t="shared" si="1"/>
        <v>0</v>
      </c>
      <c r="M9" s="100">
        <f t="shared" si="1"/>
        <v>0</v>
      </c>
      <c r="N9" s="100">
        <f t="shared" si="1"/>
        <v>148206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583574</v>
      </c>
      <c r="X9" s="100">
        <f t="shared" si="1"/>
        <v>3500000</v>
      </c>
      <c r="Y9" s="100">
        <f t="shared" si="1"/>
        <v>-2916426</v>
      </c>
      <c r="Z9" s="137">
        <f>+IF(X9&lt;&gt;0,+(Y9/X9)*100,0)</f>
        <v>-83.32645714285715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6818</v>
      </c>
      <c r="H10" s="60"/>
      <c r="I10" s="60">
        <v>18210</v>
      </c>
      <c r="J10" s="60">
        <v>25028</v>
      </c>
      <c r="K10" s="60">
        <v>26763</v>
      </c>
      <c r="L10" s="60"/>
      <c r="M10" s="60"/>
      <c r="N10" s="60">
        <v>26763</v>
      </c>
      <c r="O10" s="60"/>
      <c r="P10" s="60"/>
      <c r="Q10" s="60"/>
      <c r="R10" s="60"/>
      <c r="S10" s="60"/>
      <c r="T10" s="60"/>
      <c r="U10" s="60"/>
      <c r="V10" s="60"/>
      <c r="W10" s="60">
        <v>51791</v>
      </c>
      <c r="X10" s="60">
        <v>500000</v>
      </c>
      <c r="Y10" s="60">
        <v>-448209</v>
      </c>
      <c r="Z10" s="140">
        <v>-89.64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136804</v>
      </c>
      <c r="H11" s="60"/>
      <c r="I11" s="60">
        <v>252780</v>
      </c>
      <c r="J11" s="60">
        <v>389584</v>
      </c>
      <c r="K11" s="60">
        <v>110126</v>
      </c>
      <c r="L11" s="60"/>
      <c r="M11" s="60"/>
      <c r="N11" s="60">
        <v>110126</v>
      </c>
      <c r="O11" s="60"/>
      <c r="P11" s="60"/>
      <c r="Q11" s="60"/>
      <c r="R11" s="60"/>
      <c r="S11" s="60"/>
      <c r="T11" s="60"/>
      <c r="U11" s="60"/>
      <c r="V11" s="60"/>
      <c r="W11" s="60">
        <v>499710</v>
      </c>
      <c r="X11" s="60">
        <v>3000000</v>
      </c>
      <c r="Y11" s="60">
        <v>-2500290</v>
      </c>
      <c r="Z11" s="140">
        <v>-83.34</v>
      </c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6982</v>
      </c>
      <c r="H12" s="60"/>
      <c r="I12" s="60">
        <v>13774</v>
      </c>
      <c r="J12" s="60">
        <v>20756</v>
      </c>
      <c r="K12" s="60">
        <v>11317</v>
      </c>
      <c r="L12" s="60"/>
      <c r="M12" s="60"/>
      <c r="N12" s="60">
        <v>11317</v>
      </c>
      <c r="O12" s="60"/>
      <c r="P12" s="60"/>
      <c r="Q12" s="60"/>
      <c r="R12" s="60"/>
      <c r="S12" s="60"/>
      <c r="T12" s="60"/>
      <c r="U12" s="60"/>
      <c r="V12" s="60"/>
      <c r="W12" s="60">
        <v>32073</v>
      </c>
      <c r="X12" s="60"/>
      <c r="Y12" s="60">
        <v>32073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5044905</v>
      </c>
      <c r="H15" s="100">
        <f t="shared" si="2"/>
        <v>0</v>
      </c>
      <c r="I15" s="100">
        <f t="shared" si="2"/>
        <v>1915076</v>
      </c>
      <c r="J15" s="100">
        <f t="shared" si="2"/>
        <v>6959981</v>
      </c>
      <c r="K15" s="100">
        <f t="shared" si="2"/>
        <v>1518626</v>
      </c>
      <c r="L15" s="100">
        <f t="shared" si="2"/>
        <v>0</v>
      </c>
      <c r="M15" s="100">
        <f t="shared" si="2"/>
        <v>0</v>
      </c>
      <c r="N15" s="100">
        <f t="shared" si="2"/>
        <v>1518626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8478607</v>
      </c>
      <c r="X15" s="100">
        <f t="shared" si="2"/>
        <v>9000000</v>
      </c>
      <c r="Y15" s="100">
        <f t="shared" si="2"/>
        <v>-521393</v>
      </c>
      <c r="Z15" s="137">
        <f>+IF(X15&lt;&gt;0,+(Y15/X15)*100,0)</f>
        <v>-5.793255555555556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210</v>
      </c>
      <c r="H16" s="60"/>
      <c r="I16" s="60">
        <v>12010</v>
      </c>
      <c r="J16" s="60">
        <v>12220</v>
      </c>
      <c r="K16" s="60">
        <v>814</v>
      </c>
      <c r="L16" s="60"/>
      <c r="M16" s="60"/>
      <c r="N16" s="60">
        <v>814</v>
      </c>
      <c r="O16" s="60"/>
      <c r="P16" s="60"/>
      <c r="Q16" s="60"/>
      <c r="R16" s="60"/>
      <c r="S16" s="60"/>
      <c r="T16" s="60"/>
      <c r="U16" s="60"/>
      <c r="V16" s="60"/>
      <c r="W16" s="60">
        <v>13034</v>
      </c>
      <c r="X16" s="60"/>
      <c r="Y16" s="60">
        <v>13034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5044695</v>
      </c>
      <c r="H17" s="60"/>
      <c r="I17" s="60">
        <v>1903066</v>
      </c>
      <c r="J17" s="60">
        <v>6947761</v>
      </c>
      <c r="K17" s="60">
        <v>1517812</v>
      </c>
      <c r="L17" s="60"/>
      <c r="M17" s="60"/>
      <c r="N17" s="60">
        <v>1517812</v>
      </c>
      <c r="O17" s="60"/>
      <c r="P17" s="60"/>
      <c r="Q17" s="60"/>
      <c r="R17" s="60"/>
      <c r="S17" s="60"/>
      <c r="T17" s="60"/>
      <c r="U17" s="60"/>
      <c r="V17" s="60"/>
      <c r="W17" s="60">
        <v>8465573</v>
      </c>
      <c r="X17" s="60">
        <v>9000000</v>
      </c>
      <c r="Y17" s="60">
        <v>-534427</v>
      </c>
      <c r="Z17" s="140">
        <v>-5.94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230509</v>
      </c>
      <c r="H19" s="100">
        <f t="shared" si="3"/>
        <v>0</v>
      </c>
      <c r="I19" s="100">
        <f t="shared" si="3"/>
        <v>1134643</v>
      </c>
      <c r="J19" s="100">
        <f t="shared" si="3"/>
        <v>1365152</v>
      </c>
      <c r="K19" s="100">
        <f t="shared" si="3"/>
        <v>4261634</v>
      </c>
      <c r="L19" s="100">
        <f t="shared" si="3"/>
        <v>0</v>
      </c>
      <c r="M19" s="100">
        <f t="shared" si="3"/>
        <v>0</v>
      </c>
      <c r="N19" s="100">
        <f t="shared" si="3"/>
        <v>4261634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5626786</v>
      </c>
      <c r="X19" s="100">
        <f t="shared" si="3"/>
        <v>22700000</v>
      </c>
      <c r="Y19" s="100">
        <f t="shared" si="3"/>
        <v>-17073214</v>
      </c>
      <c r="Z19" s="137">
        <f>+IF(X19&lt;&gt;0,+(Y19/X19)*100,0)</f>
        <v>-75.21239647577093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52471</v>
      </c>
      <c r="H20" s="60"/>
      <c r="I20" s="60">
        <v>480586</v>
      </c>
      <c r="J20" s="60">
        <v>533057</v>
      </c>
      <c r="K20" s="60">
        <v>402891</v>
      </c>
      <c r="L20" s="60"/>
      <c r="M20" s="60"/>
      <c r="N20" s="60">
        <v>402891</v>
      </c>
      <c r="O20" s="60"/>
      <c r="P20" s="60"/>
      <c r="Q20" s="60"/>
      <c r="R20" s="60"/>
      <c r="S20" s="60"/>
      <c r="T20" s="60"/>
      <c r="U20" s="60"/>
      <c r="V20" s="60"/>
      <c r="W20" s="60">
        <v>935948</v>
      </c>
      <c r="X20" s="60">
        <v>14000000</v>
      </c>
      <c r="Y20" s="60">
        <v>-13064052</v>
      </c>
      <c r="Z20" s="140">
        <v>-93.31</v>
      </c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52876</v>
      </c>
      <c r="H21" s="60"/>
      <c r="I21" s="60">
        <v>356089</v>
      </c>
      <c r="J21" s="60">
        <v>408965</v>
      </c>
      <c r="K21" s="60">
        <v>1034753</v>
      </c>
      <c r="L21" s="60"/>
      <c r="M21" s="60"/>
      <c r="N21" s="60">
        <v>1034753</v>
      </c>
      <c r="O21" s="60"/>
      <c r="P21" s="60"/>
      <c r="Q21" s="60"/>
      <c r="R21" s="60"/>
      <c r="S21" s="60"/>
      <c r="T21" s="60"/>
      <c r="U21" s="60"/>
      <c r="V21" s="60"/>
      <c r="W21" s="60">
        <v>1443718</v>
      </c>
      <c r="X21" s="60">
        <v>5900000</v>
      </c>
      <c r="Y21" s="60">
        <v>-4456282</v>
      </c>
      <c r="Z21" s="140">
        <v>-75.53</v>
      </c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99541</v>
      </c>
      <c r="H22" s="159"/>
      <c r="I22" s="159">
        <v>250603</v>
      </c>
      <c r="J22" s="159">
        <v>350144</v>
      </c>
      <c r="K22" s="159">
        <v>2773929</v>
      </c>
      <c r="L22" s="159"/>
      <c r="M22" s="159"/>
      <c r="N22" s="159">
        <v>2773929</v>
      </c>
      <c r="O22" s="159"/>
      <c r="P22" s="159"/>
      <c r="Q22" s="159"/>
      <c r="R22" s="159"/>
      <c r="S22" s="159"/>
      <c r="T22" s="159"/>
      <c r="U22" s="159"/>
      <c r="V22" s="159"/>
      <c r="W22" s="159">
        <v>3124073</v>
      </c>
      <c r="X22" s="159"/>
      <c r="Y22" s="159">
        <v>3124073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25621</v>
      </c>
      <c r="H23" s="60"/>
      <c r="I23" s="60">
        <v>47365</v>
      </c>
      <c r="J23" s="60">
        <v>72986</v>
      </c>
      <c r="K23" s="60">
        <v>50061</v>
      </c>
      <c r="L23" s="60"/>
      <c r="M23" s="60"/>
      <c r="N23" s="60">
        <v>50061</v>
      </c>
      <c r="O23" s="60"/>
      <c r="P23" s="60"/>
      <c r="Q23" s="60"/>
      <c r="R23" s="60"/>
      <c r="S23" s="60"/>
      <c r="T23" s="60"/>
      <c r="U23" s="60"/>
      <c r="V23" s="60"/>
      <c r="W23" s="60">
        <v>123047</v>
      </c>
      <c r="X23" s="60">
        <v>2800000</v>
      </c>
      <c r="Y23" s="60">
        <v>-2676953</v>
      </c>
      <c r="Z23" s="140">
        <v>-95.61</v>
      </c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5516390</v>
      </c>
      <c r="H25" s="219">
        <f t="shared" si="4"/>
        <v>0</v>
      </c>
      <c r="I25" s="219">
        <f t="shared" si="4"/>
        <v>3587124</v>
      </c>
      <c r="J25" s="219">
        <f t="shared" si="4"/>
        <v>9103514</v>
      </c>
      <c r="K25" s="219">
        <f t="shared" si="4"/>
        <v>6353604</v>
      </c>
      <c r="L25" s="219">
        <f t="shared" si="4"/>
        <v>0</v>
      </c>
      <c r="M25" s="219">
        <f t="shared" si="4"/>
        <v>0</v>
      </c>
      <c r="N25" s="219">
        <f t="shared" si="4"/>
        <v>6353604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15457118</v>
      </c>
      <c r="X25" s="219">
        <f t="shared" si="4"/>
        <v>38352000</v>
      </c>
      <c r="Y25" s="219">
        <f t="shared" si="4"/>
        <v>-22894882</v>
      </c>
      <c r="Z25" s="231">
        <f>+IF(X25&lt;&gt;0,+(Y25/X25)*100,0)</f>
        <v>-59.69670942845223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5130871</v>
      </c>
      <c r="H28" s="60"/>
      <c r="I28" s="60">
        <v>1931189</v>
      </c>
      <c r="J28" s="60">
        <v>7062060</v>
      </c>
      <c r="K28" s="60">
        <v>1702411</v>
      </c>
      <c r="L28" s="60"/>
      <c r="M28" s="60"/>
      <c r="N28" s="60">
        <v>1702411</v>
      </c>
      <c r="O28" s="60"/>
      <c r="P28" s="60"/>
      <c r="Q28" s="60"/>
      <c r="R28" s="60"/>
      <c r="S28" s="60"/>
      <c r="T28" s="60"/>
      <c r="U28" s="60"/>
      <c r="V28" s="60"/>
      <c r="W28" s="60">
        <v>8764471</v>
      </c>
      <c r="X28" s="60"/>
      <c r="Y28" s="60">
        <v>8764471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5130871</v>
      </c>
      <c r="H32" s="77">
        <f t="shared" si="5"/>
        <v>0</v>
      </c>
      <c r="I32" s="77">
        <f t="shared" si="5"/>
        <v>1931189</v>
      </c>
      <c r="J32" s="77">
        <f t="shared" si="5"/>
        <v>7062060</v>
      </c>
      <c r="K32" s="77">
        <f t="shared" si="5"/>
        <v>1702411</v>
      </c>
      <c r="L32" s="77">
        <f t="shared" si="5"/>
        <v>0</v>
      </c>
      <c r="M32" s="77">
        <f t="shared" si="5"/>
        <v>0</v>
      </c>
      <c r="N32" s="77">
        <f t="shared" si="5"/>
        <v>1702411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8764471</v>
      </c>
      <c r="X32" s="77">
        <f t="shared" si="5"/>
        <v>0</v>
      </c>
      <c r="Y32" s="77">
        <f t="shared" si="5"/>
        <v>8764471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7201</v>
      </c>
      <c r="H35" s="60"/>
      <c r="I35" s="60">
        <v>44939</v>
      </c>
      <c r="J35" s="60">
        <v>52140</v>
      </c>
      <c r="K35" s="60">
        <v>174814</v>
      </c>
      <c r="L35" s="60"/>
      <c r="M35" s="60"/>
      <c r="N35" s="60">
        <v>174814</v>
      </c>
      <c r="O35" s="60"/>
      <c r="P35" s="60"/>
      <c r="Q35" s="60"/>
      <c r="R35" s="60"/>
      <c r="S35" s="60"/>
      <c r="T35" s="60"/>
      <c r="U35" s="60"/>
      <c r="V35" s="60"/>
      <c r="W35" s="60">
        <v>226954</v>
      </c>
      <c r="X35" s="60"/>
      <c r="Y35" s="60">
        <v>226954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5138072</v>
      </c>
      <c r="H36" s="220">
        <f t="shared" si="6"/>
        <v>0</v>
      </c>
      <c r="I36" s="220">
        <f t="shared" si="6"/>
        <v>1976128</v>
      </c>
      <c r="J36" s="220">
        <f t="shared" si="6"/>
        <v>7114200</v>
      </c>
      <c r="K36" s="220">
        <f t="shared" si="6"/>
        <v>1877225</v>
      </c>
      <c r="L36" s="220">
        <f t="shared" si="6"/>
        <v>0</v>
      </c>
      <c r="M36" s="220">
        <f t="shared" si="6"/>
        <v>0</v>
      </c>
      <c r="N36" s="220">
        <f t="shared" si="6"/>
        <v>1877225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8991425</v>
      </c>
      <c r="X36" s="220">
        <f t="shared" si="6"/>
        <v>0</v>
      </c>
      <c r="Y36" s="220">
        <f t="shared" si="6"/>
        <v>8991425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>
        <v>2317000</v>
      </c>
      <c r="F7" s="60">
        <v>2317000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1158500</v>
      </c>
      <c r="Y7" s="60">
        <v>-1158500</v>
      </c>
      <c r="Z7" s="140">
        <v>-100</v>
      </c>
      <c r="AA7" s="62">
        <v>2317000</v>
      </c>
    </row>
    <row r="8" spans="1:27" ht="13.5">
      <c r="A8" s="249" t="s">
        <v>145</v>
      </c>
      <c r="B8" s="182"/>
      <c r="C8" s="155"/>
      <c r="D8" s="155"/>
      <c r="E8" s="59">
        <v>59064000</v>
      </c>
      <c r="F8" s="60">
        <v>59064000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29532000</v>
      </c>
      <c r="Y8" s="60">
        <v>-29532000</v>
      </c>
      <c r="Z8" s="140">
        <v>-100</v>
      </c>
      <c r="AA8" s="62">
        <v>59064000</v>
      </c>
    </row>
    <row r="9" spans="1:27" ht="13.5">
      <c r="A9" s="249" t="s">
        <v>146</v>
      </c>
      <c r="B9" s="182"/>
      <c r="C9" s="155"/>
      <c r="D9" s="155"/>
      <c r="E9" s="59">
        <v>20000000</v>
      </c>
      <c r="F9" s="60">
        <v>20000000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10000000</v>
      </c>
      <c r="Y9" s="60">
        <v>-10000000</v>
      </c>
      <c r="Z9" s="140">
        <v>-100</v>
      </c>
      <c r="AA9" s="62">
        <v>20000000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51500000</v>
      </c>
      <c r="F11" s="60">
        <v>51500000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25750000</v>
      </c>
      <c r="Y11" s="60">
        <v>-25750000</v>
      </c>
      <c r="Z11" s="140">
        <v>-100</v>
      </c>
      <c r="AA11" s="62">
        <v>51500000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132881000</v>
      </c>
      <c r="F12" s="73">
        <f t="shared" si="0"/>
        <v>132881000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66440500</v>
      </c>
      <c r="Y12" s="73">
        <f t="shared" si="0"/>
        <v>-66440500</v>
      </c>
      <c r="Z12" s="170">
        <f>+IF(X12&lt;&gt;0,+(Y12/X12)*100,0)</f>
        <v>-100</v>
      </c>
      <c r="AA12" s="74">
        <f>SUM(AA6:AA11)</f>
        <v>132881000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127485000</v>
      </c>
      <c r="F16" s="60">
        <v>127485000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63742500</v>
      </c>
      <c r="Y16" s="159">
        <v>-63742500</v>
      </c>
      <c r="Z16" s="141">
        <v>-100</v>
      </c>
      <c r="AA16" s="225">
        <v>127485000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2925023000</v>
      </c>
      <c r="F19" s="60">
        <v>2925023000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1462511500</v>
      </c>
      <c r="Y19" s="60">
        <v>-1462511500</v>
      </c>
      <c r="Z19" s="140">
        <v>-100</v>
      </c>
      <c r="AA19" s="62">
        <v>2925023000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765000</v>
      </c>
      <c r="F23" s="60">
        <v>765000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382500</v>
      </c>
      <c r="Y23" s="159">
        <v>-382500</v>
      </c>
      <c r="Z23" s="141">
        <v>-100</v>
      </c>
      <c r="AA23" s="225">
        <v>765000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3053273000</v>
      </c>
      <c r="F24" s="77">
        <f t="shared" si="1"/>
        <v>3053273000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1526636500</v>
      </c>
      <c r="Y24" s="77">
        <f t="shared" si="1"/>
        <v>-1526636500</v>
      </c>
      <c r="Z24" s="212">
        <f>+IF(X24&lt;&gt;0,+(Y24/X24)*100,0)</f>
        <v>-100</v>
      </c>
      <c r="AA24" s="79">
        <f>SUM(AA15:AA23)</f>
        <v>3053273000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3186154000</v>
      </c>
      <c r="F25" s="73">
        <f t="shared" si="2"/>
        <v>3186154000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1593077000</v>
      </c>
      <c r="Y25" s="73">
        <f t="shared" si="2"/>
        <v>-1593077000</v>
      </c>
      <c r="Z25" s="170">
        <f>+IF(X25&lt;&gt;0,+(Y25/X25)*100,0)</f>
        <v>-100</v>
      </c>
      <c r="AA25" s="74">
        <f>+AA12+AA24</f>
        <v>3186154000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1697000</v>
      </c>
      <c r="F30" s="60">
        <v>1697000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848500</v>
      </c>
      <c r="Y30" s="60">
        <v>-848500</v>
      </c>
      <c r="Z30" s="140">
        <v>-100</v>
      </c>
      <c r="AA30" s="62">
        <v>1697000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84000</v>
      </c>
      <c r="F32" s="60">
        <v>84000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42000</v>
      </c>
      <c r="Y32" s="60">
        <v>-42000</v>
      </c>
      <c r="Z32" s="140">
        <v>-100</v>
      </c>
      <c r="AA32" s="62">
        <v>84000</v>
      </c>
    </row>
    <row r="33" spans="1:27" ht="13.5">
      <c r="A33" s="249" t="s">
        <v>165</v>
      </c>
      <c r="B33" s="182"/>
      <c r="C33" s="155"/>
      <c r="D33" s="155"/>
      <c r="E33" s="59">
        <v>3098910000</v>
      </c>
      <c r="F33" s="60">
        <v>3098910000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1549455000</v>
      </c>
      <c r="Y33" s="60">
        <v>-1549455000</v>
      </c>
      <c r="Z33" s="140">
        <v>-100</v>
      </c>
      <c r="AA33" s="62">
        <v>3098910000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3100691000</v>
      </c>
      <c r="F34" s="73">
        <f t="shared" si="3"/>
        <v>3100691000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1550345500</v>
      </c>
      <c r="Y34" s="73">
        <f t="shared" si="3"/>
        <v>-1550345500</v>
      </c>
      <c r="Z34" s="170">
        <f>+IF(X34&lt;&gt;0,+(Y34/X34)*100,0)</f>
        <v>-100</v>
      </c>
      <c r="AA34" s="74">
        <f>SUM(AA29:AA33)</f>
        <v>3100691000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21000</v>
      </c>
      <c r="F37" s="60">
        <v>21000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10500</v>
      </c>
      <c r="Y37" s="60">
        <v>-10500</v>
      </c>
      <c r="Z37" s="140">
        <v>-100</v>
      </c>
      <c r="AA37" s="62">
        <v>21000</v>
      </c>
    </row>
    <row r="38" spans="1:27" ht="13.5">
      <c r="A38" s="249" t="s">
        <v>165</v>
      </c>
      <c r="B38" s="182"/>
      <c r="C38" s="155"/>
      <c r="D38" s="155"/>
      <c r="E38" s="59">
        <v>85442000</v>
      </c>
      <c r="F38" s="60">
        <v>85442000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42721000</v>
      </c>
      <c r="Y38" s="60">
        <v>-42721000</v>
      </c>
      <c r="Z38" s="140">
        <v>-100</v>
      </c>
      <c r="AA38" s="62">
        <v>85442000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85463000</v>
      </c>
      <c r="F39" s="77">
        <f t="shared" si="4"/>
        <v>85463000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42731500</v>
      </c>
      <c r="Y39" s="77">
        <f t="shared" si="4"/>
        <v>-42731500</v>
      </c>
      <c r="Z39" s="212">
        <f>+IF(X39&lt;&gt;0,+(Y39/X39)*100,0)</f>
        <v>-100</v>
      </c>
      <c r="AA39" s="79">
        <f>SUM(AA37:AA38)</f>
        <v>85463000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3186154000</v>
      </c>
      <c r="F40" s="73">
        <f t="shared" si="5"/>
        <v>3186154000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1593077000</v>
      </c>
      <c r="Y40" s="73">
        <f t="shared" si="5"/>
        <v>-1593077000</v>
      </c>
      <c r="Z40" s="170">
        <f>+IF(X40&lt;&gt;0,+(Y40/X40)*100,0)</f>
        <v>-100</v>
      </c>
      <c r="AA40" s="74">
        <f>+AA34+AA39</f>
        <v>3186154000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356234000</v>
      </c>
      <c r="F6" s="60">
        <v>356234000</v>
      </c>
      <c r="G6" s="60">
        <v>45291026</v>
      </c>
      <c r="H6" s="60">
        <v>28333182</v>
      </c>
      <c r="I6" s="60">
        <v>35234952</v>
      </c>
      <c r="J6" s="60">
        <v>108859160</v>
      </c>
      <c r="K6" s="60">
        <v>37897890</v>
      </c>
      <c r="L6" s="60">
        <v>37922964</v>
      </c>
      <c r="M6" s="60">
        <v>40687389</v>
      </c>
      <c r="N6" s="60">
        <v>116508243</v>
      </c>
      <c r="O6" s="60"/>
      <c r="P6" s="60"/>
      <c r="Q6" s="60"/>
      <c r="R6" s="60"/>
      <c r="S6" s="60"/>
      <c r="T6" s="60"/>
      <c r="U6" s="60"/>
      <c r="V6" s="60"/>
      <c r="W6" s="60">
        <v>225367403</v>
      </c>
      <c r="X6" s="60">
        <v>179071000</v>
      </c>
      <c r="Y6" s="60">
        <v>46296403</v>
      </c>
      <c r="Z6" s="140">
        <v>25.85</v>
      </c>
      <c r="AA6" s="62">
        <v>356234000</v>
      </c>
    </row>
    <row r="7" spans="1:27" ht="13.5">
      <c r="A7" s="249" t="s">
        <v>178</v>
      </c>
      <c r="B7" s="182"/>
      <c r="C7" s="155"/>
      <c r="D7" s="155"/>
      <c r="E7" s="59">
        <v>171728000</v>
      </c>
      <c r="F7" s="60">
        <v>171728000</v>
      </c>
      <c r="G7" s="60">
        <v>67820000</v>
      </c>
      <c r="H7" s="60">
        <v>1412000</v>
      </c>
      <c r="I7" s="60">
        <v>1500000</v>
      </c>
      <c r="J7" s="60">
        <v>70732000</v>
      </c>
      <c r="K7" s="60">
        <v>1000000</v>
      </c>
      <c r="L7" s="60">
        <v>52221000</v>
      </c>
      <c r="M7" s="60">
        <v>1858000</v>
      </c>
      <c r="N7" s="60">
        <v>55079000</v>
      </c>
      <c r="O7" s="60"/>
      <c r="P7" s="60"/>
      <c r="Q7" s="60"/>
      <c r="R7" s="60"/>
      <c r="S7" s="60"/>
      <c r="T7" s="60"/>
      <c r="U7" s="60"/>
      <c r="V7" s="60"/>
      <c r="W7" s="60">
        <v>125811000</v>
      </c>
      <c r="X7" s="60">
        <v>126728000</v>
      </c>
      <c r="Y7" s="60">
        <v>-917000</v>
      </c>
      <c r="Z7" s="140">
        <v>-0.72</v>
      </c>
      <c r="AA7" s="62">
        <v>171728000</v>
      </c>
    </row>
    <row r="8" spans="1:27" ht="13.5">
      <c r="A8" s="249" t="s">
        <v>179</v>
      </c>
      <c r="B8" s="182"/>
      <c r="C8" s="155"/>
      <c r="D8" s="155"/>
      <c r="E8" s="59">
        <v>91938000</v>
      </c>
      <c r="F8" s="60">
        <v>91938000</v>
      </c>
      <c r="G8" s="60"/>
      <c r="H8" s="60"/>
      <c r="I8" s="60"/>
      <c r="J8" s="60"/>
      <c r="K8" s="60"/>
      <c r="L8" s="60">
        <v>10660000</v>
      </c>
      <c r="M8" s="60"/>
      <c r="N8" s="60">
        <v>10660000</v>
      </c>
      <c r="O8" s="60"/>
      <c r="P8" s="60"/>
      <c r="Q8" s="60"/>
      <c r="R8" s="60"/>
      <c r="S8" s="60"/>
      <c r="T8" s="60"/>
      <c r="U8" s="60"/>
      <c r="V8" s="60"/>
      <c r="W8" s="60">
        <v>10660000</v>
      </c>
      <c r="X8" s="60">
        <v>70000000</v>
      </c>
      <c r="Y8" s="60">
        <v>-59340000</v>
      </c>
      <c r="Z8" s="140">
        <v>-84.77</v>
      </c>
      <c r="AA8" s="62">
        <v>91938000</v>
      </c>
    </row>
    <row r="9" spans="1:27" ht="13.5">
      <c r="A9" s="249" t="s">
        <v>180</v>
      </c>
      <c r="B9" s="182"/>
      <c r="C9" s="155"/>
      <c r="D9" s="155"/>
      <c r="E9" s="59">
        <v>5513000</v>
      </c>
      <c r="F9" s="60">
        <v>5513000</v>
      </c>
      <c r="G9" s="60">
        <v>139248</v>
      </c>
      <c r="H9" s="60">
        <v>41627</v>
      </c>
      <c r="I9" s="60">
        <v>119575</v>
      </c>
      <c r="J9" s="60">
        <v>300450</v>
      </c>
      <c r="K9" s="60">
        <v>161092</v>
      </c>
      <c r="L9" s="60">
        <v>116510</v>
      </c>
      <c r="M9" s="60">
        <v>90072</v>
      </c>
      <c r="N9" s="60">
        <v>367674</v>
      </c>
      <c r="O9" s="60"/>
      <c r="P9" s="60"/>
      <c r="Q9" s="60"/>
      <c r="R9" s="60"/>
      <c r="S9" s="60"/>
      <c r="T9" s="60"/>
      <c r="U9" s="60"/>
      <c r="V9" s="60"/>
      <c r="W9" s="60">
        <v>668124</v>
      </c>
      <c r="X9" s="60">
        <v>2860000</v>
      </c>
      <c r="Y9" s="60">
        <v>-2191876</v>
      </c>
      <c r="Z9" s="140">
        <v>-76.64</v>
      </c>
      <c r="AA9" s="62">
        <v>5513000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-528819000</v>
      </c>
      <c r="F12" s="60">
        <v>-528819000</v>
      </c>
      <c r="G12" s="60">
        <v>-62486886</v>
      </c>
      <c r="H12" s="60">
        <v>-53577051</v>
      </c>
      <c r="I12" s="60">
        <v>-51989055</v>
      </c>
      <c r="J12" s="60">
        <v>-168052992</v>
      </c>
      <c r="K12" s="60">
        <v>-40396576</v>
      </c>
      <c r="L12" s="60">
        <v>-47675070</v>
      </c>
      <c r="M12" s="60">
        <v>-48771045</v>
      </c>
      <c r="N12" s="60">
        <v>-136842691</v>
      </c>
      <c r="O12" s="60"/>
      <c r="P12" s="60"/>
      <c r="Q12" s="60"/>
      <c r="R12" s="60"/>
      <c r="S12" s="60"/>
      <c r="T12" s="60"/>
      <c r="U12" s="60"/>
      <c r="V12" s="60"/>
      <c r="W12" s="60">
        <v>-304895683</v>
      </c>
      <c r="X12" s="60">
        <v>-259984000</v>
      </c>
      <c r="Y12" s="60">
        <v>-44911683</v>
      </c>
      <c r="Z12" s="140">
        <v>17.27</v>
      </c>
      <c r="AA12" s="62">
        <v>-528819000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96594000</v>
      </c>
      <c r="F15" s="73">
        <f t="shared" si="0"/>
        <v>96594000</v>
      </c>
      <c r="G15" s="73">
        <f t="shared" si="0"/>
        <v>50763388</v>
      </c>
      <c r="H15" s="73">
        <f t="shared" si="0"/>
        <v>-23790242</v>
      </c>
      <c r="I15" s="73">
        <f t="shared" si="0"/>
        <v>-15134528</v>
      </c>
      <c r="J15" s="73">
        <f t="shared" si="0"/>
        <v>11838618</v>
      </c>
      <c r="K15" s="73">
        <f t="shared" si="0"/>
        <v>-1337594</v>
      </c>
      <c r="L15" s="73">
        <f t="shared" si="0"/>
        <v>53245404</v>
      </c>
      <c r="M15" s="73">
        <f t="shared" si="0"/>
        <v>-6135584</v>
      </c>
      <c r="N15" s="73">
        <f t="shared" si="0"/>
        <v>45772226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57610844</v>
      </c>
      <c r="X15" s="73">
        <f t="shared" si="0"/>
        <v>118675000</v>
      </c>
      <c r="Y15" s="73">
        <f t="shared" si="0"/>
        <v>-61064156</v>
      </c>
      <c r="Z15" s="170">
        <f>+IF(X15&lt;&gt;0,+(Y15/X15)*100,0)</f>
        <v>-51.45494501790605</v>
      </c>
      <c r="AA15" s="74">
        <f>SUM(AA6:AA14)</f>
        <v>96594000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-101399000</v>
      </c>
      <c r="F24" s="60">
        <v>-101399000</v>
      </c>
      <c r="G24" s="60">
        <v>-5929197</v>
      </c>
      <c r="H24" s="60">
        <v>-766992</v>
      </c>
      <c r="I24" s="60">
        <v>-2410839</v>
      </c>
      <c r="J24" s="60">
        <v>-9107028</v>
      </c>
      <c r="K24" s="60">
        <v>-1905097</v>
      </c>
      <c r="L24" s="60">
        <v>-3084738</v>
      </c>
      <c r="M24" s="60">
        <v>-1081106</v>
      </c>
      <c r="N24" s="60">
        <v>-6070941</v>
      </c>
      <c r="O24" s="60"/>
      <c r="P24" s="60"/>
      <c r="Q24" s="60"/>
      <c r="R24" s="60"/>
      <c r="S24" s="60"/>
      <c r="T24" s="60"/>
      <c r="U24" s="60"/>
      <c r="V24" s="60"/>
      <c r="W24" s="60">
        <v>-15177969</v>
      </c>
      <c r="X24" s="60">
        <v>-38352000</v>
      </c>
      <c r="Y24" s="60">
        <v>23174031</v>
      </c>
      <c r="Z24" s="140">
        <v>-60.42</v>
      </c>
      <c r="AA24" s="62">
        <v>-101399000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-101399000</v>
      </c>
      <c r="F25" s="73">
        <f t="shared" si="1"/>
        <v>-101399000</v>
      </c>
      <c r="G25" s="73">
        <f t="shared" si="1"/>
        <v>-5929197</v>
      </c>
      <c r="H25" s="73">
        <f t="shared" si="1"/>
        <v>-766992</v>
      </c>
      <c r="I25" s="73">
        <f t="shared" si="1"/>
        <v>-2410839</v>
      </c>
      <c r="J25" s="73">
        <f t="shared" si="1"/>
        <v>-9107028</v>
      </c>
      <c r="K25" s="73">
        <f t="shared" si="1"/>
        <v>-1905097</v>
      </c>
      <c r="L25" s="73">
        <f t="shared" si="1"/>
        <v>-3084738</v>
      </c>
      <c r="M25" s="73">
        <f t="shared" si="1"/>
        <v>-1081106</v>
      </c>
      <c r="N25" s="73">
        <f t="shared" si="1"/>
        <v>-6070941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-15177969</v>
      </c>
      <c r="X25" s="73">
        <f t="shared" si="1"/>
        <v>-38352000</v>
      </c>
      <c r="Y25" s="73">
        <f t="shared" si="1"/>
        <v>23174031</v>
      </c>
      <c r="Z25" s="170">
        <f>+IF(X25&lt;&gt;0,+(Y25/X25)*100,0)</f>
        <v>-60.42456977471839</v>
      </c>
      <c r="AA25" s="74">
        <f>SUM(AA19:AA24)</f>
        <v>-101399000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>
        <v>16000000</v>
      </c>
      <c r="I30" s="60">
        <v>15000000</v>
      </c>
      <c r="J30" s="60">
        <v>31000000</v>
      </c>
      <c r="K30" s="60">
        <v>2000000</v>
      </c>
      <c r="L30" s="60"/>
      <c r="M30" s="60"/>
      <c r="N30" s="60">
        <v>2000000</v>
      </c>
      <c r="O30" s="60"/>
      <c r="P30" s="60"/>
      <c r="Q30" s="60"/>
      <c r="R30" s="60"/>
      <c r="S30" s="60"/>
      <c r="T30" s="60"/>
      <c r="U30" s="60"/>
      <c r="V30" s="60"/>
      <c r="W30" s="60">
        <v>33000000</v>
      </c>
      <c r="X30" s="60"/>
      <c r="Y30" s="60">
        <v>33000000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>
        <v>-35000000</v>
      </c>
      <c r="H33" s="60"/>
      <c r="I33" s="60"/>
      <c r="J33" s="60">
        <v>-35000000</v>
      </c>
      <c r="K33" s="60"/>
      <c r="L33" s="60"/>
      <c r="M33" s="60">
        <v>-30000000</v>
      </c>
      <c r="N33" s="60">
        <v>-30000000</v>
      </c>
      <c r="O33" s="60"/>
      <c r="P33" s="60"/>
      <c r="Q33" s="60"/>
      <c r="R33" s="60"/>
      <c r="S33" s="60"/>
      <c r="T33" s="60"/>
      <c r="U33" s="60"/>
      <c r="V33" s="60"/>
      <c r="W33" s="60">
        <v>-65000000</v>
      </c>
      <c r="X33" s="60"/>
      <c r="Y33" s="60">
        <v>-65000000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-35000000</v>
      </c>
      <c r="H34" s="73">
        <f t="shared" si="2"/>
        <v>16000000</v>
      </c>
      <c r="I34" s="73">
        <f t="shared" si="2"/>
        <v>15000000</v>
      </c>
      <c r="J34" s="73">
        <f t="shared" si="2"/>
        <v>-4000000</v>
      </c>
      <c r="K34" s="73">
        <f t="shared" si="2"/>
        <v>2000000</v>
      </c>
      <c r="L34" s="73">
        <f t="shared" si="2"/>
        <v>0</v>
      </c>
      <c r="M34" s="73">
        <f t="shared" si="2"/>
        <v>-30000000</v>
      </c>
      <c r="N34" s="73">
        <f t="shared" si="2"/>
        <v>-28000000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-32000000</v>
      </c>
      <c r="X34" s="73">
        <f t="shared" si="2"/>
        <v>0</v>
      </c>
      <c r="Y34" s="73">
        <f t="shared" si="2"/>
        <v>-32000000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-4805000</v>
      </c>
      <c r="F36" s="100">
        <f t="shared" si="3"/>
        <v>-4805000</v>
      </c>
      <c r="G36" s="100">
        <f t="shared" si="3"/>
        <v>9834191</v>
      </c>
      <c r="H36" s="100">
        <f t="shared" si="3"/>
        <v>-8557234</v>
      </c>
      <c r="I36" s="100">
        <f t="shared" si="3"/>
        <v>-2545367</v>
      </c>
      <c r="J36" s="100">
        <f t="shared" si="3"/>
        <v>-1268410</v>
      </c>
      <c r="K36" s="100">
        <f t="shared" si="3"/>
        <v>-1242691</v>
      </c>
      <c r="L36" s="100">
        <f t="shared" si="3"/>
        <v>50160666</v>
      </c>
      <c r="M36" s="100">
        <f t="shared" si="3"/>
        <v>-37216690</v>
      </c>
      <c r="N36" s="100">
        <f t="shared" si="3"/>
        <v>11701285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10432875</v>
      </c>
      <c r="X36" s="100">
        <f t="shared" si="3"/>
        <v>80323000</v>
      </c>
      <c r="Y36" s="100">
        <f t="shared" si="3"/>
        <v>-69890125</v>
      </c>
      <c r="Z36" s="137">
        <f>+IF(X36&lt;&gt;0,+(Y36/X36)*100,0)</f>
        <v>-87.01134793272163</v>
      </c>
      <c r="AA36" s="102">
        <f>+AA15+AA25+AA34</f>
        <v>-4805000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>
        <v>6676737</v>
      </c>
      <c r="H37" s="100">
        <v>16510928</v>
      </c>
      <c r="I37" s="100">
        <v>7953694</v>
      </c>
      <c r="J37" s="100">
        <v>6676737</v>
      </c>
      <c r="K37" s="100">
        <v>5408327</v>
      </c>
      <c r="L37" s="100">
        <v>4165636</v>
      </c>
      <c r="M37" s="100">
        <v>54326302</v>
      </c>
      <c r="N37" s="100">
        <v>5408327</v>
      </c>
      <c r="O37" s="100"/>
      <c r="P37" s="100"/>
      <c r="Q37" s="100"/>
      <c r="R37" s="100"/>
      <c r="S37" s="100"/>
      <c r="T37" s="100"/>
      <c r="U37" s="100"/>
      <c r="V37" s="100"/>
      <c r="W37" s="100">
        <v>6676737</v>
      </c>
      <c r="X37" s="100"/>
      <c r="Y37" s="100">
        <v>6676737</v>
      </c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-4805000</v>
      </c>
      <c r="F38" s="259">
        <v>-4805000</v>
      </c>
      <c r="G38" s="259">
        <v>16510928</v>
      </c>
      <c r="H38" s="259">
        <v>7953694</v>
      </c>
      <c r="I38" s="259">
        <v>5408327</v>
      </c>
      <c r="J38" s="259">
        <v>5408327</v>
      </c>
      <c r="K38" s="259">
        <v>4165636</v>
      </c>
      <c r="L38" s="259">
        <v>54326302</v>
      </c>
      <c r="M38" s="259">
        <v>17109612</v>
      </c>
      <c r="N38" s="259">
        <v>17109612</v>
      </c>
      <c r="O38" s="259"/>
      <c r="P38" s="259"/>
      <c r="Q38" s="259"/>
      <c r="R38" s="259"/>
      <c r="S38" s="259"/>
      <c r="T38" s="259"/>
      <c r="U38" s="259"/>
      <c r="V38" s="259"/>
      <c r="W38" s="259">
        <v>17109612</v>
      </c>
      <c r="X38" s="259">
        <v>80323000</v>
      </c>
      <c r="Y38" s="259">
        <v>-63213388</v>
      </c>
      <c r="Z38" s="260">
        <v>-78.7</v>
      </c>
      <c r="AA38" s="261">
        <v>-4805000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5516390</v>
      </c>
      <c r="H5" s="106">
        <f t="shared" si="0"/>
        <v>0</v>
      </c>
      <c r="I5" s="106">
        <f t="shared" si="0"/>
        <v>3587124</v>
      </c>
      <c r="J5" s="106">
        <f t="shared" si="0"/>
        <v>9103514</v>
      </c>
      <c r="K5" s="106">
        <f t="shared" si="0"/>
        <v>6353604</v>
      </c>
      <c r="L5" s="106">
        <f t="shared" si="0"/>
        <v>0</v>
      </c>
      <c r="M5" s="106">
        <f t="shared" si="0"/>
        <v>0</v>
      </c>
      <c r="N5" s="106">
        <f t="shared" si="0"/>
        <v>6353604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15457118</v>
      </c>
      <c r="X5" s="106">
        <f t="shared" si="0"/>
        <v>0</v>
      </c>
      <c r="Y5" s="106">
        <f t="shared" si="0"/>
        <v>15457118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>
        <v>1741</v>
      </c>
      <c r="J6" s="60">
        <v>1741</v>
      </c>
      <c r="K6" s="60">
        <v>51278</v>
      </c>
      <c r="L6" s="60"/>
      <c r="M6" s="60"/>
      <c r="N6" s="60">
        <v>51278</v>
      </c>
      <c r="O6" s="60"/>
      <c r="P6" s="60"/>
      <c r="Q6" s="60"/>
      <c r="R6" s="60"/>
      <c r="S6" s="60"/>
      <c r="T6" s="60"/>
      <c r="U6" s="60"/>
      <c r="V6" s="60"/>
      <c r="W6" s="60">
        <v>53019</v>
      </c>
      <c r="X6" s="60"/>
      <c r="Y6" s="60">
        <v>53019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>
        <v>54686</v>
      </c>
      <c r="H7" s="60"/>
      <c r="I7" s="60">
        <v>394266</v>
      </c>
      <c r="J7" s="60">
        <v>448952</v>
      </c>
      <c r="K7" s="60">
        <v>355298</v>
      </c>
      <c r="L7" s="60"/>
      <c r="M7" s="60"/>
      <c r="N7" s="60">
        <v>355298</v>
      </c>
      <c r="O7" s="60"/>
      <c r="P7" s="60"/>
      <c r="Q7" s="60"/>
      <c r="R7" s="60"/>
      <c r="S7" s="60"/>
      <c r="T7" s="60"/>
      <c r="U7" s="60"/>
      <c r="V7" s="60"/>
      <c r="W7" s="60">
        <v>804250</v>
      </c>
      <c r="X7" s="60"/>
      <c r="Y7" s="60">
        <v>804250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>
        <v>51495</v>
      </c>
      <c r="H8" s="60"/>
      <c r="I8" s="60">
        <v>100164</v>
      </c>
      <c r="J8" s="60">
        <v>151659</v>
      </c>
      <c r="K8" s="60">
        <v>572417</v>
      </c>
      <c r="L8" s="60"/>
      <c r="M8" s="60"/>
      <c r="N8" s="60">
        <v>572417</v>
      </c>
      <c r="O8" s="60"/>
      <c r="P8" s="60"/>
      <c r="Q8" s="60"/>
      <c r="R8" s="60"/>
      <c r="S8" s="60"/>
      <c r="T8" s="60"/>
      <c r="U8" s="60"/>
      <c r="V8" s="60"/>
      <c r="W8" s="60">
        <v>724076</v>
      </c>
      <c r="X8" s="60"/>
      <c r="Y8" s="60">
        <v>724076</v>
      </c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>
        <v>71095</v>
      </c>
      <c r="H9" s="60"/>
      <c r="I9" s="60">
        <v>223055</v>
      </c>
      <c r="J9" s="60">
        <v>294150</v>
      </c>
      <c r="K9" s="60">
        <v>2646760</v>
      </c>
      <c r="L9" s="60"/>
      <c r="M9" s="60"/>
      <c r="N9" s="60">
        <v>2646760</v>
      </c>
      <c r="O9" s="60"/>
      <c r="P9" s="60"/>
      <c r="Q9" s="60"/>
      <c r="R9" s="60"/>
      <c r="S9" s="60"/>
      <c r="T9" s="60"/>
      <c r="U9" s="60"/>
      <c r="V9" s="60"/>
      <c r="W9" s="60">
        <v>2940910</v>
      </c>
      <c r="X9" s="60"/>
      <c r="Y9" s="60">
        <v>2940910</v>
      </c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177276</v>
      </c>
      <c r="H11" s="295">
        <f t="shared" si="1"/>
        <v>0</v>
      </c>
      <c r="I11" s="295">
        <f t="shared" si="1"/>
        <v>719226</v>
      </c>
      <c r="J11" s="295">
        <f t="shared" si="1"/>
        <v>896502</v>
      </c>
      <c r="K11" s="295">
        <f t="shared" si="1"/>
        <v>3625753</v>
      </c>
      <c r="L11" s="295">
        <f t="shared" si="1"/>
        <v>0</v>
      </c>
      <c r="M11" s="295">
        <f t="shared" si="1"/>
        <v>0</v>
      </c>
      <c r="N11" s="295">
        <f t="shared" si="1"/>
        <v>3625753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4522255</v>
      </c>
      <c r="X11" s="295">
        <f t="shared" si="1"/>
        <v>0</v>
      </c>
      <c r="Y11" s="295">
        <f t="shared" si="1"/>
        <v>4522255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3521</v>
      </c>
      <c r="H12" s="60"/>
      <c r="I12" s="60">
        <v>1336</v>
      </c>
      <c r="J12" s="60">
        <v>4857</v>
      </c>
      <c r="K12" s="60">
        <v>50718</v>
      </c>
      <c r="L12" s="60"/>
      <c r="M12" s="60"/>
      <c r="N12" s="60">
        <v>50718</v>
      </c>
      <c r="O12" s="60"/>
      <c r="P12" s="60"/>
      <c r="Q12" s="60"/>
      <c r="R12" s="60"/>
      <c r="S12" s="60"/>
      <c r="T12" s="60"/>
      <c r="U12" s="60"/>
      <c r="V12" s="60"/>
      <c r="W12" s="60">
        <v>55575</v>
      </c>
      <c r="X12" s="60"/>
      <c r="Y12" s="60">
        <v>55575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>
        <v>5335593</v>
      </c>
      <c r="H15" s="60"/>
      <c r="I15" s="60">
        <v>2866562</v>
      </c>
      <c r="J15" s="60">
        <v>8202155</v>
      </c>
      <c r="K15" s="60">
        <v>2677133</v>
      </c>
      <c r="L15" s="60"/>
      <c r="M15" s="60"/>
      <c r="N15" s="60">
        <v>2677133</v>
      </c>
      <c r="O15" s="60"/>
      <c r="P15" s="60"/>
      <c r="Q15" s="60"/>
      <c r="R15" s="60"/>
      <c r="S15" s="60"/>
      <c r="T15" s="60"/>
      <c r="U15" s="60"/>
      <c r="V15" s="60"/>
      <c r="W15" s="60">
        <v>10879288</v>
      </c>
      <c r="X15" s="60"/>
      <c r="Y15" s="60">
        <v>10879288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1741</v>
      </c>
      <c r="J36" s="60">
        <f t="shared" si="4"/>
        <v>1741</v>
      </c>
      <c r="K36" s="60">
        <f t="shared" si="4"/>
        <v>51278</v>
      </c>
      <c r="L36" s="60">
        <f t="shared" si="4"/>
        <v>0</v>
      </c>
      <c r="M36" s="60">
        <f t="shared" si="4"/>
        <v>0</v>
      </c>
      <c r="N36" s="60">
        <f t="shared" si="4"/>
        <v>51278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53019</v>
      </c>
      <c r="X36" s="60">
        <f t="shared" si="4"/>
        <v>0</v>
      </c>
      <c r="Y36" s="60">
        <f t="shared" si="4"/>
        <v>53019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54686</v>
      </c>
      <c r="H37" s="60">
        <f t="shared" si="4"/>
        <v>0</v>
      </c>
      <c r="I37" s="60">
        <f t="shared" si="4"/>
        <v>394266</v>
      </c>
      <c r="J37" s="60">
        <f t="shared" si="4"/>
        <v>448952</v>
      </c>
      <c r="K37" s="60">
        <f t="shared" si="4"/>
        <v>355298</v>
      </c>
      <c r="L37" s="60">
        <f t="shared" si="4"/>
        <v>0</v>
      </c>
      <c r="M37" s="60">
        <f t="shared" si="4"/>
        <v>0</v>
      </c>
      <c r="N37" s="60">
        <f t="shared" si="4"/>
        <v>355298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804250</v>
      </c>
      <c r="X37" s="60">
        <f t="shared" si="4"/>
        <v>0</v>
      </c>
      <c r="Y37" s="60">
        <f t="shared" si="4"/>
        <v>804250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51495</v>
      </c>
      <c r="H38" s="60">
        <f t="shared" si="4"/>
        <v>0</v>
      </c>
      <c r="I38" s="60">
        <f t="shared" si="4"/>
        <v>100164</v>
      </c>
      <c r="J38" s="60">
        <f t="shared" si="4"/>
        <v>151659</v>
      </c>
      <c r="K38" s="60">
        <f t="shared" si="4"/>
        <v>572417</v>
      </c>
      <c r="L38" s="60">
        <f t="shared" si="4"/>
        <v>0</v>
      </c>
      <c r="M38" s="60">
        <f t="shared" si="4"/>
        <v>0</v>
      </c>
      <c r="N38" s="60">
        <f t="shared" si="4"/>
        <v>572417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724076</v>
      </c>
      <c r="X38" s="60">
        <f t="shared" si="4"/>
        <v>0</v>
      </c>
      <c r="Y38" s="60">
        <f t="shared" si="4"/>
        <v>724076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71095</v>
      </c>
      <c r="H39" s="60">
        <f t="shared" si="4"/>
        <v>0</v>
      </c>
      <c r="I39" s="60">
        <f t="shared" si="4"/>
        <v>223055</v>
      </c>
      <c r="J39" s="60">
        <f t="shared" si="4"/>
        <v>294150</v>
      </c>
      <c r="K39" s="60">
        <f t="shared" si="4"/>
        <v>2646760</v>
      </c>
      <c r="L39" s="60">
        <f t="shared" si="4"/>
        <v>0</v>
      </c>
      <c r="M39" s="60">
        <f t="shared" si="4"/>
        <v>0</v>
      </c>
      <c r="N39" s="60">
        <f t="shared" si="4"/>
        <v>2646760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2940910</v>
      </c>
      <c r="X39" s="60">
        <f t="shared" si="4"/>
        <v>0</v>
      </c>
      <c r="Y39" s="60">
        <f t="shared" si="4"/>
        <v>2940910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177276</v>
      </c>
      <c r="H41" s="295">
        <f t="shared" si="6"/>
        <v>0</v>
      </c>
      <c r="I41" s="295">
        <f t="shared" si="6"/>
        <v>719226</v>
      </c>
      <c r="J41" s="295">
        <f t="shared" si="6"/>
        <v>896502</v>
      </c>
      <c r="K41" s="295">
        <f t="shared" si="6"/>
        <v>3625753</v>
      </c>
      <c r="L41" s="295">
        <f t="shared" si="6"/>
        <v>0</v>
      </c>
      <c r="M41" s="295">
        <f t="shared" si="6"/>
        <v>0</v>
      </c>
      <c r="N41" s="295">
        <f t="shared" si="6"/>
        <v>3625753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4522255</v>
      </c>
      <c r="X41" s="295">
        <f t="shared" si="6"/>
        <v>0</v>
      </c>
      <c r="Y41" s="295">
        <f t="shared" si="6"/>
        <v>4522255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3521</v>
      </c>
      <c r="H42" s="54">
        <f t="shared" si="7"/>
        <v>0</v>
      </c>
      <c r="I42" s="54">
        <f t="shared" si="7"/>
        <v>1336</v>
      </c>
      <c r="J42" s="54">
        <f t="shared" si="7"/>
        <v>4857</v>
      </c>
      <c r="K42" s="54">
        <f t="shared" si="7"/>
        <v>50718</v>
      </c>
      <c r="L42" s="54">
        <f t="shared" si="7"/>
        <v>0</v>
      </c>
      <c r="M42" s="54">
        <f t="shared" si="7"/>
        <v>0</v>
      </c>
      <c r="N42" s="54">
        <f t="shared" si="7"/>
        <v>50718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55575</v>
      </c>
      <c r="X42" s="54">
        <f t="shared" si="7"/>
        <v>0</v>
      </c>
      <c r="Y42" s="54">
        <f t="shared" si="7"/>
        <v>55575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5335593</v>
      </c>
      <c r="H45" s="54">
        <f t="shared" si="7"/>
        <v>0</v>
      </c>
      <c r="I45" s="54">
        <f t="shared" si="7"/>
        <v>2866562</v>
      </c>
      <c r="J45" s="54">
        <f t="shared" si="7"/>
        <v>8202155</v>
      </c>
      <c r="K45" s="54">
        <f t="shared" si="7"/>
        <v>2677133</v>
      </c>
      <c r="L45" s="54">
        <f t="shared" si="7"/>
        <v>0</v>
      </c>
      <c r="M45" s="54">
        <f t="shared" si="7"/>
        <v>0</v>
      </c>
      <c r="N45" s="54">
        <f t="shared" si="7"/>
        <v>2677133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10879288</v>
      </c>
      <c r="X45" s="54">
        <f t="shared" si="7"/>
        <v>0</v>
      </c>
      <c r="Y45" s="54">
        <f t="shared" si="7"/>
        <v>10879288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5516390</v>
      </c>
      <c r="H49" s="220">
        <f t="shared" si="9"/>
        <v>0</v>
      </c>
      <c r="I49" s="220">
        <f t="shared" si="9"/>
        <v>3587124</v>
      </c>
      <c r="J49" s="220">
        <f t="shared" si="9"/>
        <v>9103514</v>
      </c>
      <c r="K49" s="220">
        <f t="shared" si="9"/>
        <v>6353604</v>
      </c>
      <c r="L49" s="220">
        <f t="shared" si="9"/>
        <v>0</v>
      </c>
      <c r="M49" s="220">
        <f t="shared" si="9"/>
        <v>0</v>
      </c>
      <c r="N49" s="220">
        <f t="shared" si="9"/>
        <v>6353604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15457118</v>
      </c>
      <c r="X49" s="220">
        <f t="shared" si="9"/>
        <v>0</v>
      </c>
      <c r="Y49" s="220">
        <f t="shared" si="9"/>
        <v>15457118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13307</v>
      </c>
      <c r="H51" s="54">
        <f t="shared" si="10"/>
        <v>0</v>
      </c>
      <c r="I51" s="54">
        <f t="shared" si="10"/>
        <v>7520</v>
      </c>
      <c r="J51" s="54">
        <f t="shared" si="10"/>
        <v>20827</v>
      </c>
      <c r="K51" s="54">
        <f t="shared" si="10"/>
        <v>83862</v>
      </c>
      <c r="L51" s="54">
        <f t="shared" si="10"/>
        <v>0</v>
      </c>
      <c r="M51" s="54">
        <f t="shared" si="10"/>
        <v>0</v>
      </c>
      <c r="N51" s="54">
        <f t="shared" si="10"/>
        <v>83862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104689</v>
      </c>
      <c r="X51" s="54">
        <f t="shared" si="10"/>
        <v>0</v>
      </c>
      <c r="Y51" s="54">
        <f t="shared" si="10"/>
        <v>104689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13307</v>
      </c>
      <c r="H61" s="60"/>
      <c r="I61" s="60">
        <v>7520</v>
      </c>
      <c r="J61" s="60">
        <v>20827</v>
      </c>
      <c r="K61" s="60">
        <v>83862</v>
      </c>
      <c r="L61" s="60"/>
      <c r="M61" s="60"/>
      <c r="N61" s="60">
        <v>83862</v>
      </c>
      <c r="O61" s="60"/>
      <c r="P61" s="60"/>
      <c r="Q61" s="60"/>
      <c r="R61" s="60"/>
      <c r="S61" s="60"/>
      <c r="T61" s="60"/>
      <c r="U61" s="60"/>
      <c r="V61" s="60"/>
      <c r="W61" s="60">
        <v>104689</v>
      </c>
      <c r="X61" s="60"/>
      <c r="Y61" s="60">
        <v>104689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47733000</v>
      </c>
      <c r="F68" s="60"/>
      <c r="G68" s="60">
        <v>325925</v>
      </c>
      <c r="H68" s="60">
        <v>3939949</v>
      </c>
      <c r="I68" s="60">
        <v>1618515</v>
      </c>
      <c r="J68" s="60">
        <v>5884389</v>
      </c>
      <c r="K68" s="60">
        <v>4532368</v>
      </c>
      <c r="L68" s="60"/>
      <c r="M68" s="60">
        <v>1958842</v>
      </c>
      <c r="N68" s="60">
        <v>6491210</v>
      </c>
      <c r="O68" s="60"/>
      <c r="P68" s="60"/>
      <c r="Q68" s="60"/>
      <c r="R68" s="60"/>
      <c r="S68" s="60"/>
      <c r="T68" s="60"/>
      <c r="U68" s="60"/>
      <c r="V68" s="60"/>
      <c r="W68" s="60">
        <v>12375599</v>
      </c>
      <c r="X68" s="60"/>
      <c r="Y68" s="60">
        <v>12375599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47733000</v>
      </c>
      <c r="F69" s="220">
        <f t="shared" si="12"/>
        <v>0</v>
      </c>
      <c r="G69" s="220">
        <f t="shared" si="12"/>
        <v>325925</v>
      </c>
      <c r="H69" s="220">
        <f t="shared" si="12"/>
        <v>3939949</v>
      </c>
      <c r="I69" s="220">
        <f t="shared" si="12"/>
        <v>1618515</v>
      </c>
      <c r="J69" s="220">
        <f t="shared" si="12"/>
        <v>5884389</v>
      </c>
      <c r="K69" s="220">
        <f t="shared" si="12"/>
        <v>4532368</v>
      </c>
      <c r="L69" s="220">
        <f t="shared" si="12"/>
        <v>0</v>
      </c>
      <c r="M69" s="220">
        <f t="shared" si="12"/>
        <v>1958842</v>
      </c>
      <c r="N69" s="220">
        <f t="shared" si="12"/>
        <v>6491210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12375599</v>
      </c>
      <c r="X69" s="220">
        <f t="shared" si="12"/>
        <v>0</v>
      </c>
      <c r="Y69" s="220">
        <f t="shared" si="12"/>
        <v>12375599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177276</v>
      </c>
      <c r="H5" s="343">
        <f t="shared" si="0"/>
        <v>0</v>
      </c>
      <c r="I5" s="343">
        <f t="shared" si="0"/>
        <v>719226</v>
      </c>
      <c r="J5" s="345">
        <f t="shared" si="0"/>
        <v>896502</v>
      </c>
      <c r="K5" s="345">
        <f t="shared" si="0"/>
        <v>3625753</v>
      </c>
      <c r="L5" s="343">
        <f t="shared" si="0"/>
        <v>0</v>
      </c>
      <c r="M5" s="343">
        <f t="shared" si="0"/>
        <v>0</v>
      </c>
      <c r="N5" s="345">
        <f t="shared" si="0"/>
        <v>3625753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4522255</v>
      </c>
      <c r="X5" s="343">
        <f t="shared" si="0"/>
        <v>0</v>
      </c>
      <c r="Y5" s="345">
        <f t="shared" si="0"/>
        <v>4522255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1741</v>
      </c>
      <c r="J6" s="59">
        <f t="shared" si="1"/>
        <v>1741</v>
      </c>
      <c r="K6" s="59">
        <f t="shared" si="1"/>
        <v>51278</v>
      </c>
      <c r="L6" s="60">
        <f t="shared" si="1"/>
        <v>0</v>
      </c>
      <c r="M6" s="60">
        <f t="shared" si="1"/>
        <v>0</v>
      </c>
      <c r="N6" s="59">
        <f t="shared" si="1"/>
        <v>51278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53019</v>
      </c>
      <c r="X6" s="60">
        <f t="shared" si="1"/>
        <v>0</v>
      </c>
      <c r="Y6" s="59">
        <f t="shared" si="1"/>
        <v>53019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>
        <v>1741</v>
      </c>
      <c r="J7" s="59">
        <v>1741</v>
      </c>
      <c r="K7" s="59">
        <v>51278</v>
      </c>
      <c r="L7" s="60"/>
      <c r="M7" s="60"/>
      <c r="N7" s="59">
        <v>51278</v>
      </c>
      <c r="O7" s="59"/>
      <c r="P7" s="60"/>
      <c r="Q7" s="60"/>
      <c r="R7" s="59"/>
      <c r="S7" s="59"/>
      <c r="T7" s="60"/>
      <c r="U7" s="60"/>
      <c r="V7" s="59"/>
      <c r="W7" s="59">
        <v>53019</v>
      </c>
      <c r="X7" s="60"/>
      <c r="Y7" s="59">
        <v>53019</v>
      </c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54686</v>
      </c>
      <c r="H8" s="60">
        <f t="shared" si="2"/>
        <v>0</v>
      </c>
      <c r="I8" s="60">
        <f t="shared" si="2"/>
        <v>394266</v>
      </c>
      <c r="J8" s="59">
        <f t="shared" si="2"/>
        <v>448952</v>
      </c>
      <c r="K8" s="59">
        <f t="shared" si="2"/>
        <v>355298</v>
      </c>
      <c r="L8" s="60">
        <f t="shared" si="2"/>
        <v>0</v>
      </c>
      <c r="M8" s="60">
        <f t="shared" si="2"/>
        <v>0</v>
      </c>
      <c r="N8" s="59">
        <f t="shared" si="2"/>
        <v>355298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804250</v>
      </c>
      <c r="X8" s="60">
        <f t="shared" si="2"/>
        <v>0</v>
      </c>
      <c r="Y8" s="59">
        <f t="shared" si="2"/>
        <v>804250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>
        <v>51172</v>
      </c>
      <c r="H9" s="60"/>
      <c r="I9" s="60">
        <v>387320</v>
      </c>
      <c r="J9" s="59">
        <v>438492</v>
      </c>
      <c r="K9" s="59">
        <v>311563</v>
      </c>
      <c r="L9" s="60"/>
      <c r="M9" s="60"/>
      <c r="N9" s="59">
        <v>311563</v>
      </c>
      <c r="O9" s="59"/>
      <c r="P9" s="60"/>
      <c r="Q9" s="60"/>
      <c r="R9" s="59"/>
      <c r="S9" s="59"/>
      <c r="T9" s="60"/>
      <c r="U9" s="60"/>
      <c r="V9" s="59"/>
      <c r="W9" s="59">
        <v>750055</v>
      </c>
      <c r="X9" s="60"/>
      <c r="Y9" s="59">
        <v>750055</v>
      </c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>
        <v>3514</v>
      </c>
      <c r="H10" s="60"/>
      <c r="I10" s="60">
        <v>6946</v>
      </c>
      <c r="J10" s="59">
        <v>10460</v>
      </c>
      <c r="K10" s="59">
        <v>43735</v>
      </c>
      <c r="L10" s="60"/>
      <c r="M10" s="60"/>
      <c r="N10" s="59">
        <v>43735</v>
      </c>
      <c r="O10" s="59"/>
      <c r="P10" s="60"/>
      <c r="Q10" s="60"/>
      <c r="R10" s="59"/>
      <c r="S10" s="59"/>
      <c r="T10" s="60"/>
      <c r="U10" s="60"/>
      <c r="V10" s="59"/>
      <c r="W10" s="59">
        <v>54195</v>
      </c>
      <c r="X10" s="60"/>
      <c r="Y10" s="59">
        <v>54195</v>
      </c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51495</v>
      </c>
      <c r="H11" s="349">
        <f t="shared" si="3"/>
        <v>0</v>
      </c>
      <c r="I11" s="349">
        <f t="shared" si="3"/>
        <v>100164</v>
      </c>
      <c r="J11" s="351">
        <f t="shared" si="3"/>
        <v>151659</v>
      </c>
      <c r="K11" s="351">
        <f t="shared" si="3"/>
        <v>572417</v>
      </c>
      <c r="L11" s="349">
        <f t="shared" si="3"/>
        <v>0</v>
      </c>
      <c r="M11" s="349">
        <f t="shared" si="3"/>
        <v>0</v>
      </c>
      <c r="N11" s="351">
        <f t="shared" si="3"/>
        <v>572417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724076</v>
      </c>
      <c r="X11" s="349">
        <f t="shared" si="3"/>
        <v>0</v>
      </c>
      <c r="Y11" s="351">
        <f t="shared" si="3"/>
        <v>724076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>
        <v>51495</v>
      </c>
      <c r="H12" s="60"/>
      <c r="I12" s="60">
        <v>100164</v>
      </c>
      <c r="J12" s="59">
        <v>151659</v>
      </c>
      <c r="K12" s="59">
        <v>572417</v>
      </c>
      <c r="L12" s="60"/>
      <c r="M12" s="60"/>
      <c r="N12" s="59">
        <v>572417</v>
      </c>
      <c r="O12" s="59"/>
      <c r="P12" s="60"/>
      <c r="Q12" s="60"/>
      <c r="R12" s="59"/>
      <c r="S12" s="59"/>
      <c r="T12" s="60"/>
      <c r="U12" s="60"/>
      <c r="V12" s="59"/>
      <c r="W12" s="59">
        <v>724076</v>
      </c>
      <c r="X12" s="60"/>
      <c r="Y12" s="59">
        <v>724076</v>
      </c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71095</v>
      </c>
      <c r="H13" s="275">
        <f t="shared" si="4"/>
        <v>0</v>
      </c>
      <c r="I13" s="275">
        <f t="shared" si="4"/>
        <v>223055</v>
      </c>
      <c r="J13" s="329">
        <f t="shared" si="4"/>
        <v>294150</v>
      </c>
      <c r="K13" s="329">
        <f t="shared" si="4"/>
        <v>2646760</v>
      </c>
      <c r="L13" s="275">
        <f t="shared" si="4"/>
        <v>0</v>
      </c>
      <c r="M13" s="275">
        <f t="shared" si="4"/>
        <v>0</v>
      </c>
      <c r="N13" s="329">
        <f t="shared" si="4"/>
        <v>2646760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2940910</v>
      </c>
      <c r="X13" s="275">
        <f t="shared" si="4"/>
        <v>0</v>
      </c>
      <c r="Y13" s="329">
        <f t="shared" si="4"/>
        <v>2940910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>
        <v>71095</v>
      </c>
      <c r="H14" s="60"/>
      <c r="I14" s="60">
        <v>223055</v>
      </c>
      <c r="J14" s="59">
        <v>294150</v>
      </c>
      <c r="K14" s="59">
        <v>2646760</v>
      </c>
      <c r="L14" s="60"/>
      <c r="M14" s="60"/>
      <c r="N14" s="59">
        <v>2646760</v>
      </c>
      <c r="O14" s="59"/>
      <c r="P14" s="60"/>
      <c r="Q14" s="60"/>
      <c r="R14" s="59"/>
      <c r="S14" s="59"/>
      <c r="T14" s="60"/>
      <c r="U14" s="60"/>
      <c r="V14" s="59"/>
      <c r="W14" s="59">
        <v>2940910</v>
      </c>
      <c r="X14" s="60"/>
      <c r="Y14" s="59">
        <v>2940910</v>
      </c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3521</v>
      </c>
      <c r="H22" s="330">
        <f t="shared" si="6"/>
        <v>0</v>
      </c>
      <c r="I22" s="330">
        <f t="shared" si="6"/>
        <v>1336</v>
      </c>
      <c r="J22" s="332">
        <f t="shared" si="6"/>
        <v>4857</v>
      </c>
      <c r="K22" s="332">
        <f t="shared" si="6"/>
        <v>50718</v>
      </c>
      <c r="L22" s="330">
        <f t="shared" si="6"/>
        <v>0</v>
      </c>
      <c r="M22" s="330">
        <f t="shared" si="6"/>
        <v>0</v>
      </c>
      <c r="N22" s="332">
        <f t="shared" si="6"/>
        <v>50718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55575</v>
      </c>
      <c r="X22" s="330">
        <f t="shared" si="6"/>
        <v>0</v>
      </c>
      <c r="Y22" s="332">
        <f t="shared" si="6"/>
        <v>55575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>
        <v>3521</v>
      </c>
      <c r="H27" s="60"/>
      <c r="I27" s="60">
        <v>1336</v>
      </c>
      <c r="J27" s="59">
        <v>4857</v>
      </c>
      <c r="K27" s="59">
        <v>47518</v>
      </c>
      <c r="L27" s="60"/>
      <c r="M27" s="60"/>
      <c r="N27" s="59">
        <v>47518</v>
      </c>
      <c r="O27" s="59"/>
      <c r="P27" s="60"/>
      <c r="Q27" s="60"/>
      <c r="R27" s="59"/>
      <c r="S27" s="59"/>
      <c r="T27" s="60"/>
      <c r="U27" s="60"/>
      <c r="V27" s="59"/>
      <c r="W27" s="59">
        <v>52375</v>
      </c>
      <c r="X27" s="60"/>
      <c r="Y27" s="59">
        <v>52375</v>
      </c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>
        <v>3200</v>
      </c>
      <c r="L28" s="275"/>
      <c r="M28" s="275"/>
      <c r="N28" s="329">
        <v>3200</v>
      </c>
      <c r="O28" s="329"/>
      <c r="P28" s="275"/>
      <c r="Q28" s="275"/>
      <c r="R28" s="329"/>
      <c r="S28" s="329"/>
      <c r="T28" s="275"/>
      <c r="U28" s="275"/>
      <c r="V28" s="329"/>
      <c r="W28" s="329">
        <v>3200</v>
      </c>
      <c r="X28" s="275"/>
      <c r="Y28" s="329">
        <v>3200</v>
      </c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5335593</v>
      </c>
      <c r="H40" s="330">
        <f t="shared" si="9"/>
        <v>0</v>
      </c>
      <c r="I40" s="330">
        <f t="shared" si="9"/>
        <v>2866562</v>
      </c>
      <c r="J40" s="332">
        <f t="shared" si="9"/>
        <v>8202155</v>
      </c>
      <c r="K40" s="332">
        <f t="shared" si="9"/>
        <v>2677133</v>
      </c>
      <c r="L40" s="330">
        <f t="shared" si="9"/>
        <v>0</v>
      </c>
      <c r="M40" s="330">
        <f t="shared" si="9"/>
        <v>0</v>
      </c>
      <c r="N40" s="332">
        <f t="shared" si="9"/>
        <v>2677133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10879288</v>
      </c>
      <c r="X40" s="330">
        <f t="shared" si="9"/>
        <v>0</v>
      </c>
      <c r="Y40" s="332">
        <f t="shared" si="9"/>
        <v>10879288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>
        <v>79335</v>
      </c>
      <c r="H41" s="349"/>
      <c r="I41" s="349">
        <v>501213</v>
      </c>
      <c r="J41" s="351">
        <v>580548</v>
      </c>
      <c r="K41" s="351">
        <v>431171</v>
      </c>
      <c r="L41" s="349"/>
      <c r="M41" s="349"/>
      <c r="N41" s="351">
        <v>431171</v>
      </c>
      <c r="O41" s="351"/>
      <c r="P41" s="349"/>
      <c r="Q41" s="349"/>
      <c r="R41" s="351"/>
      <c r="S41" s="351"/>
      <c r="T41" s="349"/>
      <c r="U41" s="349"/>
      <c r="V41" s="351"/>
      <c r="W41" s="351">
        <v>1011719</v>
      </c>
      <c r="X41" s="349"/>
      <c r="Y41" s="351">
        <v>1011719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>
        <v>28517</v>
      </c>
      <c r="H43" s="305"/>
      <c r="I43" s="305">
        <v>249635</v>
      </c>
      <c r="J43" s="357">
        <v>278152</v>
      </c>
      <c r="K43" s="357">
        <v>233028</v>
      </c>
      <c r="L43" s="305"/>
      <c r="M43" s="305"/>
      <c r="N43" s="357">
        <v>233028</v>
      </c>
      <c r="O43" s="357"/>
      <c r="P43" s="305"/>
      <c r="Q43" s="305"/>
      <c r="R43" s="357"/>
      <c r="S43" s="357"/>
      <c r="T43" s="305"/>
      <c r="U43" s="305"/>
      <c r="V43" s="357"/>
      <c r="W43" s="357">
        <v>511180</v>
      </c>
      <c r="X43" s="305"/>
      <c r="Y43" s="357">
        <v>511180</v>
      </c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>
        <v>-2545</v>
      </c>
      <c r="H44" s="54"/>
      <c r="I44" s="54">
        <v>67043</v>
      </c>
      <c r="J44" s="53">
        <v>64498</v>
      </c>
      <c r="K44" s="53">
        <v>193528</v>
      </c>
      <c r="L44" s="54"/>
      <c r="M44" s="54"/>
      <c r="N44" s="53">
        <v>193528</v>
      </c>
      <c r="O44" s="53"/>
      <c r="P44" s="54"/>
      <c r="Q44" s="54"/>
      <c r="R44" s="53"/>
      <c r="S44" s="53"/>
      <c r="T44" s="54"/>
      <c r="U44" s="54"/>
      <c r="V44" s="53"/>
      <c r="W44" s="53">
        <v>258026</v>
      </c>
      <c r="X44" s="54"/>
      <c r="Y44" s="53">
        <v>258026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>
        <v>98924</v>
      </c>
      <c r="H47" s="54"/>
      <c r="I47" s="54">
        <v>184163</v>
      </c>
      <c r="J47" s="53">
        <v>283087</v>
      </c>
      <c r="K47" s="53">
        <v>85314</v>
      </c>
      <c r="L47" s="54"/>
      <c r="M47" s="54"/>
      <c r="N47" s="53">
        <v>85314</v>
      </c>
      <c r="O47" s="53"/>
      <c r="P47" s="54"/>
      <c r="Q47" s="54"/>
      <c r="R47" s="53"/>
      <c r="S47" s="53"/>
      <c r="T47" s="54"/>
      <c r="U47" s="54"/>
      <c r="V47" s="53"/>
      <c r="W47" s="53">
        <v>368401</v>
      </c>
      <c r="X47" s="54"/>
      <c r="Y47" s="53">
        <v>368401</v>
      </c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>
        <v>5131362</v>
      </c>
      <c r="H49" s="54"/>
      <c r="I49" s="54">
        <v>1864508</v>
      </c>
      <c r="J49" s="53">
        <v>6995870</v>
      </c>
      <c r="K49" s="53">
        <v>1734092</v>
      </c>
      <c r="L49" s="54"/>
      <c r="M49" s="54"/>
      <c r="N49" s="53">
        <v>1734092</v>
      </c>
      <c r="O49" s="53"/>
      <c r="P49" s="54"/>
      <c r="Q49" s="54"/>
      <c r="R49" s="53"/>
      <c r="S49" s="53"/>
      <c r="T49" s="54"/>
      <c r="U49" s="54"/>
      <c r="V49" s="53"/>
      <c r="W49" s="53">
        <v>8729962</v>
      </c>
      <c r="X49" s="54"/>
      <c r="Y49" s="53">
        <v>8729962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5516390</v>
      </c>
      <c r="H60" s="219">
        <f t="shared" si="14"/>
        <v>0</v>
      </c>
      <c r="I60" s="219">
        <f t="shared" si="14"/>
        <v>3587124</v>
      </c>
      <c r="J60" s="264">
        <f t="shared" si="14"/>
        <v>9103514</v>
      </c>
      <c r="K60" s="264">
        <f t="shared" si="14"/>
        <v>6353604</v>
      </c>
      <c r="L60" s="219">
        <f t="shared" si="14"/>
        <v>0</v>
      </c>
      <c r="M60" s="219">
        <f t="shared" si="14"/>
        <v>0</v>
      </c>
      <c r="N60" s="264">
        <f t="shared" si="14"/>
        <v>6353604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15457118</v>
      </c>
      <c r="X60" s="219">
        <f t="shared" si="14"/>
        <v>0</v>
      </c>
      <c r="Y60" s="264">
        <f t="shared" si="14"/>
        <v>15457118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2015-02-02T10:59:56Z</dcterms:created>
  <dcterms:modified xsi:type="dcterms:W3CDTF">2015-02-02T11:01:49Z</dcterms:modified>
  <cp:category/>
  <cp:version/>
  <cp:contentType/>
  <cp:contentStatus/>
</cp:coreProperties>
</file>