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<sst xmlns="http://schemas.openxmlformats.org/spreadsheetml/2006/main" count="855" uniqueCount="302">
  <si>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Ngwathe(FS203)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</si>
  <si>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</si>
  <si>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</si>
  <si>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</si>
  <si>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</si>
  <si>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</si>
  <si>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</si>
  <si>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</si>
  <si>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</si>
  <si>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</si>
  <si>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</si>
  <si>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</si>
  <si>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</si>
  <si>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</si>
  <si>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</si>
  <si>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</si>
  <si>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</si>
  <si>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</si>
  <si>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</si>
  <si>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</si>
  <si>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</si>
  <si>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</si>
  <si>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</si>
  <si>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</si>
  <si>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</si>
  <si>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</si>
  <si>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</si>
  <si>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</si>
  <si>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</si>
  <si>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</si>
  <si>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</si>
  <si>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</si>
  <si>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</si>
  <si>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</si>
  <si>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</si>
  <si>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</si>
  <si>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</si>
  <si>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</si>
  <si>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</si>
  <si>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</si>
  <si>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</si>
  <si>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</si>
  <si>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</si>
  <si>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</si>
  <si>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</si>
  <si>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</si>
  <si>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</si>
  <si>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</si>
  <si>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</si>
  <si>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</si>
  <si>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</si>
  <si>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</si>
  <si>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</si>
  <si>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</si>
  <si>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</si>
  <si>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</si>
  <si>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</si>
  <si>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</si>
  <si>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</si>
  <si>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</si>
  <si>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</si>
  <si>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</si>
  <si>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</si>
  <si>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</si>
  <si>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</si>
  <si>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</si>
  <si>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</si>
  <si>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</si>
  <si>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</si>
  <si>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</si>
  <si>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Ngwathe(FS203)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</si>
  <si>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</si>
  <si>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</si>
  <si>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</si>
  <si>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</si>
  <si>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</si>
  <si>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</si>
  <si>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</si>
  <si>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</si>
  <si>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</si>
  <si>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</si>
  <si>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</si>
  <si>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</si>
  <si>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</si>
  <si>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</si>
  <si>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</si>
  <si>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</si>
  <si>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</si>
  <si>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</si>
  <si>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</si>
  <si>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</si>
  <si>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</si>
  <si>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</si>
  <si>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</si>
  <si>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</si>
  <si>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</si>
  <si>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</si>
  <si>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</si>
  <si>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</si>
  <si>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</si>
  <si>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Ngwathe(FS203)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</si>
  <si>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</si>
  <si>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</si>
  <si>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</si>
  <si>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</si>
  <si>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</si>
  <si>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</si>
  <si>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</si>
  <si>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</si>
  <si>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</si>
  <si>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</si>
  <si>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</si>
  <si>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</si>
  <si>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</si>
  <si>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</si>
  <si>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</si>
  <si>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</si>
  <si>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</si>
  <si>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</si>
  <si>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</si>
  <si>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</si>
  <si>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</si>
  <si>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</si>
  <si>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</si>
  <si>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</si>
  <si>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</si>
  <si>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</si>
  <si>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</si>
  <si>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</si>
  <si>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Ngwathe(FS203)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</si>
  <si>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</si>
  <si>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</si>
  <si>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</si>
  <si>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</si>
  <si>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</si>
  <si>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</si>
  <si>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</si>
  <si>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</si>
  <si>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</si>
  <si>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</si>
  <si>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Ngwathe(FS203)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</si>
  <si>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</si>
  <si>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</si>
  <si>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</si>
  <si>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</si>
  <si>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</si>
  <si>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</si>
  <si>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</si>
  <si>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</si>
  <si>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</si>
  <si>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</si>
  <si>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</si>
  <si>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</si>
  <si>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</si>
  <si>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</si>
  <si>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</si>
  <si>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</si>
  <si>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</si>
  <si>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</si>
  <si>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</si>
  <si>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</si>
  <si>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</si>
  <si>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</si>
  <si>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</si>
  <si>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</si>
  <si>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</si>
  <si>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</si>
  <si>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</si>
  <si>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</si>
  <si>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</si>
  <si>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</si>
  <si>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</si>
  <si>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</si>
  <si>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</si>
  <si>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Ngwathe(FS203)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</si>
  <si>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</si>
  <si>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</si>
  <si>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</si>
  <si>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</si>
  <si>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</si>
  <si>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</si>
  <si>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</si>
  <si>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</si>
  <si>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</si>
  <si>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</si>
  <si>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</si>
  <si>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</si>
  <si>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</si>
  <si>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</si>
  <si>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</si>
  <si>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</si>
  <si>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</si>
  <si>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</si>
  <si>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</si>
  <si>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</si>
  <si>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</si>
  <si>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</si>
  <si>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</si>
  <si>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</si>
  <si>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</si>
  <si>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</si>
  <si>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Ngwathe(FS203)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</si>
  <si>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</si>
  <si>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</si>
  <si>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</si>
  <si>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</si>
  <si>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</si>
  <si>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</si>
  <si>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</si>
  <si>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</si>
  <si>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</si>
  <si>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</si>
  <si>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</si>
  <si>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</si>
  <si>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</si>
  <si>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</si>
  <si>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</si>
  <si>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</si>
  <si>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</si>
  <si>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</si>
  <si>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</si>
  <si>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</si>
  <si>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</si>
  <si>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</si>
  <si>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</si>
  <si>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</si>
  <si>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Ngwathe(FS203)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</si>
  <si>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</si>
  <si>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</si>
  <si>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</si>
  <si>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</si>
  <si>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</si>
  <si>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</si>
  <si>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</si>
  <si>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</si>
  <si>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</si>
  <si>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</si>
  <si>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</si>
  <si>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</si>
  <si>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</si>
  <si>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</si>
  <si>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</si>
  <si>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</si>
  <si>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</si>
  <si>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</si>
  <si>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</si>
  <si>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</si>
  <si>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</si>
  <si>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</si>
  <si>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</si>
  <si>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</si>
  <si>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</si>
  <si>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</si>
  <si>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</si>
  <si>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</si>
  <si>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</si>
  <si>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</si>
  <si>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</si>
  <si>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</si>
  <si>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</si>
  <si>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</si>
  <si>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</si>
  <si>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Ngwathe(FS203)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</si>
  <si>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</si>
  <si>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</si>
  <si>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Ngwathe(FS203)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</si>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</sst>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42923019</v>
      </c>
      <c r="C5" s="19">
        <v>0</v>
      </c>
      <c r="D5" s="59">
        <v>51296513</v>
      </c>
      <c r="E5" s="60">
        <v>51296513</v>
      </c>
      <c r="F5" s="60">
        <v>5217379</v>
      </c>
      <c r="G5" s="60">
        <v>5221145</v>
      </c>
      <c r="H5" s="60">
        <v>5433782</v>
      </c>
      <c r="I5" s="60">
        <v>15872306</v>
      </c>
      <c r="J5" s="60">
        <v>-11140001</v>
      </c>
      <c r="K5" s="60">
        <v>5142153</v>
      </c>
      <c r="L5" s="60">
        <v>5186185</v>
      </c>
      <c r="M5" s="60">
        <v>-811663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15060643</v>
      </c>
      <c r="W5" s="60">
        <v>25648500</v>
      </c>
      <c r="X5" s="60">
        <v>-10587857</v>
      </c>
      <c r="Y5" s="61">
        <v>-41.28</v>
      </c>
      <c r="Z5" s="62">
        <v>51296513</v>
      </c>
    </row>
    <row r="6" spans="1:26" ht="13.5">
      <c r="A6" s="58" t="s">
        <v>32</v>
      </c>
      <c r="B6" s="19">
        <v>315690954</v>
      </c>
      <c r="C6" s="19">
        <v>0</v>
      </c>
      <c r="D6" s="59">
        <v>257872319</v>
      </c>
      <c r="E6" s="60">
        <v>257972387</v>
      </c>
      <c r="F6" s="60">
        <v>3723586</v>
      </c>
      <c r="G6" s="60">
        <v>20359740</v>
      </c>
      <c r="H6" s="60">
        <v>25429041</v>
      </c>
      <c r="I6" s="60">
        <v>49512367</v>
      </c>
      <c r="J6" s="60">
        <v>23226199</v>
      </c>
      <c r="K6" s="60">
        <v>41377206</v>
      </c>
      <c r="L6" s="60">
        <v>-2567555</v>
      </c>
      <c r="M6" s="60">
        <v>62035850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111548217</v>
      </c>
      <c r="W6" s="60">
        <v>135378985</v>
      </c>
      <c r="X6" s="60">
        <v>-23830768</v>
      </c>
      <c r="Y6" s="61">
        <v>-17.6</v>
      </c>
      <c r="Z6" s="62">
        <v>257972387</v>
      </c>
    </row>
    <row r="7" spans="1:26" ht="13.5">
      <c r="A7" s="58" t="s">
        <v>33</v>
      </c>
      <c r="B7" s="19">
        <v>2057449</v>
      </c>
      <c r="C7" s="19">
        <v>0</v>
      </c>
      <c r="D7" s="59">
        <v>2756600</v>
      </c>
      <c r="E7" s="60">
        <v>1756600</v>
      </c>
      <c r="F7" s="60">
        <v>63557</v>
      </c>
      <c r="G7" s="60">
        <v>111336</v>
      </c>
      <c r="H7" s="60">
        <v>55583</v>
      </c>
      <c r="I7" s="60">
        <v>230476</v>
      </c>
      <c r="J7" s="60">
        <v>-30426</v>
      </c>
      <c r="K7" s="60">
        <v>31653</v>
      </c>
      <c r="L7" s="60">
        <v>11035</v>
      </c>
      <c r="M7" s="60">
        <v>12262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242738</v>
      </c>
      <c r="W7" s="60"/>
      <c r="X7" s="60">
        <v>242738</v>
      </c>
      <c r="Y7" s="61">
        <v>0</v>
      </c>
      <c r="Z7" s="62">
        <v>1756600</v>
      </c>
    </row>
    <row r="8" spans="1:26" ht="13.5">
      <c r="A8" s="58" t="s">
        <v>34</v>
      </c>
      <c r="B8" s="19">
        <v>147282325</v>
      </c>
      <c r="C8" s="19">
        <v>0</v>
      </c>
      <c r="D8" s="59">
        <v>163765000</v>
      </c>
      <c r="E8" s="60">
        <v>163765000</v>
      </c>
      <c r="F8" s="60">
        <v>65023000</v>
      </c>
      <c r="G8" s="60">
        <v>1334000</v>
      </c>
      <c r="H8" s="60">
        <v>0</v>
      </c>
      <c r="I8" s="60">
        <v>66357000</v>
      </c>
      <c r="J8" s="60">
        <v>0</v>
      </c>
      <c r="K8" s="60">
        <v>300000</v>
      </c>
      <c r="L8" s="60">
        <v>0</v>
      </c>
      <c r="M8" s="60">
        <v>300000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66657000</v>
      </c>
      <c r="W8" s="60">
        <v>110407846</v>
      </c>
      <c r="X8" s="60">
        <v>-43750846</v>
      </c>
      <c r="Y8" s="61">
        <v>-39.63</v>
      </c>
      <c r="Z8" s="62">
        <v>163765000</v>
      </c>
    </row>
    <row r="9" spans="1:26" ht="13.5">
      <c r="A9" s="58" t="s">
        <v>35</v>
      </c>
      <c r="B9" s="19">
        <v>31067736</v>
      </c>
      <c r="C9" s="19">
        <v>0</v>
      </c>
      <c r="D9" s="59">
        <v>7994500</v>
      </c>
      <c r="E9" s="60">
        <v>9756500</v>
      </c>
      <c r="F9" s="60">
        <v>4918050</v>
      </c>
      <c r="G9" s="60">
        <v>3440882</v>
      </c>
      <c r="H9" s="60">
        <v>3791301</v>
      </c>
      <c r="I9" s="60">
        <v>12150233</v>
      </c>
      <c r="J9" s="60">
        <v>-1854433</v>
      </c>
      <c r="K9" s="60">
        <v>3709384</v>
      </c>
      <c r="L9" s="60">
        <v>3667789</v>
      </c>
      <c r="M9" s="60">
        <v>5522740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17672973</v>
      </c>
      <c r="W9" s="60">
        <v>3986984</v>
      </c>
      <c r="X9" s="60">
        <v>13685989</v>
      </c>
      <c r="Y9" s="61">
        <v>343.27</v>
      </c>
      <c r="Z9" s="62">
        <v>9756500</v>
      </c>
    </row>
    <row r="10" spans="1:26" ht="25.5">
      <c r="A10" s="63" t="s">
        <v>277</v>
      </c>
      <c r="B10" s="64">
        <f>SUM(B5:B9)</f>
        <v>539021483</v>
      </c>
      <c r="C10" s="64">
        <f>SUM(C5:C9)</f>
        <v>0</v>
      </c>
      <c r="D10" s="65">
        <f aca="true" t="shared" si="0" ref="D10:Z10">SUM(D5:D9)</f>
        <v>483684932</v>
      </c>
      <c r="E10" s="66">
        <f t="shared" si="0"/>
        <v>484547000</v>
      </c>
      <c r="F10" s="66">
        <f t="shared" si="0"/>
        <v>78945572</v>
      </c>
      <c r="G10" s="66">
        <f t="shared" si="0"/>
        <v>30467103</v>
      </c>
      <c r="H10" s="66">
        <f t="shared" si="0"/>
        <v>34709707</v>
      </c>
      <c r="I10" s="66">
        <f t="shared" si="0"/>
        <v>144122382</v>
      </c>
      <c r="J10" s="66">
        <f t="shared" si="0"/>
        <v>10201339</v>
      </c>
      <c r="K10" s="66">
        <f t="shared" si="0"/>
        <v>50560396</v>
      </c>
      <c r="L10" s="66">
        <f t="shared" si="0"/>
        <v>6297454</v>
      </c>
      <c r="M10" s="66">
        <f t="shared" si="0"/>
        <v>67059189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211181571</v>
      </c>
      <c r="W10" s="66">
        <f t="shared" si="0"/>
        <v>275422315</v>
      </c>
      <c r="X10" s="66">
        <f t="shared" si="0"/>
        <v>-64240744</v>
      </c>
      <c r="Y10" s="67">
        <f>+IF(W10&lt;&gt;0,(X10/W10)*100,0)</f>
        <v>-23.324451397483898</v>
      </c>
      <c r="Z10" s="68">
        <f t="shared" si="0"/>
        <v>484547000</v>
      </c>
    </row>
    <row r="11" spans="1:26" ht="13.5">
      <c r="A11" s="58" t="s">
        <v>37</v>
      </c>
      <c r="B11" s="19">
        <v>175490908</v>
      </c>
      <c r="C11" s="19">
        <v>0</v>
      </c>
      <c r="D11" s="59">
        <v>138927907</v>
      </c>
      <c r="E11" s="60">
        <v>145144000</v>
      </c>
      <c r="F11" s="60">
        <v>14863395</v>
      </c>
      <c r="G11" s="60">
        <v>14686859</v>
      </c>
      <c r="H11" s="60">
        <v>15302831</v>
      </c>
      <c r="I11" s="60">
        <v>44853085</v>
      </c>
      <c r="J11" s="60">
        <v>14818220</v>
      </c>
      <c r="K11" s="60">
        <v>14651576</v>
      </c>
      <c r="L11" s="60">
        <v>14877459</v>
      </c>
      <c r="M11" s="60">
        <v>44347255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89200340</v>
      </c>
      <c r="W11" s="60">
        <v>69447498</v>
      </c>
      <c r="X11" s="60">
        <v>19752842</v>
      </c>
      <c r="Y11" s="61">
        <v>28.44</v>
      </c>
      <c r="Z11" s="62">
        <v>145144000</v>
      </c>
    </row>
    <row r="12" spans="1:26" ht="13.5">
      <c r="A12" s="58" t="s">
        <v>38</v>
      </c>
      <c r="B12" s="19">
        <v>10084329</v>
      </c>
      <c r="C12" s="19">
        <v>0</v>
      </c>
      <c r="D12" s="59">
        <v>10441707</v>
      </c>
      <c r="E12" s="60">
        <v>10441708</v>
      </c>
      <c r="F12" s="60">
        <v>842175</v>
      </c>
      <c r="G12" s="60">
        <v>843675</v>
      </c>
      <c r="H12" s="60">
        <v>843075</v>
      </c>
      <c r="I12" s="60">
        <v>2528925</v>
      </c>
      <c r="J12" s="60">
        <v>843075</v>
      </c>
      <c r="K12" s="60">
        <v>843075</v>
      </c>
      <c r="L12" s="60">
        <v>843075</v>
      </c>
      <c r="M12" s="60">
        <v>2529225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5058150</v>
      </c>
      <c r="W12" s="60">
        <v>5221002</v>
      </c>
      <c r="X12" s="60">
        <v>-162852</v>
      </c>
      <c r="Y12" s="61">
        <v>-3.12</v>
      </c>
      <c r="Z12" s="62">
        <v>10441708</v>
      </c>
    </row>
    <row r="13" spans="1:26" ht="13.5">
      <c r="A13" s="58" t="s">
        <v>278</v>
      </c>
      <c r="B13" s="19">
        <v>101495200</v>
      </c>
      <c r="C13" s="19">
        <v>0</v>
      </c>
      <c r="D13" s="59">
        <v>95000000</v>
      </c>
      <c r="E13" s="60">
        <v>95000000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47500002</v>
      </c>
      <c r="X13" s="60">
        <v>-47500002</v>
      </c>
      <c r="Y13" s="61">
        <v>-100</v>
      </c>
      <c r="Z13" s="62">
        <v>95000000</v>
      </c>
    </row>
    <row r="14" spans="1:26" ht="13.5">
      <c r="A14" s="58" t="s">
        <v>40</v>
      </c>
      <c r="B14" s="19">
        <v>1826968</v>
      </c>
      <c r="C14" s="19">
        <v>0</v>
      </c>
      <c r="D14" s="59">
        <v>3000000</v>
      </c>
      <c r="E14" s="60">
        <v>3000000</v>
      </c>
      <c r="F14" s="60">
        <v>100000</v>
      </c>
      <c r="G14" s="60">
        <v>100000</v>
      </c>
      <c r="H14" s="60">
        <v>1500000</v>
      </c>
      <c r="I14" s="60">
        <v>1700000</v>
      </c>
      <c r="J14" s="60">
        <v>-1362446</v>
      </c>
      <c r="K14" s="60">
        <v>100000</v>
      </c>
      <c r="L14" s="60">
        <v>439052</v>
      </c>
      <c r="M14" s="60">
        <v>-823394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876606</v>
      </c>
      <c r="W14" s="60">
        <v>1600000</v>
      </c>
      <c r="X14" s="60">
        <v>-723394</v>
      </c>
      <c r="Y14" s="61">
        <v>-45.21</v>
      </c>
      <c r="Z14" s="62">
        <v>3000000</v>
      </c>
    </row>
    <row r="15" spans="1:26" ht="13.5">
      <c r="A15" s="58" t="s">
        <v>41</v>
      </c>
      <c r="B15" s="19">
        <v>149690322</v>
      </c>
      <c r="C15" s="19">
        <v>0</v>
      </c>
      <c r="D15" s="59">
        <v>173501194</v>
      </c>
      <c r="E15" s="60">
        <v>173500626</v>
      </c>
      <c r="F15" s="60">
        <v>39081401</v>
      </c>
      <c r="G15" s="60">
        <v>1854728</v>
      </c>
      <c r="H15" s="60">
        <v>3518117</v>
      </c>
      <c r="I15" s="60">
        <v>44454246</v>
      </c>
      <c r="J15" s="60">
        <v>15592867</v>
      </c>
      <c r="K15" s="60">
        <v>1807880</v>
      </c>
      <c r="L15" s="60">
        <v>-8003270</v>
      </c>
      <c r="M15" s="60">
        <v>9397477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53851723</v>
      </c>
      <c r="W15" s="60">
        <v>92163537</v>
      </c>
      <c r="X15" s="60">
        <v>-38311814</v>
      </c>
      <c r="Y15" s="61">
        <v>-41.57</v>
      </c>
      <c r="Z15" s="62">
        <v>173500626</v>
      </c>
    </row>
    <row r="16" spans="1:26" ht="13.5">
      <c r="A16" s="69" t="s">
        <v>42</v>
      </c>
      <c r="B16" s="19">
        <v>0</v>
      </c>
      <c r="C16" s="19">
        <v>0</v>
      </c>
      <c r="D16" s="59">
        <v>38526420</v>
      </c>
      <c r="E16" s="60">
        <v>38526420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19263000</v>
      </c>
      <c r="X16" s="60">
        <v>-19263000</v>
      </c>
      <c r="Y16" s="61">
        <v>-100</v>
      </c>
      <c r="Z16" s="62">
        <v>38526420</v>
      </c>
    </row>
    <row r="17" spans="1:26" ht="13.5">
      <c r="A17" s="58" t="s">
        <v>43</v>
      </c>
      <c r="B17" s="19">
        <v>151680165</v>
      </c>
      <c r="C17" s="19">
        <v>0</v>
      </c>
      <c r="D17" s="59">
        <v>128063708</v>
      </c>
      <c r="E17" s="60">
        <v>121848182</v>
      </c>
      <c r="F17" s="60">
        <v>11519354</v>
      </c>
      <c r="G17" s="60">
        <v>8757260</v>
      </c>
      <c r="H17" s="60">
        <v>6648037</v>
      </c>
      <c r="I17" s="60">
        <v>26924651</v>
      </c>
      <c r="J17" s="60">
        <v>5926690</v>
      </c>
      <c r="K17" s="60">
        <v>3373245</v>
      </c>
      <c r="L17" s="60">
        <v>4977012</v>
      </c>
      <c r="M17" s="60">
        <v>14276947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41201598</v>
      </c>
      <c r="W17" s="60">
        <v>72840942</v>
      </c>
      <c r="X17" s="60">
        <v>-31639344</v>
      </c>
      <c r="Y17" s="61">
        <v>-43.44</v>
      </c>
      <c r="Z17" s="62">
        <v>121848182</v>
      </c>
    </row>
    <row r="18" spans="1:26" ht="13.5">
      <c r="A18" s="70" t="s">
        <v>44</v>
      </c>
      <c r="B18" s="71">
        <f>SUM(B11:B17)</f>
        <v>590267892</v>
      </c>
      <c r="C18" s="71">
        <f>SUM(C11:C17)</f>
        <v>0</v>
      </c>
      <c r="D18" s="72">
        <f aca="true" t="shared" si="1" ref="D18:Z18">SUM(D11:D17)</f>
        <v>587460936</v>
      </c>
      <c r="E18" s="73">
        <f t="shared" si="1"/>
        <v>587460936</v>
      </c>
      <c r="F18" s="73">
        <f t="shared" si="1"/>
        <v>66406325</v>
      </c>
      <c r="G18" s="73">
        <f t="shared" si="1"/>
        <v>26242522</v>
      </c>
      <c r="H18" s="73">
        <f t="shared" si="1"/>
        <v>27812060</v>
      </c>
      <c r="I18" s="73">
        <f t="shared" si="1"/>
        <v>120460907</v>
      </c>
      <c r="J18" s="73">
        <f t="shared" si="1"/>
        <v>35818406</v>
      </c>
      <c r="K18" s="73">
        <f t="shared" si="1"/>
        <v>20775776</v>
      </c>
      <c r="L18" s="73">
        <f t="shared" si="1"/>
        <v>13133328</v>
      </c>
      <c r="M18" s="73">
        <f t="shared" si="1"/>
        <v>69727510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190188417</v>
      </c>
      <c r="W18" s="73">
        <f t="shared" si="1"/>
        <v>308035981</v>
      </c>
      <c r="X18" s="73">
        <f t="shared" si="1"/>
        <v>-117847564</v>
      </c>
      <c r="Y18" s="67">
        <f>+IF(W18&lt;&gt;0,(X18/W18)*100,0)</f>
        <v>-38.25772678159958</v>
      </c>
      <c r="Z18" s="74">
        <f t="shared" si="1"/>
        <v>587460936</v>
      </c>
    </row>
    <row r="19" spans="1:26" ht="13.5">
      <c r="A19" s="70" t="s">
        <v>45</v>
      </c>
      <c r="B19" s="75">
        <f>+B10-B18</f>
        <v>-51246409</v>
      </c>
      <c r="C19" s="75">
        <f>+C10-C18</f>
        <v>0</v>
      </c>
      <c r="D19" s="76">
        <f aca="true" t="shared" si="2" ref="D19:Z19">+D10-D18</f>
        <v>-103776004</v>
      </c>
      <c r="E19" s="77">
        <f t="shared" si="2"/>
        <v>-102913936</v>
      </c>
      <c r="F19" s="77">
        <f t="shared" si="2"/>
        <v>12539247</v>
      </c>
      <c r="G19" s="77">
        <f t="shared" si="2"/>
        <v>4224581</v>
      </c>
      <c r="H19" s="77">
        <f t="shared" si="2"/>
        <v>6897647</v>
      </c>
      <c r="I19" s="77">
        <f t="shared" si="2"/>
        <v>23661475</v>
      </c>
      <c r="J19" s="77">
        <f t="shared" si="2"/>
        <v>-25617067</v>
      </c>
      <c r="K19" s="77">
        <f t="shared" si="2"/>
        <v>29784620</v>
      </c>
      <c r="L19" s="77">
        <f t="shared" si="2"/>
        <v>-6835874</v>
      </c>
      <c r="M19" s="77">
        <f t="shared" si="2"/>
        <v>-2668321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20993154</v>
      </c>
      <c r="W19" s="77">
        <f>IF(E10=E18,0,W10-W18)</f>
        <v>-32613666</v>
      </c>
      <c r="X19" s="77">
        <f t="shared" si="2"/>
        <v>53606820</v>
      </c>
      <c r="Y19" s="78">
        <f>+IF(W19&lt;&gt;0,(X19/W19)*100,0)</f>
        <v>-164.3691941899448</v>
      </c>
      <c r="Z19" s="79">
        <f t="shared" si="2"/>
        <v>-102913936</v>
      </c>
    </row>
    <row r="20" spans="1:26" ht="13.5">
      <c r="A20" s="58" t="s">
        <v>46</v>
      </c>
      <c r="B20" s="19">
        <v>0</v>
      </c>
      <c r="C20" s="19">
        <v>0</v>
      </c>
      <c r="D20" s="59">
        <v>44881000</v>
      </c>
      <c r="E20" s="60">
        <v>47252200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38148500</v>
      </c>
      <c r="X20" s="60">
        <v>-38148500</v>
      </c>
      <c r="Y20" s="61">
        <v>-100</v>
      </c>
      <c r="Z20" s="62">
        <v>47252200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-51246409</v>
      </c>
      <c r="C22" s="86">
        <f>SUM(C19:C21)</f>
        <v>0</v>
      </c>
      <c r="D22" s="87">
        <f aca="true" t="shared" si="3" ref="D22:Z22">SUM(D19:D21)</f>
        <v>-58895004</v>
      </c>
      <c r="E22" s="88">
        <f t="shared" si="3"/>
        <v>-55661736</v>
      </c>
      <c r="F22" s="88">
        <f t="shared" si="3"/>
        <v>12539247</v>
      </c>
      <c r="G22" s="88">
        <f t="shared" si="3"/>
        <v>4224581</v>
      </c>
      <c r="H22" s="88">
        <f t="shared" si="3"/>
        <v>6897647</v>
      </c>
      <c r="I22" s="88">
        <f t="shared" si="3"/>
        <v>23661475</v>
      </c>
      <c r="J22" s="88">
        <f t="shared" si="3"/>
        <v>-25617067</v>
      </c>
      <c r="K22" s="88">
        <f t="shared" si="3"/>
        <v>29784620</v>
      </c>
      <c r="L22" s="88">
        <f t="shared" si="3"/>
        <v>-6835874</v>
      </c>
      <c r="M22" s="88">
        <f t="shared" si="3"/>
        <v>-2668321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20993154</v>
      </c>
      <c r="W22" s="88">
        <f t="shared" si="3"/>
        <v>5534834</v>
      </c>
      <c r="X22" s="88">
        <f t="shared" si="3"/>
        <v>15458320</v>
      </c>
      <c r="Y22" s="89">
        <f>+IF(W22&lt;&gt;0,(X22/W22)*100,0)</f>
        <v>279.29148371929494</v>
      </c>
      <c r="Z22" s="90">
        <f t="shared" si="3"/>
        <v>-55661736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-51246409</v>
      </c>
      <c r="C24" s="75">
        <f>SUM(C22:C23)</f>
        <v>0</v>
      </c>
      <c r="D24" s="76">
        <f aca="true" t="shared" si="4" ref="D24:Z24">SUM(D22:D23)</f>
        <v>-58895004</v>
      </c>
      <c r="E24" s="77">
        <f t="shared" si="4"/>
        <v>-55661736</v>
      </c>
      <c r="F24" s="77">
        <f t="shared" si="4"/>
        <v>12539247</v>
      </c>
      <c r="G24" s="77">
        <f t="shared" si="4"/>
        <v>4224581</v>
      </c>
      <c r="H24" s="77">
        <f t="shared" si="4"/>
        <v>6897647</v>
      </c>
      <c r="I24" s="77">
        <f t="shared" si="4"/>
        <v>23661475</v>
      </c>
      <c r="J24" s="77">
        <f t="shared" si="4"/>
        <v>-25617067</v>
      </c>
      <c r="K24" s="77">
        <f t="shared" si="4"/>
        <v>29784620</v>
      </c>
      <c r="L24" s="77">
        <f t="shared" si="4"/>
        <v>-6835874</v>
      </c>
      <c r="M24" s="77">
        <f t="shared" si="4"/>
        <v>-2668321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20993154</v>
      </c>
      <c r="W24" s="77">
        <f t="shared" si="4"/>
        <v>5534834</v>
      </c>
      <c r="X24" s="77">
        <f t="shared" si="4"/>
        <v>15458320</v>
      </c>
      <c r="Y24" s="78">
        <f>+IF(W24&lt;&gt;0,(X24/W24)*100,0)</f>
        <v>279.29148371929494</v>
      </c>
      <c r="Z24" s="79">
        <f t="shared" si="4"/>
        <v>-55661736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61065769</v>
      </c>
      <c r="C27" s="22">
        <v>0</v>
      </c>
      <c r="D27" s="99">
        <v>66691559</v>
      </c>
      <c r="E27" s="100">
        <v>67672200</v>
      </c>
      <c r="F27" s="100">
        <v>11080443</v>
      </c>
      <c r="G27" s="100">
        <v>2227917</v>
      </c>
      <c r="H27" s="100">
        <v>969213</v>
      </c>
      <c r="I27" s="100">
        <v>14277573</v>
      </c>
      <c r="J27" s="100">
        <v>4916068</v>
      </c>
      <c r="K27" s="100">
        <v>3814232</v>
      </c>
      <c r="L27" s="100">
        <v>2253741</v>
      </c>
      <c r="M27" s="100">
        <v>10984041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25261614</v>
      </c>
      <c r="W27" s="100">
        <v>33836100</v>
      </c>
      <c r="X27" s="100">
        <v>-8574486</v>
      </c>
      <c r="Y27" s="101">
        <v>-25.34</v>
      </c>
      <c r="Z27" s="102">
        <v>67672200</v>
      </c>
    </row>
    <row r="28" spans="1:26" ht="13.5">
      <c r="A28" s="103" t="s">
        <v>46</v>
      </c>
      <c r="B28" s="19">
        <v>56802142</v>
      </c>
      <c r="C28" s="19">
        <v>0</v>
      </c>
      <c r="D28" s="59">
        <v>44881559</v>
      </c>
      <c r="E28" s="60">
        <v>47252200</v>
      </c>
      <c r="F28" s="60">
        <v>9979707</v>
      </c>
      <c r="G28" s="60">
        <v>1934456</v>
      </c>
      <c r="H28" s="60">
        <v>-12251</v>
      </c>
      <c r="I28" s="60">
        <v>11901912</v>
      </c>
      <c r="J28" s="60">
        <v>3998223</v>
      </c>
      <c r="K28" s="60">
        <v>2130795</v>
      </c>
      <c r="L28" s="60">
        <v>2061173</v>
      </c>
      <c r="M28" s="60">
        <v>8190191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20092103</v>
      </c>
      <c r="W28" s="60">
        <v>23626100</v>
      </c>
      <c r="X28" s="60">
        <v>-3533997</v>
      </c>
      <c r="Y28" s="61">
        <v>-14.96</v>
      </c>
      <c r="Z28" s="62">
        <v>47252200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4263627</v>
      </c>
      <c r="C31" s="19">
        <v>0</v>
      </c>
      <c r="D31" s="59">
        <v>21810000</v>
      </c>
      <c r="E31" s="60">
        <v>20420000</v>
      </c>
      <c r="F31" s="60">
        <v>1100736</v>
      </c>
      <c r="G31" s="60">
        <v>293461</v>
      </c>
      <c r="H31" s="60">
        <v>981464</v>
      </c>
      <c r="I31" s="60">
        <v>2375661</v>
      </c>
      <c r="J31" s="60">
        <v>917845</v>
      </c>
      <c r="K31" s="60">
        <v>1683438</v>
      </c>
      <c r="L31" s="60">
        <v>192568</v>
      </c>
      <c r="M31" s="60">
        <v>2793851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5169512</v>
      </c>
      <c r="W31" s="60">
        <v>10210000</v>
      </c>
      <c r="X31" s="60">
        <v>-5040488</v>
      </c>
      <c r="Y31" s="61">
        <v>-49.37</v>
      </c>
      <c r="Z31" s="62">
        <v>20420000</v>
      </c>
    </row>
    <row r="32" spans="1:26" ht="13.5">
      <c r="A32" s="70" t="s">
        <v>54</v>
      </c>
      <c r="B32" s="22">
        <f>SUM(B28:B31)</f>
        <v>61065769</v>
      </c>
      <c r="C32" s="22">
        <f>SUM(C28:C31)</f>
        <v>0</v>
      </c>
      <c r="D32" s="99">
        <f aca="true" t="shared" si="5" ref="D32:Z32">SUM(D28:D31)</f>
        <v>66691559</v>
      </c>
      <c r="E32" s="100">
        <f t="shared" si="5"/>
        <v>67672200</v>
      </c>
      <c r="F32" s="100">
        <f t="shared" si="5"/>
        <v>11080443</v>
      </c>
      <c r="G32" s="100">
        <f t="shared" si="5"/>
        <v>2227917</v>
      </c>
      <c r="H32" s="100">
        <f t="shared" si="5"/>
        <v>969213</v>
      </c>
      <c r="I32" s="100">
        <f t="shared" si="5"/>
        <v>14277573</v>
      </c>
      <c r="J32" s="100">
        <f t="shared" si="5"/>
        <v>4916068</v>
      </c>
      <c r="K32" s="100">
        <f t="shared" si="5"/>
        <v>3814233</v>
      </c>
      <c r="L32" s="100">
        <f t="shared" si="5"/>
        <v>2253741</v>
      </c>
      <c r="M32" s="100">
        <f t="shared" si="5"/>
        <v>10984042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25261615</v>
      </c>
      <c r="W32" s="100">
        <f t="shared" si="5"/>
        <v>33836100</v>
      </c>
      <c r="X32" s="100">
        <f t="shared" si="5"/>
        <v>-8574485</v>
      </c>
      <c r="Y32" s="101">
        <f>+IF(W32&lt;&gt;0,(X32/W32)*100,0)</f>
        <v>-25.341233179946858</v>
      </c>
      <c r="Z32" s="102">
        <f t="shared" si="5"/>
        <v>67672200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479888781</v>
      </c>
      <c r="C35" s="19">
        <v>0</v>
      </c>
      <c r="D35" s="59">
        <v>480766998</v>
      </c>
      <c r="E35" s="60">
        <v>419590743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209795372</v>
      </c>
      <c r="X35" s="60">
        <v>-209795372</v>
      </c>
      <c r="Y35" s="61">
        <v>-100</v>
      </c>
      <c r="Z35" s="62">
        <v>419590743</v>
      </c>
    </row>
    <row r="36" spans="1:26" ht="13.5">
      <c r="A36" s="58" t="s">
        <v>57</v>
      </c>
      <c r="B36" s="19">
        <v>1248247048</v>
      </c>
      <c r="C36" s="19">
        <v>0</v>
      </c>
      <c r="D36" s="59">
        <v>1237231651</v>
      </c>
      <c r="E36" s="60">
        <v>1237231651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618615826</v>
      </c>
      <c r="X36" s="60">
        <v>-618615826</v>
      </c>
      <c r="Y36" s="61">
        <v>-100</v>
      </c>
      <c r="Z36" s="62">
        <v>1237231651</v>
      </c>
    </row>
    <row r="37" spans="1:26" ht="13.5">
      <c r="A37" s="58" t="s">
        <v>58</v>
      </c>
      <c r="B37" s="19">
        <v>454778284</v>
      </c>
      <c r="C37" s="19">
        <v>0</v>
      </c>
      <c r="D37" s="59">
        <v>257065782</v>
      </c>
      <c r="E37" s="60">
        <v>257065782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128532891</v>
      </c>
      <c r="X37" s="60">
        <v>-128532891</v>
      </c>
      <c r="Y37" s="61">
        <v>-100</v>
      </c>
      <c r="Z37" s="62">
        <v>257065782</v>
      </c>
    </row>
    <row r="38" spans="1:26" ht="13.5">
      <c r="A38" s="58" t="s">
        <v>59</v>
      </c>
      <c r="B38" s="19">
        <v>103683440</v>
      </c>
      <c r="C38" s="19">
        <v>0</v>
      </c>
      <c r="D38" s="59">
        <v>42820007</v>
      </c>
      <c r="E38" s="60">
        <v>42820007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21410004</v>
      </c>
      <c r="X38" s="60">
        <v>-21410004</v>
      </c>
      <c r="Y38" s="61">
        <v>-100</v>
      </c>
      <c r="Z38" s="62">
        <v>42820007</v>
      </c>
    </row>
    <row r="39" spans="1:26" ht="13.5">
      <c r="A39" s="58" t="s">
        <v>60</v>
      </c>
      <c r="B39" s="19">
        <v>1169674105</v>
      </c>
      <c r="C39" s="19">
        <v>0</v>
      </c>
      <c r="D39" s="59">
        <v>1418112860</v>
      </c>
      <c r="E39" s="60">
        <v>1356936605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678468303</v>
      </c>
      <c r="X39" s="60">
        <v>-678468303</v>
      </c>
      <c r="Y39" s="61">
        <v>-100</v>
      </c>
      <c r="Z39" s="62">
        <v>1356936605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15470441</v>
      </c>
      <c r="C42" s="19">
        <v>0</v>
      </c>
      <c r="D42" s="59">
        <v>26986093</v>
      </c>
      <c r="E42" s="60">
        <v>25707758</v>
      </c>
      <c r="F42" s="60">
        <v>47137802</v>
      </c>
      <c r="G42" s="60">
        <v>-24845558</v>
      </c>
      <c r="H42" s="60">
        <v>-6205803</v>
      </c>
      <c r="I42" s="60">
        <v>16086441</v>
      </c>
      <c r="J42" s="60">
        <v>10210422</v>
      </c>
      <c r="K42" s="60">
        <v>-9796541</v>
      </c>
      <c r="L42" s="60">
        <v>-6610414</v>
      </c>
      <c r="M42" s="60">
        <v>-6196533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9889908</v>
      </c>
      <c r="W42" s="60">
        <v>9889908</v>
      </c>
      <c r="X42" s="60">
        <v>0</v>
      </c>
      <c r="Y42" s="61">
        <v>0</v>
      </c>
      <c r="Z42" s="62">
        <v>25707758</v>
      </c>
    </row>
    <row r="43" spans="1:26" ht="13.5">
      <c r="A43" s="58" t="s">
        <v>63</v>
      </c>
      <c r="B43" s="19">
        <v>-47783426</v>
      </c>
      <c r="C43" s="19">
        <v>0</v>
      </c>
      <c r="D43" s="59">
        <v>-66691002</v>
      </c>
      <c r="E43" s="60">
        <v>-67672200</v>
      </c>
      <c r="F43" s="60">
        <v>-15287738</v>
      </c>
      <c r="G43" s="60">
        <v>-2112198</v>
      </c>
      <c r="H43" s="60">
        <v>-1277843</v>
      </c>
      <c r="I43" s="60">
        <v>-18677779</v>
      </c>
      <c r="J43" s="60">
        <v>-5103034</v>
      </c>
      <c r="K43" s="60">
        <v>-1028867</v>
      </c>
      <c r="L43" s="60">
        <v>-738235</v>
      </c>
      <c r="M43" s="60">
        <v>-6870136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-25547915</v>
      </c>
      <c r="W43" s="60">
        <v>-25547915</v>
      </c>
      <c r="X43" s="60">
        <v>0</v>
      </c>
      <c r="Y43" s="61">
        <v>0</v>
      </c>
      <c r="Z43" s="62">
        <v>-67672200</v>
      </c>
    </row>
    <row r="44" spans="1:26" ht="13.5">
      <c r="A44" s="58" t="s">
        <v>64</v>
      </c>
      <c r="B44" s="19">
        <v>-6614620</v>
      </c>
      <c r="C44" s="19">
        <v>0</v>
      </c>
      <c r="D44" s="59">
        <v>-3000000</v>
      </c>
      <c r="E44" s="60">
        <v>-3000000</v>
      </c>
      <c r="F44" s="60">
        <v>-100000</v>
      </c>
      <c r="G44" s="60">
        <v>-100000</v>
      </c>
      <c r="H44" s="60">
        <v>-600000</v>
      </c>
      <c r="I44" s="60">
        <v>-800000</v>
      </c>
      <c r="J44" s="60">
        <v>-100000</v>
      </c>
      <c r="K44" s="60">
        <v>-100000</v>
      </c>
      <c r="L44" s="60">
        <v>-600000</v>
      </c>
      <c r="M44" s="60">
        <v>-800000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-1600000</v>
      </c>
      <c r="W44" s="60">
        <v>-1600000</v>
      </c>
      <c r="X44" s="60">
        <v>0</v>
      </c>
      <c r="Y44" s="61">
        <v>0</v>
      </c>
      <c r="Z44" s="62">
        <v>-3000000</v>
      </c>
    </row>
    <row r="45" spans="1:26" ht="13.5">
      <c r="A45" s="70" t="s">
        <v>65</v>
      </c>
      <c r="B45" s="22">
        <v>7725000</v>
      </c>
      <c r="C45" s="22">
        <v>0</v>
      </c>
      <c r="D45" s="99">
        <v>3610091</v>
      </c>
      <c r="E45" s="100">
        <v>1350557</v>
      </c>
      <c r="F45" s="100">
        <v>46186852</v>
      </c>
      <c r="G45" s="100">
        <v>19129096</v>
      </c>
      <c r="H45" s="100">
        <v>11045450</v>
      </c>
      <c r="I45" s="100">
        <v>11045450</v>
      </c>
      <c r="J45" s="100">
        <v>16052838</v>
      </c>
      <c r="K45" s="100">
        <v>5127430</v>
      </c>
      <c r="L45" s="100">
        <v>-2821219</v>
      </c>
      <c r="M45" s="100">
        <v>-2821219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-2821219</v>
      </c>
      <c r="W45" s="100">
        <v>29056992</v>
      </c>
      <c r="X45" s="100">
        <v>-31878211</v>
      </c>
      <c r="Y45" s="101">
        <v>-109.71</v>
      </c>
      <c r="Z45" s="102">
        <v>1350557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26939611</v>
      </c>
      <c r="C49" s="52">
        <v>0</v>
      </c>
      <c r="D49" s="129">
        <v>24570410</v>
      </c>
      <c r="E49" s="54">
        <v>17693331</v>
      </c>
      <c r="F49" s="54">
        <v>0</v>
      </c>
      <c r="G49" s="54">
        <v>0</v>
      </c>
      <c r="H49" s="54">
        <v>0</v>
      </c>
      <c r="I49" s="54">
        <v>543562454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612765806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34269238</v>
      </c>
      <c r="C51" s="52">
        <v>0</v>
      </c>
      <c r="D51" s="129">
        <v>4636377</v>
      </c>
      <c r="E51" s="54">
        <v>18119156</v>
      </c>
      <c r="F51" s="54">
        <v>0</v>
      </c>
      <c r="G51" s="54">
        <v>0</v>
      </c>
      <c r="H51" s="54">
        <v>0</v>
      </c>
      <c r="I51" s="54">
        <v>34622301</v>
      </c>
      <c r="J51" s="54">
        <v>0</v>
      </c>
      <c r="K51" s="54">
        <v>0</v>
      </c>
      <c r="L51" s="54">
        <v>0</v>
      </c>
      <c r="M51" s="54">
        <v>260606872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10597162</v>
      </c>
      <c r="W51" s="54">
        <v>0</v>
      </c>
      <c r="X51" s="54">
        <v>0</v>
      </c>
      <c r="Y51" s="54">
        <v>362851106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77.52976180630307</v>
      </c>
      <c r="C58" s="5">
        <f>IF(C67=0,0,+(C76/C67)*100)</f>
        <v>0</v>
      </c>
      <c r="D58" s="6">
        <f aca="true" t="shared" si="6" ref="D58:Z58">IF(D67=0,0,+(D76/D67)*100)</f>
        <v>75.00028010500581</v>
      </c>
      <c r="E58" s="7">
        <f t="shared" si="6"/>
        <v>75.17218747604394</v>
      </c>
      <c r="F58" s="7">
        <f t="shared" si="6"/>
        <v>105.02424073019377</v>
      </c>
      <c r="G58" s="7">
        <f t="shared" si="6"/>
        <v>56.2228242704615</v>
      </c>
      <c r="H58" s="7">
        <f t="shared" si="6"/>
        <v>55.511593885786404</v>
      </c>
      <c r="I58" s="7">
        <f t="shared" si="6"/>
        <v>63.70618368203444</v>
      </c>
      <c r="J58" s="7">
        <f t="shared" si="6"/>
        <v>183.7302632365664</v>
      </c>
      <c r="K58" s="7">
        <f t="shared" si="6"/>
        <v>31.811563290982065</v>
      </c>
      <c r="L58" s="7">
        <f t="shared" si="6"/>
        <v>233.56205598317734</v>
      </c>
      <c r="M58" s="7">
        <f t="shared" si="6"/>
        <v>74.60333282433463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68.83386578571354</v>
      </c>
      <c r="W58" s="7">
        <f t="shared" si="6"/>
        <v>60.100965290562435</v>
      </c>
      <c r="X58" s="7">
        <f t="shared" si="6"/>
        <v>0</v>
      </c>
      <c r="Y58" s="7">
        <f t="shared" si="6"/>
        <v>0</v>
      </c>
      <c r="Z58" s="8">
        <f t="shared" si="6"/>
        <v>75.17218747604394</v>
      </c>
    </row>
    <row r="59" spans="1:26" ht="13.5">
      <c r="A59" s="37" t="s">
        <v>31</v>
      </c>
      <c r="B59" s="9">
        <f aca="true" t="shared" si="7" ref="B59:Z66">IF(B68=0,0,+(B77/B68)*100)</f>
        <v>99.99998835123876</v>
      </c>
      <c r="C59" s="9">
        <f t="shared" si="7"/>
        <v>0</v>
      </c>
      <c r="D59" s="2">
        <f t="shared" si="7"/>
        <v>75.00071008725291</v>
      </c>
      <c r="E59" s="10">
        <f t="shared" si="7"/>
        <v>75.00071203670315</v>
      </c>
      <c r="F59" s="10">
        <f t="shared" si="7"/>
        <v>45.26157674188515</v>
      </c>
      <c r="G59" s="10">
        <f t="shared" si="7"/>
        <v>44.805421033125874</v>
      </c>
      <c r="H59" s="10">
        <f t="shared" si="7"/>
        <v>59.98847579825617</v>
      </c>
      <c r="I59" s="10">
        <f t="shared" si="7"/>
        <v>50.15318505074185</v>
      </c>
      <c r="J59" s="10">
        <f t="shared" si="7"/>
        <v>-43.04337136055912</v>
      </c>
      <c r="K59" s="10">
        <f t="shared" si="7"/>
        <v>78.79841381615833</v>
      </c>
      <c r="L59" s="10">
        <f t="shared" si="7"/>
        <v>45.71639847016641</v>
      </c>
      <c r="M59" s="10">
        <f t="shared" si="7"/>
        <v>-1382.08887185938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127.34098404696267</v>
      </c>
      <c r="W59" s="10">
        <f t="shared" si="7"/>
        <v>74.77385032263095</v>
      </c>
      <c r="X59" s="10">
        <f t="shared" si="7"/>
        <v>0</v>
      </c>
      <c r="Y59" s="10">
        <f t="shared" si="7"/>
        <v>0</v>
      </c>
      <c r="Z59" s="11">
        <f t="shared" si="7"/>
        <v>75.00071203670315</v>
      </c>
    </row>
    <row r="60" spans="1:26" ht="13.5">
      <c r="A60" s="38" t="s">
        <v>32</v>
      </c>
      <c r="B60" s="12">
        <f t="shared" si="7"/>
        <v>72.46015544683615</v>
      </c>
      <c r="C60" s="12">
        <f t="shared" si="7"/>
        <v>0</v>
      </c>
      <c r="D60" s="3">
        <f t="shared" si="7"/>
        <v>75.00019767534646</v>
      </c>
      <c r="E60" s="13">
        <f t="shared" si="7"/>
        <v>75.20795277984539</v>
      </c>
      <c r="F60" s="13">
        <f t="shared" si="7"/>
        <v>268.68703985888874</v>
      </c>
      <c r="G60" s="13">
        <f t="shared" si="7"/>
        <v>65.9847178795014</v>
      </c>
      <c r="H60" s="13">
        <f t="shared" si="7"/>
        <v>60.48147470445308</v>
      </c>
      <c r="I60" s="13">
        <f t="shared" si="7"/>
        <v>78.40257162417625</v>
      </c>
      <c r="J60" s="13">
        <f t="shared" si="7"/>
        <v>60.53369300762471</v>
      </c>
      <c r="K60" s="13">
        <f t="shared" si="7"/>
        <v>28.073115908309514</v>
      </c>
      <c r="L60" s="13">
        <f t="shared" si="7"/>
        <v>-448.51942801614763</v>
      </c>
      <c r="M60" s="13">
        <f t="shared" si="7"/>
        <v>59.951673105148075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68.14138409760507</v>
      </c>
      <c r="W60" s="13">
        <f t="shared" si="7"/>
        <v>56.14645360208602</v>
      </c>
      <c r="X60" s="13">
        <f t="shared" si="7"/>
        <v>0</v>
      </c>
      <c r="Y60" s="13">
        <f t="shared" si="7"/>
        <v>0</v>
      </c>
      <c r="Z60" s="14">
        <f t="shared" si="7"/>
        <v>75.20795277984539</v>
      </c>
    </row>
    <row r="61" spans="1:26" ht="13.5">
      <c r="A61" s="39" t="s">
        <v>103</v>
      </c>
      <c r="B61" s="12">
        <f t="shared" si="7"/>
        <v>77.29368084333676</v>
      </c>
      <c r="C61" s="12">
        <f t="shared" si="7"/>
        <v>0</v>
      </c>
      <c r="D61" s="3">
        <f t="shared" si="7"/>
        <v>75.00000618314526</v>
      </c>
      <c r="E61" s="13">
        <f t="shared" si="7"/>
        <v>75.41977304449307</v>
      </c>
      <c r="F61" s="13">
        <f t="shared" si="7"/>
        <v>60.46708322639659</v>
      </c>
      <c r="G61" s="13">
        <f t="shared" si="7"/>
        <v>97.26553106784166</v>
      </c>
      <c r="H61" s="13">
        <f t="shared" si="7"/>
        <v>73.9693924883416</v>
      </c>
      <c r="I61" s="13">
        <f t="shared" si="7"/>
        <v>76.39005485336729</v>
      </c>
      <c r="J61" s="13">
        <f t="shared" si="7"/>
        <v>-149.38913317534465</v>
      </c>
      <c r="K61" s="13">
        <f t="shared" si="7"/>
        <v>28.51191668285516</v>
      </c>
      <c r="L61" s="13">
        <f t="shared" si="7"/>
        <v>-75.42561180164928</v>
      </c>
      <c r="M61" s="13">
        <f t="shared" si="7"/>
        <v>208.7826749560483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110.77094968926033</v>
      </c>
      <c r="W61" s="13">
        <f t="shared" si="7"/>
        <v>71.14008147526938</v>
      </c>
      <c r="X61" s="13">
        <f t="shared" si="7"/>
        <v>0</v>
      </c>
      <c r="Y61" s="13">
        <f t="shared" si="7"/>
        <v>0</v>
      </c>
      <c r="Z61" s="14">
        <f t="shared" si="7"/>
        <v>75.41977304449307</v>
      </c>
    </row>
    <row r="62" spans="1:26" ht="13.5">
      <c r="A62" s="39" t="s">
        <v>104</v>
      </c>
      <c r="B62" s="12">
        <f t="shared" si="7"/>
        <v>69.06457782764</v>
      </c>
      <c r="C62" s="12">
        <f t="shared" si="7"/>
        <v>0</v>
      </c>
      <c r="D62" s="3">
        <f t="shared" si="7"/>
        <v>75.00092245154312</v>
      </c>
      <c r="E62" s="13">
        <f t="shared" si="7"/>
        <v>74.81439926100909</v>
      </c>
      <c r="F62" s="13">
        <f t="shared" si="7"/>
        <v>-8.972449597416094</v>
      </c>
      <c r="G62" s="13">
        <f t="shared" si="7"/>
        <v>33.970091819181924</v>
      </c>
      <c r="H62" s="13">
        <f t="shared" si="7"/>
        <v>43.0377220353354</v>
      </c>
      <c r="I62" s="13">
        <f t="shared" si="7"/>
        <v>-80.04766175473604</v>
      </c>
      <c r="J62" s="13">
        <f t="shared" si="7"/>
        <v>4.716643605596723</v>
      </c>
      <c r="K62" s="13">
        <f t="shared" si="7"/>
        <v>27.881695547815376</v>
      </c>
      <c r="L62" s="13">
        <f t="shared" si="7"/>
        <v>37.05030201012937</v>
      </c>
      <c r="M62" s="13">
        <f t="shared" si="7"/>
        <v>9.343326712333438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22.74048575795848</v>
      </c>
      <c r="W62" s="13">
        <f t="shared" si="7"/>
        <v>43.8426173776624</v>
      </c>
      <c r="X62" s="13">
        <f t="shared" si="7"/>
        <v>0</v>
      </c>
      <c r="Y62" s="13">
        <f t="shared" si="7"/>
        <v>0</v>
      </c>
      <c r="Z62" s="14">
        <f t="shared" si="7"/>
        <v>74.81439926100909</v>
      </c>
    </row>
    <row r="63" spans="1:26" ht="13.5">
      <c r="A63" s="39" t="s">
        <v>105</v>
      </c>
      <c r="B63" s="12">
        <f t="shared" si="7"/>
        <v>66.86746626472129</v>
      </c>
      <c r="C63" s="12">
        <f t="shared" si="7"/>
        <v>0</v>
      </c>
      <c r="D63" s="3">
        <f t="shared" si="7"/>
        <v>74.99935775165152</v>
      </c>
      <c r="E63" s="13">
        <f t="shared" si="7"/>
        <v>74.99922282695401</v>
      </c>
      <c r="F63" s="13">
        <f t="shared" si="7"/>
        <v>27.178313514397846</v>
      </c>
      <c r="G63" s="13">
        <f t="shared" si="7"/>
        <v>28.805685245801975</v>
      </c>
      <c r="H63" s="13">
        <f t="shared" si="7"/>
        <v>44.30602505883384</v>
      </c>
      <c r="I63" s="13">
        <f t="shared" si="7"/>
        <v>33.464361793313074</v>
      </c>
      <c r="J63" s="13">
        <f t="shared" si="7"/>
        <v>-46.77365099459902</v>
      </c>
      <c r="K63" s="13">
        <f t="shared" si="7"/>
        <v>29.615758676648156</v>
      </c>
      <c r="L63" s="13">
        <f t="shared" si="7"/>
        <v>30.92280166078115</v>
      </c>
      <c r="M63" s="13">
        <f t="shared" si="7"/>
        <v>106.883788937805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51.9237206405205</v>
      </c>
      <c r="W63" s="13">
        <f t="shared" si="7"/>
        <v>32.985457005682505</v>
      </c>
      <c r="X63" s="13">
        <f t="shared" si="7"/>
        <v>0</v>
      </c>
      <c r="Y63" s="13">
        <f t="shared" si="7"/>
        <v>0</v>
      </c>
      <c r="Z63" s="14">
        <f t="shared" si="7"/>
        <v>74.99922282695401</v>
      </c>
    </row>
    <row r="64" spans="1:26" ht="13.5">
      <c r="A64" s="39" t="s">
        <v>106</v>
      </c>
      <c r="B64" s="12">
        <f t="shared" si="7"/>
        <v>72.1964869167699</v>
      </c>
      <c r="C64" s="12">
        <f t="shared" si="7"/>
        <v>0</v>
      </c>
      <c r="D64" s="3">
        <f t="shared" si="7"/>
        <v>75.00104914980173</v>
      </c>
      <c r="E64" s="13">
        <f t="shared" si="7"/>
        <v>75.00105199495373</v>
      </c>
      <c r="F64" s="13">
        <f t="shared" si="7"/>
        <v>20.475288165920862</v>
      </c>
      <c r="G64" s="13">
        <f t="shared" si="7"/>
        <v>20.679766960480844</v>
      </c>
      <c r="H64" s="13">
        <f t="shared" si="7"/>
        <v>29.325538502562885</v>
      </c>
      <c r="I64" s="13">
        <f t="shared" si="7"/>
        <v>23.50032347407445</v>
      </c>
      <c r="J64" s="13">
        <f t="shared" si="7"/>
        <v>-23.652660678491905</v>
      </c>
      <c r="K64" s="13">
        <f t="shared" si="7"/>
        <v>19.694189715914046</v>
      </c>
      <c r="L64" s="13">
        <f t="shared" si="7"/>
        <v>23.558424449811486</v>
      </c>
      <c r="M64" s="13">
        <f t="shared" si="7"/>
        <v>66.97644727695982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34.37325836559647</v>
      </c>
      <c r="W64" s="13">
        <f t="shared" si="7"/>
        <v>21.689364132630416</v>
      </c>
      <c r="X64" s="13">
        <f t="shared" si="7"/>
        <v>0</v>
      </c>
      <c r="Y64" s="13">
        <f t="shared" si="7"/>
        <v>0</v>
      </c>
      <c r="Z64" s="14">
        <f t="shared" si="7"/>
        <v>75.00105199495373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74.99996</v>
      </c>
      <c r="E66" s="16">
        <f t="shared" si="7"/>
        <v>75.00004</v>
      </c>
      <c r="F66" s="16">
        <f t="shared" si="7"/>
        <v>7.711408542305579</v>
      </c>
      <c r="G66" s="16">
        <f t="shared" si="7"/>
        <v>12.34925502935201</v>
      </c>
      <c r="H66" s="16">
        <f t="shared" si="7"/>
        <v>10.949262960435352</v>
      </c>
      <c r="I66" s="16">
        <f t="shared" si="7"/>
        <v>10.380947743651305</v>
      </c>
      <c r="J66" s="16">
        <f t="shared" si="7"/>
        <v>-74.3545176257677</v>
      </c>
      <c r="K66" s="16">
        <f t="shared" si="7"/>
        <v>5.726413268375827</v>
      </c>
      <c r="L66" s="16">
        <f t="shared" si="7"/>
        <v>4.715899001101707</v>
      </c>
      <c r="M66" s="16">
        <f t="shared" si="7"/>
        <v>24.246498467368667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15.386163455444244</v>
      </c>
      <c r="W66" s="16">
        <f t="shared" si="7"/>
        <v>192.10054262336857</v>
      </c>
      <c r="X66" s="16">
        <f t="shared" si="7"/>
        <v>0</v>
      </c>
      <c r="Y66" s="16">
        <f t="shared" si="7"/>
        <v>0</v>
      </c>
      <c r="Z66" s="17">
        <f t="shared" si="7"/>
        <v>75.00004</v>
      </c>
    </row>
    <row r="67" spans="1:26" ht="13.5" hidden="1">
      <c r="A67" s="41" t="s">
        <v>285</v>
      </c>
      <c r="B67" s="24">
        <v>386915360</v>
      </c>
      <c r="C67" s="24"/>
      <c r="D67" s="25">
        <v>311668832</v>
      </c>
      <c r="E67" s="26">
        <v>311768900</v>
      </c>
      <c r="F67" s="26">
        <v>11999226</v>
      </c>
      <c r="G67" s="26">
        <v>28752218</v>
      </c>
      <c r="H67" s="26">
        <v>34244731</v>
      </c>
      <c r="I67" s="26">
        <v>74996175</v>
      </c>
      <c r="J67" s="26">
        <v>10787673</v>
      </c>
      <c r="K67" s="26">
        <v>49851794</v>
      </c>
      <c r="L67" s="26">
        <v>6014271</v>
      </c>
      <c r="M67" s="26">
        <v>66653738</v>
      </c>
      <c r="N67" s="26"/>
      <c r="O67" s="26"/>
      <c r="P67" s="26"/>
      <c r="Q67" s="26"/>
      <c r="R67" s="26"/>
      <c r="S67" s="26"/>
      <c r="T67" s="26"/>
      <c r="U67" s="26"/>
      <c r="V67" s="26">
        <v>141649913</v>
      </c>
      <c r="W67" s="26">
        <v>162232188</v>
      </c>
      <c r="X67" s="26"/>
      <c r="Y67" s="25"/>
      <c r="Z67" s="27">
        <v>311768900</v>
      </c>
    </row>
    <row r="68" spans="1:26" ht="13.5" hidden="1">
      <c r="A68" s="37" t="s">
        <v>31</v>
      </c>
      <c r="B68" s="19">
        <v>42923019</v>
      </c>
      <c r="C68" s="19"/>
      <c r="D68" s="20">
        <v>51296513</v>
      </c>
      <c r="E68" s="21">
        <v>51296513</v>
      </c>
      <c r="F68" s="21">
        <v>5217379</v>
      </c>
      <c r="G68" s="21">
        <v>5221145</v>
      </c>
      <c r="H68" s="21">
        <v>5433782</v>
      </c>
      <c r="I68" s="21">
        <v>15872306</v>
      </c>
      <c r="J68" s="21">
        <v>-11140001</v>
      </c>
      <c r="K68" s="21">
        <v>5142153</v>
      </c>
      <c r="L68" s="21">
        <v>5186185</v>
      </c>
      <c r="M68" s="21">
        <v>-811663</v>
      </c>
      <c r="N68" s="21"/>
      <c r="O68" s="21"/>
      <c r="P68" s="21"/>
      <c r="Q68" s="21"/>
      <c r="R68" s="21"/>
      <c r="S68" s="21"/>
      <c r="T68" s="21"/>
      <c r="U68" s="21"/>
      <c r="V68" s="21">
        <v>15060643</v>
      </c>
      <c r="W68" s="21">
        <v>25648500</v>
      </c>
      <c r="X68" s="21"/>
      <c r="Y68" s="20"/>
      <c r="Z68" s="23">
        <v>51296513</v>
      </c>
    </row>
    <row r="69" spans="1:26" ht="13.5" hidden="1">
      <c r="A69" s="38" t="s">
        <v>32</v>
      </c>
      <c r="B69" s="19">
        <v>315690954</v>
      </c>
      <c r="C69" s="19"/>
      <c r="D69" s="20">
        <v>257872319</v>
      </c>
      <c r="E69" s="21">
        <v>257972387</v>
      </c>
      <c r="F69" s="21">
        <v>3723586</v>
      </c>
      <c r="G69" s="21">
        <v>20359740</v>
      </c>
      <c r="H69" s="21">
        <v>25429041</v>
      </c>
      <c r="I69" s="21">
        <v>49512367</v>
      </c>
      <c r="J69" s="21">
        <v>23226199</v>
      </c>
      <c r="K69" s="21">
        <v>41377206</v>
      </c>
      <c r="L69" s="21">
        <v>-2567555</v>
      </c>
      <c r="M69" s="21">
        <v>62035850</v>
      </c>
      <c r="N69" s="21"/>
      <c r="O69" s="21"/>
      <c r="P69" s="21"/>
      <c r="Q69" s="21"/>
      <c r="R69" s="21"/>
      <c r="S69" s="21"/>
      <c r="T69" s="21"/>
      <c r="U69" s="21"/>
      <c r="V69" s="21">
        <v>111548217</v>
      </c>
      <c r="W69" s="21">
        <v>135378985</v>
      </c>
      <c r="X69" s="21"/>
      <c r="Y69" s="20"/>
      <c r="Z69" s="23">
        <v>257972387</v>
      </c>
    </row>
    <row r="70" spans="1:26" ht="13.5" hidden="1">
      <c r="A70" s="39" t="s">
        <v>103</v>
      </c>
      <c r="B70" s="19">
        <v>126135803</v>
      </c>
      <c r="C70" s="19"/>
      <c r="D70" s="20">
        <v>145556988</v>
      </c>
      <c r="E70" s="21">
        <v>145556988</v>
      </c>
      <c r="F70" s="21">
        <v>12156720</v>
      </c>
      <c r="G70" s="21">
        <v>11041047</v>
      </c>
      <c r="H70" s="21">
        <v>15250374</v>
      </c>
      <c r="I70" s="21">
        <v>38448141</v>
      </c>
      <c r="J70" s="21">
        <v>-6931298</v>
      </c>
      <c r="K70" s="21">
        <v>31946558</v>
      </c>
      <c r="L70" s="21">
        <v>-11528287</v>
      </c>
      <c r="M70" s="21">
        <v>13486973</v>
      </c>
      <c r="N70" s="21"/>
      <c r="O70" s="21"/>
      <c r="P70" s="21"/>
      <c r="Q70" s="21"/>
      <c r="R70" s="21"/>
      <c r="S70" s="21"/>
      <c r="T70" s="21"/>
      <c r="U70" s="21"/>
      <c r="V70" s="21">
        <v>51935114</v>
      </c>
      <c r="W70" s="21">
        <v>80867238</v>
      </c>
      <c r="X70" s="21"/>
      <c r="Y70" s="20"/>
      <c r="Z70" s="23">
        <v>145556988</v>
      </c>
    </row>
    <row r="71" spans="1:26" ht="13.5" hidden="1">
      <c r="A71" s="39" t="s">
        <v>104</v>
      </c>
      <c r="B71" s="19">
        <v>134473678</v>
      </c>
      <c r="C71" s="19"/>
      <c r="D71" s="20">
        <v>40110508</v>
      </c>
      <c r="E71" s="21">
        <v>40210508</v>
      </c>
      <c r="F71" s="21">
        <v>-13898345</v>
      </c>
      <c r="G71" s="21">
        <v>3693237</v>
      </c>
      <c r="H71" s="21">
        <v>4604391</v>
      </c>
      <c r="I71" s="21">
        <v>-5600717</v>
      </c>
      <c r="J71" s="21">
        <v>35723263</v>
      </c>
      <c r="K71" s="21">
        <v>3875019</v>
      </c>
      <c r="L71" s="21">
        <v>3372569</v>
      </c>
      <c r="M71" s="21">
        <v>42970851</v>
      </c>
      <c r="N71" s="21"/>
      <c r="O71" s="21"/>
      <c r="P71" s="21"/>
      <c r="Q71" s="21"/>
      <c r="R71" s="21"/>
      <c r="S71" s="21"/>
      <c r="T71" s="21"/>
      <c r="U71" s="21"/>
      <c r="V71" s="21">
        <v>37370134</v>
      </c>
      <c r="W71" s="21">
        <v>19383309</v>
      </c>
      <c r="X71" s="21"/>
      <c r="Y71" s="20"/>
      <c r="Z71" s="23">
        <v>40210508</v>
      </c>
    </row>
    <row r="72" spans="1:26" ht="13.5" hidden="1">
      <c r="A72" s="39" t="s">
        <v>105</v>
      </c>
      <c r="B72" s="19">
        <v>25997562</v>
      </c>
      <c r="C72" s="19"/>
      <c r="D72" s="20">
        <v>37057316</v>
      </c>
      <c r="E72" s="21">
        <v>37057384</v>
      </c>
      <c r="F72" s="21">
        <v>2811705</v>
      </c>
      <c r="G72" s="21">
        <v>2894932</v>
      </c>
      <c r="H72" s="21">
        <v>2874196</v>
      </c>
      <c r="I72" s="21">
        <v>8580833</v>
      </c>
      <c r="J72" s="21">
        <v>-2865778</v>
      </c>
      <c r="K72" s="21">
        <v>2860494</v>
      </c>
      <c r="L72" s="21">
        <v>2887316</v>
      </c>
      <c r="M72" s="21">
        <v>2882032</v>
      </c>
      <c r="N72" s="21"/>
      <c r="O72" s="21"/>
      <c r="P72" s="21"/>
      <c r="Q72" s="21"/>
      <c r="R72" s="21"/>
      <c r="S72" s="21"/>
      <c r="T72" s="21"/>
      <c r="U72" s="21"/>
      <c r="V72" s="21">
        <v>11462865</v>
      </c>
      <c r="W72" s="21">
        <v>18044152</v>
      </c>
      <c r="X72" s="21"/>
      <c r="Y72" s="20"/>
      <c r="Z72" s="23">
        <v>37057384</v>
      </c>
    </row>
    <row r="73" spans="1:26" ht="13.5" hidden="1">
      <c r="A73" s="39" t="s">
        <v>106</v>
      </c>
      <c r="B73" s="19">
        <v>29083911</v>
      </c>
      <c r="C73" s="19"/>
      <c r="D73" s="20">
        <v>35147507</v>
      </c>
      <c r="E73" s="21">
        <v>35147507</v>
      </c>
      <c r="F73" s="21">
        <v>2653506</v>
      </c>
      <c r="G73" s="21">
        <v>2730524</v>
      </c>
      <c r="H73" s="21">
        <v>2700080</v>
      </c>
      <c r="I73" s="21">
        <v>8084110</v>
      </c>
      <c r="J73" s="21">
        <v>-2699988</v>
      </c>
      <c r="K73" s="21">
        <v>2695135</v>
      </c>
      <c r="L73" s="21">
        <v>2700847</v>
      </c>
      <c r="M73" s="21">
        <v>2695994</v>
      </c>
      <c r="N73" s="21"/>
      <c r="O73" s="21"/>
      <c r="P73" s="21"/>
      <c r="Q73" s="21"/>
      <c r="R73" s="21"/>
      <c r="S73" s="21"/>
      <c r="T73" s="21"/>
      <c r="U73" s="21"/>
      <c r="V73" s="21">
        <v>10780104</v>
      </c>
      <c r="W73" s="21">
        <v>17084286</v>
      </c>
      <c r="X73" s="21"/>
      <c r="Y73" s="20"/>
      <c r="Z73" s="23">
        <v>35147507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28301387</v>
      </c>
      <c r="C75" s="28"/>
      <c r="D75" s="29">
        <v>2500000</v>
      </c>
      <c r="E75" s="30">
        <v>2500000</v>
      </c>
      <c r="F75" s="30">
        <v>3058261</v>
      </c>
      <c r="G75" s="30">
        <v>3171333</v>
      </c>
      <c r="H75" s="30">
        <v>3381908</v>
      </c>
      <c r="I75" s="30">
        <v>9611502</v>
      </c>
      <c r="J75" s="30">
        <v>-1298525</v>
      </c>
      <c r="K75" s="30">
        <v>3332435</v>
      </c>
      <c r="L75" s="30">
        <v>3395641</v>
      </c>
      <c r="M75" s="30">
        <v>5429551</v>
      </c>
      <c r="N75" s="30"/>
      <c r="O75" s="30"/>
      <c r="P75" s="30"/>
      <c r="Q75" s="30"/>
      <c r="R75" s="30"/>
      <c r="S75" s="30"/>
      <c r="T75" s="30"/>
      <c r="U75" s="30"/>
      <c r="V75" s="30">
        <v>15041053</v>
      </c>
      <c r="W75" s="30">
        <v>1204703</v>
      </c>
      <c r="X75" s="30"/>
      <c r="Y75" s="29"/>
      <c r="Z75" s="31">
        <v>2500000</v>
      </c>
    </row>
    <row r="76" spans="1:26" ht="13.5" hidden="1">
      <c r="A76" s="42" t="s">
        <v>286</v>
      </c>
      <c r="B76" s="32">
        <v>299974557</v>
      </c>
      <c r="C76" s="32"/>
      <c r="D76" s="33">
        <v>233752497</v>
      </c>
      <c r="E76" s="34">
        <v>234363502</v>
      </c>
      <c r="F76" s="34">
        <v>12602096</v>
      </c>
      <c r="G76" s="34">
        <v>16165309</v>
      </c>
      <c r="H76" s="34">
        <v>19009796</v>
      </c>
      <c r="I76" s="34">
        <v>47777201</v>
      </c>
      <c r="J76" s="34">
        <v>19820220</v>
      </c>
      <c r="K76" s="34">
        <v>15858635</v>
      </c>
      <c r="L76" s="34">
        <v>14047055</v>
      </c>
      <c r="M76" s="34">
        <v>49725910</v>
      </c>
      <c r="N76" s="34"/>
      <c r="O76" s="34"/>
      <c r="P76" s="34"/>
      <c r="Q76" s="34"/>
      <c r="R76" s="34"/>
      <c r="S76" s="34"/>
      <c r="T76" s="34"/>
      <c r="U76" s="34"/>
      <c r="V76" s="34">
        <v>97503111</v>
      </c>
      <c r="W76" s="34">
        <v>97503111</v>
      </c>
      <c r="X76" s="34"/>
      <c r="Y76" s="33"/>
      <c r="Z76" s="35">
        <v>234363502</v>
      </c>
    </row>
    <row r="77" spans="1:26" ht="13.5" hidden="1">
      <c r="A77" s="37" t="s">
        <v>31</v>
      </c>
      <c r="B77" s="19">
        <v>42923014</v>
      </c>
      <c r="C77" s="19"/>
      <c r="D77" s="20">
        <v>38472749</v>
      </c>
      <c r="E77" s="21">
        <v>38472750</v>
      </c>
      <c r="F77" s="21">
        <v>2361468</v>
      </c>
      <c r="G77" s="21">
        <v>2339356</v>
      </c>
      <c r="H77" s="21">
        <v>3259643</v>
      </c>
      <c r="I77" s="21">
        <v>7960467</v>
      </c>
      <c r="J77" s="21">
        <v>4795032</v>
      </c>
      <c r="K77" s="21">
        <v>4051935</v>
      </c>
      <c r="L77" s="21">
        <v>2370937</v>
      </c>
      <c r="M77" s="21">
        <v>11217904</v>
      </c>
      <c r="N77" s="21"/>
      <c r="O77" s="21"/>
      <c r="P77" s="21"/>
      <c r="Q77" s="21"/>
      <c r="R77" s="21"/>
      <c r="S77" s="21"/>
      <c r="T77" s="21"/>
      <c r="U77" s="21"/>
      <c r="V77" s="21">
        <v>19178371</v>
      </c>
      <c r="W77" s="21">
        <v>19178371</v>
      </c>
      <c r="X77" s="21"/>
      <c r="Y77" s="20"/>
      <c r="Z77" s="23">
        <v>38472750</v>
      </c>
    </row>
    <row r="78" spans="1:26" ht="13.5" hidden="1">
      <c r="A78" s="38" t="s">
        <v>32</v>
      </c>
      <c r="B78" s="19">
        <v>228750156</v>
      </c>
      <c r="C78" s="19"/>
      <c r="D78" s="20">
        <v>193404749</v>
      </c>
      <c r="E78" s="21">
        <v>194015751</v>
      </c>
      <c r="F78" s="21">
        <v>10004793</v>
      </c>
      <c r="G78" s="21">
        <v>13434317</v>
      </c>
      <c r="H78" s="21">
        <v>15379859</v>
      </c>
      <c r="I78" s="21">
        <v>38818969</v>
      </c>
      <c r="J78" s="21">
        <v>14059676</v>
      </c>
      <c r="K78" s="21">
        <v>11615871</v>
      </c>
      <c r="L78" s="21">
        <v>11515983</v>
      </c>
      <c r="M78" s="21">
        <v>37191530</v>
      </c>
      <c r="N78" s="21"/>
      <c r="O78" s="21"/>
      <c r="P78" s="21"/>
      <c r="Q78" s="21"/>
      <c r="R78" s="21"/>
      <c r="S78" s="21"/>
      <c r="T78" s="21"/>
      <c r="U78" s="21"/>
      <c r="V78" s="21">
        <v>76010499</v>
      </c>
      <c r="W78" s="21">
        <v>76010499</v>
      </c>
      <c r="X78" s="21"/>
      <c r="Y78" s="20"/>
      <c r="Z78" s="23">
        <v>194015751</v>
      </c>
    </row>
    <row r="79" spans="1:26" ht="13.5" hidden="1">
      <c r="A79" s="39" t="s">
        <v>103</v>
      </c>
      <c r="B79" s="19">
        <v>97495005</v>
      </c>
      <c r="C79" s="19"/>
      <c r="D79" s="20">
        <v>109167750</v>
      </c>
      <c r="E79" s="21">
        <v>109778750</v>
      </c>
      <c r="F79" s="21">
        <v>7350814</v>
      </c>
      <c r="G79" s="21">
        <v>10739133</v>
      </c>
      <c r="H79" s="21">
        <v>11280609</v>
      </c>
      <c r="I79" s="21">
        <v>29370556</v>
      </c>
      <c r="J79" s="21">
        <v>10354606</v>
      </c>
      <c r="K79" s="21">
        <v>9108576</v>
      </c>
      <c r="L79" s="21">
        <v>8695281</v>
      </c>
      <c r="M79" s="21">
        <v>28158463</v>
      </c>
      <c r="N79" s="21"/>
      <c r="O79" s="21"/>
      <c r="P79" s="21"/>
      <c r="Q79" s="21"/>
      <c r="R79" s="21"/>
      <c r="S79" s="21"/>
      <c r="T79" s="21"/>
      <c r="U79" s="21"/>
      <c r="V79" s="21">
        <v>57529019</v>
      </c>
      <c r="W79" s="21">
        <v>57529019</v>
      </c>
      <c r="X79" s="21"/>
      <c r="Y79" s="20"/>
      <c r="Z79" s="23">
        <v>109778750</v>
      </c>
    </row>
    <row r="80" spans="1:26" ht="13.5" hidden="1">
      <c r="A80" s="39" t="s">
        <v>104</v>
      </c>
      <c r="B80" s="19">
        <v>92873678</v>
      </c>
      <c r="C80" s="19"/>
      <c r="D80" s="20">
        <v>30083251</v>
      </c>
      <c r="E80" s="21">
        <v>30083250</v>
      </c>
      <c r="F80" s="21">
        <v>1247022</v>
      </c>
      <c r="G80" s="21">
        <v>1254596</v>
      </c>
      <c r="H80" s="21">
        <v>1981625</v>
      </c>
      <c r="I80" s="21">
        <v>4483243</v>
      </c>
      <c r="J80" s="21">
        <v>1684939</v>
      </c>
      <c r="K80" s="21">
        <v>1080421</v>
      </c>
      <c r="L80" s="21">
        <v>1249547</v>
      </c>
      <c r="M80" s="21">
        <v>4014907</v>
      </c>
      <c r="N80" s="21"/>
      <c r="O80" s="21"/>
      <c r="P80" s="21"/>
      <c r="Q80" s="21"/>
      <c r="R80" s="21"/>
      <c r="S80" s="21"/>
      <c r="T80" s="21"/>
      <c r="U80" s="21"/>
      <c r="V80" s="21">
        <v>8498150</v>
      </c>
      <c r="W80" s="21">
        <v>8498150</v>
      </c>
      <c r="X80" s="21"/>
      <c r="Y80" s="20"/>
      <c r="Z80" s="23">
        <v>30083250</v>
      </c>
    </row>
    <row r="81" spans="1:26" ht="13.5" hidden="1">
      <c r="A81" s="39" t="s">
        <v>105</v>
      </c>
      <c r="B81" s="19">
        <v>17383911</v>
      </c>
      <c r="C81" s="19"/>
      <c r="D81" s="20">
        <v>27792749</v>
      </c>
      <c r="E81" s="21">
        <v>27792750</v>
      </c>
      <c r="F81" s="21">
        <v>764174</v>
      </c>
      <c r="G81" s="21">
        <v>833905</v>
      </c>
      <c r="H81" s="21">
        <v>1273442</v>
      </c>
      <c r="I81" s="21">
        <v>2871521</v>
      </c>
      <c r="J81" s="21">
        <v>1340429</v>
      </c>
      <c r="K81" s="21">
        <v>847157</v>
      </c>
      <c r="L81" s="21">
        <v>892839</v>
      </c>
      <c r="M81" s="21">
        <v>3080425</v>
      </c>
      <c r="N81" s="21"/>
      <c r="O81" s="21"/>
      <c r="P81" s="21"/>
      <c r="Q81" s="21"/>
      <c r="R81" s="21"/>
      <c r="S81" s="21"/>
      <c r="T81" s="21"/>
      <c r="U81" s="21"/>
      <c r="V81" s="21">
        <v>5951946</v>
      </c>
      <c r="W81" s="21">
        <v>5951946</v>
      </c>
      <c r="X81" s="21"/>
      <c r="Y81" s="20"/>
      <c r="Z81" s="23">
        <v>27792750</v>
      </c>
    </row>
    <row r="82" spans="1:26" ht="13.5" hidden="1">
      <c r="A82" s="39" t="s">
        <v>106</v>
      </c>
      <c r="B82" s="19">
        <v>20997562</v>
      </c>
      <c r="C82" s="19"/>
      <c r="D82" s="20">
        <v>26360999</v>
      </c>
      <c r="E82" s="21">
        <v>26361000</v>
      </c>
      <c r="F82" s="21">
        <v>543313</v>
      </c>
      <c r="G82" s="21">
        <v>564666</v>
      </c>
      <c r="H82" s="21">
        <v>791813</v>
      </c>
      <c r="I82" s="21">
        <v>1899792</v>
      </c>
      <c r="J82" s="21">
        <v>638619</v>
      </c>
      <c r="K82" s="21">
        <v>530785</v>
      </c>
      <c r="L82" s="21">
        <v>636277</v>
      </c>
      <c r="M82" s="21">
        <v>1805681</v>
      </c>
      <c r="N82" s="21"/>
      <c r="O82" s="21"/>
      <c r="P82" s="21"/>
      <c r="Q82" s="21"/>
      <c r="R82" s="21"/>
      <c r="S82" s="21"/>
      <c r="T82" s="21"/>
      <c r="U82" s="21"/>
      <c r="V82" s="21">
        <v>3705473</v>
      </c>
      <c r="W82" s="21">
        <v>3705473</v>
      </c>
      <c r="X82" s="21"/>
      <c r="Y82" s="20"/>
      <c r="Z82" s="23">
        <v>26361000</v>
      </c>
    </row>
    <row r="83" spans="1:26" ht="13.5" hidden="1">
      <c r="A83" s="39" t="s">
        <v>107</v>
      </c>
      <c r="B83" s="19"/>
      <c r="C83" s="19"/>
      <c r="D83" s="20"/>
      <c r="E83" s="21">
        <v>1</v>
      </c>
      <c r="F83" s="21">
        <v>99470</v>
      </c>
      <c r="G83" s="21">
        <v>42017</v>
      </c>
      <c r="H83" s="21">
        <v>52370</v>
      </c>
      <c r="I83" s="21">
        <v>193857</v>
      </c>
      <c r="J83" s="21">
        <v>41083</v>
      </c>
      <c r="K83" s="21">
        <v>48932</v>
      </c>
      <c r="L83" s="21">
        <v>42039</v>
      </c>
      <c r="M83" s="21">
        <v>132054</v>
      </c>
      <c r="N83" s="21"/>
      <c r="O83" s="21"/>
      <c r="P83" s="21"/>
      <c r="Q83" s="21"/>
      <c r="R83" s="21"/>
      <c r="S83" s="21"/>
      <c r="T83" s="21"/>
      <c r="U83" s="21"/>
      <c r="V83" s="21">
        <v>325911</v>
      </c>
      <c r="W83" s="21">
        <v>325911</v>
      </c>
      <c r="X83" s="21"/>
      <c r="Y83" s="20"/>
      <c r="Z83" s="23">
        <v>1</v>
      </c>
    </row>
    <row r="84" spans="1:26" ht="13.5" hidden="1">
      <c r="A84" s="40" t="s">
        <v>110</v>
      </c>
      <c r="B84" s="28">
        <v>28301387</v>
      </c>
      <c r="C84" s="28"/>
      <c r="D84" s="29">
        <v>1874999</v>
      </c>
      <c r="E84" s="30">
        <v>1875001</v>
      </c>
      <c r="F84" s="30">
        <v>235835</v>
      </c>
      <c r="G84" s="30">
        <v>391636</v>
      </c>
      <c r="H84" s="30">
        <v>370294</v>
      </c>
      <c r="I84" s="30">
        <v>997765</v>
      </c>
      <c r="J84" s="30">
        <v>965512</v>
      </c>
      <c r="K84" s="30">
        <v>190829</v>
      </c>
      <c r="L84" s="30">
        <v>160135</v>
      </c>
      <c r="M84" s="30">
        <v>1316476</v>
      </c>
      <c r="N84" s="30"/>
      <c r="O84" s="30"/>
      <c r="P84" s="30"/>
      <c r="Q84" s="30"/>
      <c r="R84" s="30"/>
      <c r="S84" s="30"/>
      <c r="T84" s="30"/>
      <c r="U84" s="30"/>
      <c r="V84" s="30">
        <v>2314241</v>
      </c>
      <c r="W84" s="30">
        <v>2314241</v>
      </c>
      <c r="X84" s="30"/>
      <c r="Y84" s="29"/>
      <c r="Z84" s="31">
        <v>1875001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221163486</v>
      </c>
      <c r="D5" s="153">
        <f>SUM(D6:D8)</f>
        <v>0</v>
      </c>
      <c r="E5" s="154">
        <f t="shared" si="0"/>
        <v>265684113</v>
      </c>
      <c r="F5" s="100">
        <f t="shared" si="0"/>
        <v>267210313</v>
      </c>
      <c r="G5" s="100">
        <f t="shared" si="0"/>
        <v>73423151</v>
      </c>
      <c r="H5" s="100">
        <f t="shared" si="0"/>
        <v>9903966</v>
      </c>
      <c r="I5" s="100">
        <f t="shared" si="0"/>
        <v>8882653</v>
      </c>
      <c r="J5" s="100">
        <f t="shared" si="0"/>
        <v>92209770</v>
      </c>
      <c r="K5" s="100">
        <f t="shared" si="0"/>
        <v>-12505743</v>
      </c>
      <c r="L5" s="100">
        <f t="shared" si="0"/>
        <v>8918000</v>
      </c>
      <c r="M5" s="100">
        <f t="shared" si="0"/>
        <v>8729456</v>
      </c>
      <c r="N5" s="100">
        <f t="shared" si="0"/>
        <v>5141713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97351483</v>
      </c>
      <c r="X5" s="100">
        <f t="shared" si="0"/>
        <v>137110500</v>
      </c>
      <c r="Y5" s="100">
        <f t="shared" si="0"/>
        <v>-39759017</v>
      </c>
      <c r="Z5" s="137">
        <f>+IF(X5&lt;&gt;0,+(Y5/X5)*100,0)</f>
        <v>-28.997791562280057</v>
      </c>
      <c r="AA5" s="153">
        <f>SUM(AA6:AA8)</f>
        <v>267210313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-9680</v>
      </c>
      <c r="L6" s="60"/>
      <c r="M6" s="60">
        <v>-1189</v>
      </c>
      <c r="N6" s="60">
        <v>-10869</v>
      </c>
      <c r="O6" s="60"/>
      <c r="P6" s="60"/>
      <c r="Q6" s="60"/>
      <c r="R6" s="60"/>
      <c r="S6" s="60"/>
      <c r="T6" s="60"/>
      <c r="U6" s="60"/>
      <c r="V6" s="60"/>
      <c r="W6" s="60">
        <v>-10869</v>
      </c>
      <c r="X6" s="60"/>
      <c r="Y6" s="60">
        <v>-10869</v>
      </c>
      <c r="Z6" s="140">
        <v>0</v>
      </c>
      <c r="AA6" s="155"/>
    </row>
    <row r="7" spans="1:27" ht="13.5">
      <c r="A7" s="138" t="s">
        <v>76</v>
      </c>
      <c r="B7" s="136"/>
      <c r="C7" s="157">
        <v>221163486</v>
      </c>
      <c r="D7" s="157"/>
      <c r="E7" s="158">
        <v>265381113</v>
      </c>
      <c r="F7" s="159">
        <v>266907313</v>
      </c>
      <c r="G7" s="159">
        <v>73396134</v>
      </c>
      <c r="H7" s="159">
        <v>9868203</v>
      </c>
      <c r="I7" s="159">
        <v>8881196</v>
      </c>
      <c r="J7" s="159">
        <v>92145533</v>
      </c>
      <c r="K7" s="159">
        <v>-12486662</v>
      </c>
      <c r="L7" s="159">
        <v>8915029</v>
      </c>
      <c r="M7" s="159">
        <v>8598021</v>
      </c>
      <c r="N7" s="159">
        <v>5026388</v>
      </c>
      <c r="O7" s="159"/>
      <c r="P7" s="159"/>
      <c r="Q7" s="159"/>
      <c r="R7" s="159"/>
      <c r="S7" s="159"/>
      <c r="T7" s="159"/>
      <c r="U7" s="159"/>
      <c r="V7" s="159"/>
      <c r="W7" s="159">
        <v>97171921</v>
      </c>
      <c r="X7" s="159">
        <v>136959000</v>
      </c>
      <c r="Y7" s="159">
        <v>-39787079</v>
      </c>
      <c r="Z7" s="141">
        <v>-29.05</v>
      </c>
      <c r="AA7" s="157">
        <v>266907313</v>
      </c>
    </row>
    <row r="8" spans="1:27" ht="13.5">
      <c r="A8" s="138" t="s">
        <v>77</v>
      </c>
      <c r="B8" s="136"/>
      <c r="C8" s="155"/>
      <c r="D8" s="155"/>
      <c r="E8" s="156">
        <v>303000</v>
      </c>
      <c r="F8" s="60">
        <v>303000</v>
      </c>
      <c r="G8" s="60">
        <v>27017</v>
      </c>
      <c r="H8" s="60">
        <v>35763</v>
      </c>
      <c r="I8" s="60">
        <v>1457</v>
      </c>
      <c r="J8" s="60">
        <v>64237</v>
      </c>
      <c r="K8" s="60">
        <v>-9401</v>
      </c>
      <c r="L8" s="60">
        <v>2971</v>
      </c>
      <c r="M8" s="60">
        <v>132624</v>
      </c>
      <c r="N8" s="60">
        <v>126194</v>
      </c>
      <c r="O8" s="60"/>
      <c r="P8" s="60"/>
      <c r="Q8" s="60"/>
      <c r="R8" s="60"/>
      <c r="S8" s="60"/>
      <c r="T8" s="60"/>
      <c r="U8" s="60"/>
      <c r="V8" s="60"/>
      <c r="W8" s="60">
        <v>190431</v>
      </c>
      <c r="X8" s="60">
        <v>151500</v>
      </c>
      <c r="Y8" s="60">
        <v>38931</v>
      </c>
      <c r="Z8" s="140">
        <v>25.7</v>
      </c>
      <c r="AA8" s="155">
        <v>303000</v>
      </c>
    </row>
    <row r="9" spans="1:27" ht="13.5">
      <c r="A9" s="135" t="s">
        <v>78</v>
      </c>
      <c r="B9" s="136"/>
      <c r="C9" s="153">
        <f aca="true" t="shared" si="1" ref="C9:Y9">SUM(C10:C14)</f>
        <v>1249571</v>
      </c>
      <c r="D9" s="153">
        <f>SUM(D10:D14)</f>
        <v>0</v>
      </c>
      <c r="E9" s="154">
        <f t="shared" si="1"/>
        <v>2733000</v>
      </c>
      <c r="F9" s="100">
        <f t="shared" si="1"/>
        <v>3627405</v>
      </c>
      <c r="G9" s="100">
        <f t="shared" si="1"/>
        <v>1698823</v>
      </c>
      <c r="H9" s="100">
        <f t="shared" si="1"/>
        <v>100053</v>
      </c>
      <c r="I9" s="100">
        <f t="shared" si="1"/>
        <v>242531</v>
      </c>
      <c r="J9" s="100">
        <f t="shared" si="1"/>
        <v>2041407</v>
      </c>
      <c r="K9" s="100">
        <f t="shared" si="1"/>
        <v>-336029</v>
      </c>
      <c r="L9" s="100">
        <f t="shared" si="1"/>
        <v>185283</v>
      </c>
      <c r="M9" s="100">
        <f t="shared" si="1"/>
        <v>71288</v>
      </c>
      <c r="N9" s="100">
        <f t="shared" si="1"/>
        <v>-79458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1961949</v>
      </c>
      <c r="X9" s="100">
        <f t="shared" si="1"/>
        <v>1400414</v>
      </c>
      <c r="Y9" s="100">
        <f t="shared" si="1"/>
        <v>561535</v>
      </c>
      <c r="Z9" s="137">
        <f>+IF(X9&lt;&gt;0,+(Y9/X9)*100,0)</f>
        <v>40.09778536918368</v>
      </c>
      <c r="AA9" s="153">
        <f>SUM(AA10:AA14)</f>
        <v>3627405</v>
      </c>
    </row>
    <row r="10" spans="1:27" ht="13.5">
      <c r="A10" s="138" t="s">
        <v>79</v>
      </c>
      <c r="B10" s="136"/>
      <c r="C10" s="155">
        <v>930511</v>
      </c>
      <c r="D10" s="155"/>
      <c r="E10" s="156">
        <v>920000</v>
      </c>
      <c r="F10" s="60">
        <v>1252405</v>
      </c>
      <c r="G10" s="60">
        <v>65066</v>
      </c>
      <c r="H10" s="60">
        <v>79310</v>
      </c>
      <c r="I10" s="60">
        <v>121644</v>
      </c>
      <c r="J10" s="60">
        <v>266020</v>
      </c>
      <c r="K10" s="60">
        <v>-99804</v>
      </c>
      <c r="L10" s="60">
        <v>88621</v>
      </c>
      <c r="M10" s="60">
        <v>46695</v>
      </c>
      <c r="N10" s="60">
        <v>35512</v>
      </c>
      <c r="O10" s="60"/>
      <c r="P10" s="60"/>
      <c r="Q10" s="60"/>
      <c r="R10" s="60"/>
      <c r="S10" s="60"/>
      <c r="T10" s="60"/>
      <c r="U10" s="60"/>
      <c r="V10" s="60"/>
      <c r="W10" s="60">
        <v>301532</v>
      </c>
      <c r="X10" s="60">
        <v>460002</v>
      </c>
      <c r="Y10" s="60">
        <v>-158470</v>
      </c>
      <c r="Z10" s="140">
        <v>-34.45</v>
      </c>
      <c r="AA10" s="155">
        <v>1252405</v>
      </c>
    </row>
    <row r="11" spans="1:27" ht="13.5">
      <c r="A11" s="138" t="s">
        <v>80</v>
      </c>
      <c r="B11" s="136"/>
      <c r="C11" s="155">
        <v>36401</v>
      </c>
      <c r="D11" s="155"/>
      <c r="E11" s="156">
        <v>1008000</v>
      </c>
      <c r="F11" s="60">
        <v>1520000</v>
      </c>
      <c r="G11" s="60">
        <v>1602409</v>
      </c>
      <c r="H11" s="60">
        <v>11643</v>
      </c>
      <c r="I11" s="60">
        <v>98645</v>
      </c>
      <c r="J11" s="60">
        <v>1712697</v>
      </c>
      <c r="K11" s="60">
        <v>-199700</v>
      </c>
      <c r="L11" s="60">
        <v>79101</v>
      </c>
      <c r="M11" s="60">
        <v>19295</v>
      </c>
      <c r="N11" s="60">
        <v>-101304</v>
      </c>
      <c r="O11" s="60"/>
      <c r="P11" s="60"/>
      <c r="Q11" s="60"/>
      <c r="R11" s="60"/>
      <c r="S11" s="60"/>
      <c r="T11" s="60"/>
      <c r="U11" s="60"/>
      <c r="V11" s="60"/>
      <c r="W11" s="60">
        <v>1611393</v>
      </c>
      <c r="X11" s="60">
        <v>537914</v>
      </c>
      <c r="Y11" s="60">
        <v>1073479</v>
      </c>
      <c r="Z11" s="140">
        <v>199.56</v>
      </c>
      <c r="AA11" s="155">
        <v>1520000</v>
      </c>
    </row>
    <row r="12" spans="1:27" ht="13.5">
      <c r="A12" s="138" t="s">
        <v>81</v>
      </c>
      <c r="B12" s="136"/>
      <c r="C12" s="155">
        <v>282659</v>
      </c>
      <c r="D12" s="155"/>
      <c r="E12" s="156">
        <v>805000</v>
      </c>
      <c r="F12" s="60">
        <v>855000</v>
      </c>
      <c r="G12" s="60">
        <v>31348</v>
      </c>
      <c r="H12" s="60">
        <v>9100</v>
      </c>
      <c r="I12" s="60">
        <v>22242</v>
      </c>
      <c r="J12" s="60">
        <v>62690</v>
      </c>
      <c r="K12" s="60">
        <v>-36525</v>
      </c>
      <c r="L12" s="60">
        <v>17561</v>
      </c>
      <c r="M12" s="60">
        <v>5298</v>
      </c>
      <c r="N12" s="60">
        <v>-13666</v>
      </c>
      <c r="O12" s="60"/>
      <c r="P12" s="60"/>
      <c r="Q12" s="60"/>
      <c r="R12" s="60"/>
      <c r="S12" s="60"/>
      <c r="T12" s="60"/>
      <c r="U12" s="60"/>
      <c r="V12" s="60"/>
      <c r="W12" s="60">
        <v>49024</v>
      </c>
      <c r="X12" s="60">
        <v>402498</v>
      </c>
      <c r="Y12" s="60">
        <v>-353474</v>
      </c>
      <c r="Z12" s="140">
        <v>-87.82</v>
      </c>
      <c r="AA12" s="155">
        <v>855000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175915</v>
      </c>
      <c r="D15" s="153">
        <f>SUM(D16:D18)</f>
        <v>0</v>
      </c>
      <c r="E15" s="154">
        <f t="shared" si="2"/>
        <v>1529500</v>
      </c>
      <c r="F15" s="100">
        <f t="shared" si="2"/>
        <v>1599650</v>
      </c>
      <c r="G15" s="100">
        <f t="shared" si="2"/>
        <v>5849</v>
      </c>
      <c r="H15" s="100">
        <f t="shared" si="2"/>
        <v>1457</v>
      </c>
      <c r="I15" s="100">
        <f t="shared" si="2"/>
        <v>14869</v>
      </c>
      <c r="J15" s="100">
        <f t="shared" si="2"/>
        <v>22175</v>
      </c>
      <c r="K15" s="100">
        <f t="shared" si="2"/>
        <v>-42985</v>
      </c>
      <c r="L15" s="100">
        <f t="shared" si="2"/>
        <v>11331</v>
      </c>
      <c r="M15" s="100">
        <f t="shared" si="2"/>
        <v>-3160</v>
      </c>
      <c r="N15" s="100">
        <f t="shared" si="2"/>
        <v>-34814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-12639</v>
      </c>
      <c r="X15" s="100">
        <f t="shared" si="2"/>
        <v>1503504</v>
      </c>
      <c r="Y15" s="100">
        <f t="shared" si="2"/>
        <v>-1516143</v>
      </c>
      <c r="Z15" s="137">
        <f>+IF(X15&lt;&gt;0,+(Y15/X15)*100,0)</f>
        <v>-100.84063627366473</v>
      </c>
      <c r="AA15" s="153">
        <f>SUM(AA16:AA18)</f>
        <v>1599650</v>
      </c>
    </row>
    <row r="16" spans="1:27" ht="13.5">
      <c r="A16" s="138" t="s">
        <v>85</v>
      </c>
      <c r="B16" s="136"/>
      <c r="C16" s="155">
        <v>175915</v>
      </c>
      <c r="D16" s="155"/>
      <c r="E16" s="156">
        <v>1527500</v>
      </c>
      <c r="F16" s="60">
        <v>1597650</v>
      </c>
      <c r="G16" s="60">
        <v>5782</v>
      </c>
      <c r="H16" s="60">
        <v>1457</v>
      </c>
      <c r="I16" s="60">
        <v>14869</v>
      </c>
      <c r="J16" s="60">
        <v>22108</v>
      </c>
      <c r="K16" s="60">
        <v>-4985</v>
      </c>
      <c r="L16" s="60">
        <v>11331</v>
      </c>
      <c r="M16" s="60">
        <v>1173</v>
      </c>
      <c r="N16" s="60">
        <v>7519</v>
      </c>
      <c r="O16" s="60"/>
      <c r="P16" s="60"/>
      <c r="Q16" s="60"/>
      <c r="R16" s="60"/>
      <c r="S16" s="60"/>
      <c r="T16" s="60"/>
      <c r="U16" s="60"/>
      <c r="V16" s="60"/>
      <c r="W16" s="60">
        <v>29627</v>
      </c>
      <c r="X16" s="60">
        <v>1502502</v>
      </c>
      <c r="Y16" s="60">
        <v>-1472875</v>
      </c>
      <c r="Z16" s="140">
        <v>-98.03</v>
      </c>
      <c r="AA16" s="155">
        <v>1597650</v>
      </c>
    </row>
    <row r="17" spans="1:27" ht="13.5">
      <c r="A17" s="138" t="s">
        <v>86</v>
      </c>
      <c r="B17" s="136"/>
      <c r="C17" s="155"/>
      <c r="D17" s="155"/>
      <c r="E17" s="156">
        <v>2000</v>
      </c>
      <c r="F17" s="60">
        <v>2000</v>
      </c>
      <c r="G17" s="60">
        <v>67</v>
      </c>
      <c r="H17" s="60"/>
      <c r="I17" s="60"/>
      <c r="J17" s="60">
        <v>67</v>
      </c>
      <c r="K17" s="60">
        <v>-38000</v>
      </c>
      <c r="L17" s="60"/>
      <c r="M17" s="60">
        <v>-4333</v>
      </c>
      <c r="N17" s="60">
        <v>-42333</v>
      </c>
      <c r="O17" s="60"/>
      <c r="P17" s="60"/>
      <c r="Q17" s="60"/>
      <c r="R17" s="60"/>
      <c r="S17" s="60"/>
      <c r="T17" s="60"/>
      <c r="U17" s="60"/>
      <c r="V17" s="60"/>
      <c r="W17" s="60">
        <v>-42266</v>
      </c>
      <c r="X17" s="60">
        <v>1002</v>
      </c>
      <c r="Y17" s="60">
        <v>-43268</v>
      </c>
      <c r="Z17" s="140">
        <v>-4318.16</v>
      </c>
      <c r="AA17" s="155">
        <v>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316415836</v>
      </c>
      <c r="D19" s="153">
        <f>SUM(D20:D23)</f>
        <v>0</v>
      </c>
      <c r="E19" s="154">
        <f t="shared" si="3"/>
        <v>258619319</v>
      </c>
      <c r="F19" s="100">
        <f t="shared" si="3"/>
        <v>259361832</v>
      </c>
      <c r="G19" s="100">
        <f t="shared" si="3"/>
        <v>3815476</v>
      </c>
      <c r="H19" s="100">
        <f t="shared" si="3"/>
        <v>20460214</v>
      </c>
      <c r="I19" s="100">
        <f t="shared" si="3"/>
        <v>25568241</v>
      </c>
      <c r="J19" s="100">
        <f t="shared" si="3"/>
        <v>49843931</v>
      </c>
      <c r="K19" s="100">
        <f t="shared" si="3"/>
        <v>23087509</v>
      </c>
      <c r="L19" s="100">
        <f t="shared" si="3"/>
        <v>41444369</v>
      </c>
      <c r="M19" s="100">
        <f t="shared" si="3"/>
        <v>-2501543</v>
      </c>
      <c r="N19" s="100">
        <f t="shared" si="3"/>
        <v>62030335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111874266</v>
      </c>
      <c r="X19" s="100">
        <f t="shared" si="3"/>
        <v>135378985</v>
      </c>
      <c r="Y19" s="100">
        <f t="shared" si="3"/>
        <v>-23504719</v>
      </c>
      <c r="Z19" s="137">
        <f>+IF(X19&lt;&gt;0,+(Y19/X19)*100,0)</f>
        <v>-17.362162229241118</v>
      </c>
      <c r="AA19" s="153">
        <f>SUM(AA20:AA23)</f>
        <v>259361832</v>
      </c>
    </row>
    <row r="20" spans="1:27" ht="13.5">
      <c r="A20" s="138" t="s">
        <v>89</v>
      </c>
      <c r="B20" s="136"/>
      <c r="C20" s="155">
        <v>126844240</v>
      </c>
      <c r="D20" s="155"/>
      <c r="E20" s="156">
        <v>146051988</v>
      </c>
      <c r="F20" s="60">
        <v>146706988</v>
      </c>
      <c r="G20" s="60">
        <v>12247603</v>
      </c>
      <c r="H20" s="60">
        <v>11138362</v>
      </c>
      <c r="I20" s="60">
        <v>15384968</v>
      </c>
      <c r="J20" s="60">
        <v>38770933</v>
      </c>
      <c r="K20" s="60">
        <v>-7068971</v>
      </c>
      <c r="L20" s="60">
        <v>32005283</v>
      </c>
      <c r="M20" s="60">
        <v>-11461073</v>
      </c>
      <c r="N20" s="60">
        <v>13475239</v>
      </c>
      <c r="O20" s="60"/>
      <c r="P20" s="60"/>
      <c r="Q20" s="60"/>
      <c r="R20" s="60"/>
      <c r="S20" s="60"/>
      <c r="T20" s="60"/>
      <c r="U20" s="60"/>
      <c r="V20" s="60"/>
      <c r="W20" s="60">
        <v>52246172</v>
      </c>
      <c r="X20" s="60">
        <v>80867238</v>
      </c>
      <c r="Y20" s="60">
        <v>-28621066</v>
      </c>
      <c r="Z20" s="140">
        <v>-35.39</v>
      </c>
      <c r="AA20" s="155">
        <v>146706988</v>
      </c>
    </row>
    <row r="21" spans="1:27" ht="13.5">
      <c r="A21" s="138" t="s">
        <v>90</v>
      </c>
      <c r="B21" s="136"/>
      <c r="C21" s="155">
        <v>134485912</v>
      </c>
      <c r="D21" s="155"/>
      <c r="E21" s="156">
        <v>40310508</v>
      </c>
      <c r="F21" s="60">
        <v>40410508</v>
      </c>
      <c r="G21" s="60">
        <v>-13898345</v>
      </c>
      <c r="H21" s="60">
        <v>3695381</v>
      </c>
      <c r="I21" s="60">
        <v>4607964</v>
      </c>
      <c r="J21" s="60">
        <v>-5595000</v>
      </c>
      <c r="K21" s="60">
        <v>35723263</v>
      </c>
      <c r="L21" s="60">
        <v>3878810</v>
      </c>
      <c r="M21" s="60">
        <v>3371867</v>
      </c>
      <c r="N21" s="60">
        <v>42973940</v>
      </c>
      <c r="O21" s="60"/>
      <c r="P21" s="60"/>
      <c r="Q21" s="60"/>
      <c r="R21" s="60"/>
      <c r="S21" s="60"/>
      <c r="T21" s="60"/>
      <c r="U21" s="60"/>
      <c r="V21" s="60"/>
      <c r="W21" s="60">
        <v>37378940</v>
      </c>
      <c r="X21" s="60">
        <v>19383309</v>
      </c>
      <c r="Y21" s="60">
        <v>17995631</v>
      </c>
      <c r="Z21" s="140">
        <v>92.84</v>
      </c>
      <c r="AA21" s="155">
        <v>40410508</v>
      </c>
    </row>
    <row r="22" spans="1:27" ht="13.5">
      <c r="A22" s="138" t="s">
        <v>91</v>
      </c>
      <c r="B22" s="136"/>
      <c r="C22" s="157">
        <v>26001773</v>
      </c>
      <c r="D22" s="157"/>
      <c r="E22" s="158">
        <v>37109316</v>
      </c>
      <c r="F22" s="159">
        <v>37096829</v>
      </c>
      <c r="G22" s="159">
        <v>2812712</v>
      </c>
      <c r="H22" s="159">
        <v>2895947</v>
      </c>
      <c r="I22" s="159">
        <v>2875229</v>
      </c>
      <c r="J22" s="159">
        <v>8583888</v>
      </c>
      <c r="K22" s="159">
        <v>-2866795</v>
      </c>
      <c r="L22" s="159">
        <v>2865141</v>
      </c>
      <c r="M22" s="159">
        <v>2886816</v>
      </c>
      <c r="N22" s="159">
        <v>2885162</v>
      </c>
      <c r="O22" s="159"/>
      <c r="P22" s="159"/>
      <c r="Q22" s="159"/>
      <c r="R22" s="159"/>
      <c r="S22" s="159"/>
      <c r="T22" s="159"/>
      <c r="U22" s="159"/>
      <c r="V22" s="159"/>
      <c r="W22" s="159">
        <v>11469050</v>
      </c>
      <c r="X22" s="159">
        <v>18044152</v>
      </c>
      <c r="Y22" s="159">
        <v>-6575102</v>
      </c>
      <c r="Z22" s="141">
        <v>-36.44</v>
      </c>
      <c r="AA22" s="157">
        <v>37096829</v>
      </c>
    </row>
    <row r="23" spans="1:27" ht="13.5">
      <c r="A23" s="138" t="s">
        <v>92</v>
      </c>
      <c r="B23" s="136"/>
      <c r="C23" s="155">
        <v>29083911</v>
      </c>
      <c r="D23" s="155"/>
      <c r="E23" s="156">
        <v>35147507</v>
      </c>
      <c r="F23" s="60">
        <v>35147507</v>
      </c>
      <c r="G23" s="60">
        <v>2653506</v>
      </c>
      <c r="H23" s="60">
        <v>2730524</v>
      </c>
      <c r="I23" s="60">
        <v>2700080</v>
      </c>
      <c r="J23" s="60">
        <v>8084110</v>
      </c>
      <c r="K23" s="60">
        <v>-2699988</v>
      </c>
      <c r="L23" s="60">
        <v>2695135</v>
      </c>
      <c r="M23" s="60">
        <v>2700847</v>
      </c>
      <c r="N23" s="60">
        <v>2695994</v>
      </c>
      <c r="O23" s="60"/>
      <c r="P23" s="60"/>
      <c r="Q23" s="60"/>
      <c r="R23" s="60"/>
      <c r="S23" s="60"/>
      <c r="T23" s="60"/>
      <c r="U23" s="60"/>
      <c r="V23" s="60"/>
      <c r="W23" s="60">
        <v>10780104</v>
      </c>
      <c r="X23" s="60">
        <v>17084286</v>
      </c>
      <c r="Y23" s="60">
        <v>-6304182</v>
      </c>
      <c r="Z23" s="140">
        <v>-36.9</v>
      </c>
      <c r="AA23" s="155">
        <v>35147507</v>
      </c>
    </row>
    <row r="24" spans="1:27" ht="13.5">
      <c r="A24" s="135" t="s">
        <v>93</v>
      </c>
      <c r="B24" s="142" t="s">
        <v>94</v>
      </c>
      <c r="C24" s="153">
        <v>16675</v>
      </c>
      <c r="D24" s="153"/>
      <c r="E24" s="154"/>
      <c r="F24" s="100"/>
      <c r="G24" s="100">
        <v>2273</v>
      </c>
      <c r="H24" s="100">
        <v>1413</v>
      </c>
      <c r="I24" s="100">
        <v>1413</v>
      </c>
      <c r="J24" s="100">
        <v>5099</v>
      </c>
      <c r="K24" s="100">
        <v>-1413</v>
      </c>
      <c r="L24" s="100">
        <v>1413</v>
      </c>
      <c r="M24" s="100">
        <v>1413</v>
      </c>
      <c r="N24" s="100">
        <v>1413</v>
      </c>
      <c r="O24" s="100"/>
      <c r="P24" s="100"/>
      <c r="Q24" s="100"/>
      <c r="R24" s="100"/>
      <c r="S24" s="100"/>
      <c r="T24" s="100"/>
      <c r="U24" s="100"/>
      <c r="V24" s="100"/>
      <c r="W24" s="100">
        <v>6512</v>
      </c>
      <c r="X24" s="100"/>
      <c r="Y24" s="100">
        <v>6512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539021483</v>
      </c>
      <c r="D25" s="168">
        <f>+D5+D9+D15+D19+D24</f>
        <v>0</v>
      </c>
      <c r="E25" s="169">
        <f t="shared" si="4"/>
        <v>528565932</v>
      </c>
      <c r="F25" s="73">
        <f t="shared" si="4"/>
        <v>531799200</v>
      </c>
      <c r="G25" s="73">
        <f t="shared" si="4"/>
        <v>78945572</v>
      </c>
      <c r="H25" s="73">
        <f t="shared" si="4"/>
        <v>30467103</v>
      </c>
      <c r="I25" s="73">
        <f t="shared" si="4"/>
        <v>34709707</v>
      </c>
      <c r="J25" s="73">
        <f t="shared" si="4"/>
        <v>144122382</v>
      </c>
      <c r="K25" s="73">
        <f t="shared" si="4"/>
        <v>10201339</v>
      </c>
      <c r="L25" s="73">
        <f t="shared" si="4"/>
        <v>50560396</v>
      </c>
      <c r="M25" s="73">
        <f t="shared" si="4"/>
        <v>6297454</v>
      </c>
      <c r="N25" s="73">
        <f t="shared" si="4"/>
        <v>67059189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211181571</v>
      </c>
      <c r="X25" s="73">
        <f t="shared" si="4"/>
        <v>275393403</v>
      </c>
      <c r="Y25" s="73">
        <f t="shared" si="4"/>
        <v>-64211832</v>
      </c>
      <c r="Z25" s="170">
        <f>+IF(X25&lt;&gt;0,+(Y25/X25)*100,0)</f>
        <v>-23.316401664131366</v>
      </c>
      <c r="AA25" s="168">
        <f>+AA5+AA9+AA15+AA19+AA24</f>
        <v>531799200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154178529</v>
      </c>
      <c r="D28" s="153">
        <f>SUM(D29:D31)</f>
        <v>0</v>
      </c>
      <c r="E28" s="154">
        <f t="shared" si="5"/>
        <v>189946672</v>
      </c>
      <c r="F28" s="100">
        <f t="shared" si="5"/>
        <v>190271497</v>
      </c>
      <c r="G28" s="100">
        <f t="shared" si="5"/>
        <v>18748461</v>
      </c>
      <c r="H28" s="100">
        <f t="shared" si="5"/>
        <v>15992403</v>
      </c>
      <c r="I28" s="100">
        <f t="shared" si="5"/>
        <v>16816243</v>
      </c>
      <c r="J28" s="100">
        <f t="shared" si="5"/>
        <v>51557107</v>
      </c>
      <c r="K28" s="100">
        <f t="shared" si="5"/>
        <v>11597138</v>
      </c>
      <c r="L28" s="100">
        <f t="shared" si="5"/>
        <v>10899084</v>
      </c>
      <c r="M28" s="100">
        <f t="shared" si="5"/>
        <v>12681924</v>
      </c>
      <c r="N28" s="100">
        <f t="shared" si="5"/>
        <v>35178146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86735253</v>
      </c>
      <c r="X28" s="100">
        <f t="shared" si="5"/>
        <v>98923526</v>
      </c>
      <c r="Y28" s="100">
        <f t="shared" si="5"/>
        <v>-12188273</v>
      </c>
      <c r="Z28" s="137">
        <f>+IF(X28&lt;&gt;0,+(Y28/X28)*100,0)</f>
        <v>-12.320904331695576</v>
      </c>
      <c r="AA28" s="153">
        <f>SUM(AA29:AA31)</f>
        <v>190271497</v>
      </c>
    </row>
    <row r="29" spans="1:27" ht="13.5">
      <c r="A29" s="138" t="s">
        <v>75</v>
      </c>
      <c r="B29" s="136"/>
      <c r="C29" s="155">
        <v>45896739</v>
      </c>
      <c r="D29" s="155"/>
      <c r="E29" s="156">
        <v>45279999</v>
      </c>
      <c r="F29" s="60">
        <v>43657351</v>
      </c>
      <c r="G29" s="60">
        <v>3712602</v>
      </c>
      <c r="H29" s="60">
        <v>5158949</v>
      </c>
      <c r="I29" s="60">
        <v>3990894</v>
      </c>
      <c r="J29" s="60">
        <v>12862445</v>
      </c>
      <c r="K29" s="60">
        <v>3290218</v>
      </c>
      <c r="L29" s="60">
        <v>3176938</v>
      </c>
      <c r="M29" s="60">
        <v>3475975</v>
      </c>
      <c r="N29" s="60">
        <v>9943131</v>
      </c>
      <c r="O29" s="60"/>
      <c r="P29" s="60"/>
      <c r="Q29" s="60"/>
      <c r="R29" s="60"/>
      <c r="S29" s="60"/>
      <c r="T29" s="60"/>
      <c r="U29" s="60"/>
      <c r="V29" s="60"/>
      <c r="W29" s="60">
        <v>22805576</v>
      </c>
      <c r="X29" s="60">
        <v>21740192</v>
      </c>
      <c r="Y29" s="60">
        <v>1065384</v>
      </c>
      <c r="Z29" s="140">
        <v>4.9</v>
      </c>
      <c r="AA29" s="155">
        <v>43657351</v>
      </c>
    </row>
    <row r="30" spans="1:27" ht="13.5">
      <c r="A30" s="138" t="s">
        <v>76</v>
      </c>
      <c r="B30" s="136"/>
      <c r="C30" s="157">
        <v>83712258</v>
      </c>
      <c r="D30" s="157"/>
      <c r="E30" s="158">
        <v>122628200</v>
      </c>
      <c r="F30" s="159">
        <v>123996176</v>
      </c>
      <c r="G30" s="159">
        <v>6976604</v>
      </c>
      <c r="H30" s="159">
        <v>5747275</v>
      </c>
      <c r="I30" s="159">
        <v>6421741</v>
      </c>
      <c r="J30" s="159">
        <v>19145620</v>
      </c>
      <c r="K30" s="159">
        <v>2430022</v>
      </c>
      <c r="L30" s="159">
        <v>3029473</v>
      </c>
      <c r="M30" s="159">
        <v>3907563</v>
      </c>
      <c r="N30" s="159">
        <v>9367058</v>
      </c>
      <c r="O30" s="159"/>
      <c r="P30" s="159"/>
      <c r="Q30" s="159"/>
      <c r="R30" s="159"/>
      <c r="S30" s="159"/>
      <c r="T30" s="159"/>
      <c r="U30" s="159"/>
      <c r="V30" s="159"/>
      <c r="W30" s="159">
        <v>28512678</v>
      </c>
      <c r="X30" s="159">
        <v>66164100</v>
      </c>
      <c r="Y30" s="159">
        <v>-37651422</v>
      </c>
      <c r="Z30" s="141">
        <v>-56.91</v>
      </c>
      <c r="AA30" s="157">
        <v>123996176</v>
      </c>
    </row>
    <row r="31" spans="1:27" ht="13.5">
      <c r="A31" s="138" t="s">
        <v>77</v>
      </c>
      <c r="B31" s="136"/>
      <c r="C31" s="155">
        <v>24569532</v>
      </c>
      <c r="D31" s="155"/>
      <c r="E31" s="156">
        <v>22038473</v>
      </c>
      <c r="F31" s="60">
        <v>22617970</v>
      </c>
      <c r="G31" s="60">
        <v>8059255</v>
      </c>
      <c r="H31" s="60">
        <v>5086179</v>
      </c>
      <c r="I31" s="60">
        <v>6403608</v>
      </c>
      <c r="J31" s="60">
        <v>19549042</v>
      </c>
      <c r="K31" s="60">
        <v>5876898</v>
      </c>
      <c r="L31" s="60">
        <v>4692673</v>
      </c>
      <c r="M31" s="60">
        <v>5298386</v>
      </c>
      <c r="N31" s="60">
        <v>15867957</v>
      </c>
      <c r="O31" s="60"/>
      <c r="P31" s="60"/>
      <c r="Q31" s="60"/>
      <c r="R31" s="60"/>
      <c r="S31" s="60"/>
      <c r="T31" s="60"/>
      <c r="U31" s="60"/>
      <c r="V31" s="60"/>
      <c r="W31" s="60">
        <v>35416999</v>
      </c>
      <c r="X31" s="60">
        <v>11019234</v>
      </c>
      <c r="Y31" s="60">
        <v>24397765</v>
      </c>
      <c r="Z31" s="140">
        <v>221.41</v>
      </c>
      <c r="AA31" s="155">
        <v>22617970</v>
      </c>
    </row>
    <row r="32" spans="1:27" ht="13.5">
      <c r="A32" s="135" t="s">
        <v>78</v>
      </c>
      <c r="B32" s="136"/>
      <c r="C32" s="153">
        <f aca="true" t="shared" si="6" ref="C32:Y32">SUM(C33:C37)</f>
        <v>58435252</v>
      </c>
      <c r="D32" s="153">
        <f>SUM(D33:D37)</f>
        <v>0</v>
      </c>
      <c r="E32" s="154">
        <f t="shared" si="6"/>
        <v>48818417</v>
      </c>
      <c r="F32" s="100">
        <f t="shared" si="6"/>
        <v>49771446</v>
      </c>
      <c r="G32" s="100">
        <f t="shared" si="6"/>
        <v>3588777</v>
      </c>
      <c r="H32" s="100">
        <f t="shared" si="6"/>
        <v>2973405</v>
      </c>
      <c r="I32" s="100">
        <f t="shared" si="6"/>
        <v>2990745</v>
      </c>
      <c r="J32" s="100">
        <f t="shared" si="6"/>
        <v>9552927</v>
      </c>
      <c r="K32" s="100">
        <f t="shared" si="6"/>
        <v>3089517</v>
      </c>
      <c r="L32" s="100">
        <f t="shared" si="6"/>
        <v>2808866</v>
      </c>
      <c r="M32" s="100">
        <f t="shared" si="6"/>
        <v>2971006</v>
      </c>
      <c r="N32" s="100">
        <f t="shared" si="6"/>
        <v>8869389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18422316</v>
      </c>
      <c r="X32" s="100">
        <f t="shared" si="6"/>
        <v>24409206</v>
      </c>
      <c r="Y32" s="100">
        <f t="shared" si="6"/>
        <v>-5986890</v>
      </c>
      <c r="Z32" s="137">
        <f>+IF(X32&lt;&gt;0,+(Y32/X32)*100,0)</f>
        <v>-24.527180441674343</v>
      </c>
      <c r="AA32" s="153">
        <f>SUM(AA33:AA37)</f>
        <v>49771446</v>
      </c>
    </row>
    <row r="33" spans="1:27" ht="13.5">
      <c r="A33" s="138" t="s">
        <v>79</v>
      </c>
      <c r="B33" s="136"/>
      <c r="C33" s="155">
        <v>35304622</v>
      </c>
      <c r="D33" s="155"/>
      <c r="E33" s="156">
        <v>21480060</v>
      </c>
      <c r="F33" s="60">
        <v>23192167</v>
      </c>
      <c r="G33" s="60">
        <v>984984</v>
      </c>
      <c r="H33" s="60">
        <v>796358</v>
      </c>
      <c r="I33" s="60">
        <v>866018</v>
      </c>
      <c r="J33" s="60">
        <v>2647360</v>
      </c>
      <c r="K33" s="60">
        <v>831740</v>
      </c>
      <c r="L33" s="60">
        <v>940262</v>
      </c>
      <c r="M33" s="60">
        <v>932964</v>
      </c>
      <c r="N33" s="60">
        <v>2704966</v>
      </c>
      <c r="O33" s="60"/>
      <c r="P33" s="60"/>
      <c r="Q33" s="60"/>
      <c r="R33" s="60"/>
      <c r="S33" s="60"/>
      <c r="T33" s="60"/>
      <c r="U33" s="60"/>
      <c r="V33" s="60"/>
      <c r="W33" s="60">
        <v>5352326</v>
      </c>
      <c r="X33" s="60">
        <v>10740030</v>
      </c>
      <c r="Y33" s="60">
        <v>-5387704</v>
      </c>
      <c r="Z33" s="140">
        <v>-50.16</v>
      </c>
      <c r="AA33" s="155">
        <v>23192167</v>
      </c>
    </row>
    <row r="34" spans="1:27" ht="13.5">
      <c r="A34" s="138" t="s">
        <v>80</v>
      </c>
      <c r="B34" s="136"/>
      <c r="C34" s="155">
        <v>11592116</v>
      </c>
      <c r="D34" s="155"/>
      <c r="E34" s="156">
        <v>12428660</v>
      </c>
      <c r="F34" s="60">
        <v>12599659</v>
      </c>
      <c r="G34" s="60">
        <v>1520887</v>
      </c>
      <c r="H34" s="60">
        <v>1204275</v>
      </c>
      <c r="I34" s="60">
        <v>1071979</v>
      </c>
      <c r="J34" s="60">
        <v>3797141</v>
      </c>
      <c r="K34" s="60">
        <v>1022022</v>
      </c>
      <c r="L34" s="60">
        <v>895125</v>
      </c>
      <c r="M34" s="60">
        <v>1043307</v>
      </c>
      <c r="N34" s="60">
        <v>2960454</v>
      </c>
      <c r="O34" s="60"/>
      <c r="P34" s="60"/>
      <c r="Q34" s="60"/>
      <c r="R34" s="60"/>
      <c r="S34" s="60"/>
      <c r="T34" s="60"/>
      <c r="U34" s="60"/>
      <c r="V34" s="60"/>
      <c r="W34" s="60">
        <v>6757595</v>
      </c>
      <c r="X34" s="60">
        <v>6214332</v>
      </c>
      <c r="Y34" s="60">
        <v>543263</v>
      </c>
      <c r="Z34" s="140">
        <v>8.74</v>
      </c>
      <c r="AA34" s="155">
        <v>12599659</v>
      </c>
    </row>
    <row r="35" spans="1:27" ht="13.5">
      <c r="A35" s="138" t="s">
        <v>81</v>
      </c>
      <c r="B35" s="136"/>
      <c r="C35" s="155">
        <v>10420084</v>
      </c>
      <c r="D35" s="155"/>
      <c r="E35" s="156">
        <v>13653077</v>
      </c>
      <c r="F35" s="60">
        <v>12759000</v>
      </c>
      <c r="G35" s="60">
        <v>1000098</v>
      </c>
      <c r="H35" s="60">
        <v>881811</v>
      </c>
      <c r="I35" s="60">
        <v>969940</v>
      </c>
      <c r="J35" s="60">
        <v>2851849</v>
      </c>
      <c r="K35" s="60">
        <v>1140319</v>
      </c>
      <c r="L35" s="60">
        <v>890406</v>
      </c>
      <c r="M35" s="60">
        <v>911662</v>
      </c>
      <c r="N35" s="60">
        <v>2942387</v>
      </c>
      <c r="O35" s="60"/>
      <c r="P35" s="60"/>
      <c r="Q35" s="60"/>
      <c r="R35" s="60"/>
      <c r="S35" s="60"/>
      <c r="T35" s="60"/>
      <c r="U35" s="60"/>
      <c r="V35" s="60"/>
      <c r="W35" s="60">
        <v>5794236</v>
      </c>
      <c r="X35" s="60">
        <v>6826536</v>
      </c>
      <c r="Y35" s="60">
        <v>-1032300</v>
      </c>
      <c r="Z35" s="140">
        <v>-15.12</v>
      </c>
      <c r="AA35" s="155">
        <v>12759000</v>
      </c>
    </row>
    <row r="36" spans="1:27" ht="13.5">
      <c r="A36" s="138" t="s">
        <v>82</v>
      </c>
      <c r="B36" s="136"/>
      <c r="C36" s="155">
        <v>1118430</v>
      </c>
      <c r="D36" s="155"/>
      <c r="E36" s="156">
        <v>1256620</v>
      </c>
      <c r="F36" s="60">
        <v>1220620</v>
      </c>
      <c r="G36" s="60">
        <v>82808</v>
      </c>
      <c r="H36" s="60">
        <v>90961</v>
      </c>
      <c r="I36" s="60">
        <v>82808</v>
      </c>
      <c r="J36" s="60">
        <v>256577</v>
      </c>
      <c r="K36" s="60">
        <v>95436</v>
      </c>
      <c r="L36" s="60">
        <v>83073</v>
      </c>
      <c r="M36" s="60">
        <v>83073</v>
      </c>
      <c r="N36" s="60">
        <v>261582</v>
      </c>
      <c r="O36" s="60"/>
      <c r="P36" s="60"/>
      <c r="Q36" s="60"/>
      <c r="R36" s="60"/>
      <c r="S36" s="60"/>
      <c r="T36" s="60"/>
      <c r="U36" s="60"/>
      <c r="V36" s="60"/>
      <c r="W36" s="60">
        <v>518159</v>
      </c>
      <c r="X36" s="60">
        <v>628308</v>
      </c>
      <c r="Y36" s="60">
        <v>-110149</v>
      </c>
      <c r="Z36" s="140">
        <v>-17.53</v>
      </c>
      <c r="AA36" s="155">
        <v>1220620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129518130</v>
      </c>
      <c r="D38" s="153">
        <f>SUM(D39:D41)</f>
        <v>0</v>
      </c>
      <c r="E38" s="154">
        <f t="shared" si="7"/>
        <v>124985238</v>
      </c>
      <c r="F38" s="100">
        <f t="shared" si="7"/>
        <v>123513107</v>
      </c>
      <c r="G38" s="100">
        <f t="shared" si="7"/>
        <v>1195294</v>
      </c>
      <c r="H38" s="100">
        <f t="shared" si="7"/>
        <v>847293</v>
      </c>
      <c r="I38" s="100">
        <f t="shared" si="7"/>
        <v>675436</v>
      </c>
      <c r="J38" s="100">
        <f t="shared" si="7"/>
        <v>2718023</v>
      </c>
      <c r="K38" s="100">
        <f t="shared" si="7"/>
        <v>798111</v>
      </c>
      <c r="L38" s="100">
        <f t="shared" si="7"/>
        <v>767641</v>
      </c>
      <c r="M38" s="100">
        <f t="shared" si="7"/>
        <v>791572</v>
      </c>
      <c r="N38" s="100">
        <f t="shared" si="7"/>
        <v>2357324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5075347</v>
      </c>
      <c r="X38" s="100">
        <f t="shared" si="7"/>
        <v>62492616</v>
      </c>
      <c r="Y38" s="100">
        <f t="shared" si="7"/>
        <v>-57417269</v>
      </c>
      <c r="Z38" s="137">
        <f>+IF(X38&lt;&gt;0,+(Y38/X38)*100,0)</f>
        <v>-91.87848529176631</v>
      </c>
      <c r="AA38" s="153">
        <f>SUM(AA39:AA41)</f>
        <v>123513107</v>
      </c>
    </row>
    <row r="39" spans="1:27" ht="13.5">
      <c r="A39" s="138" t="s">
        <v>85</v>
      </c>
      <c r="B39" s="136"/>
      <c r="C39" s="155">
        <v>2355418</v>
      </c>
      <c r="D39" s="155"/>
      <c r="E39" s="156">
        <v>4282275</v>
      </c>
      <c r="F39" s="60">
        <v>2175143</v>
      </c>
      <c r="G39" s="60">
        <v>52585</v>
      </c>
      <c r="H39" s="60">
        <v>53646</v>
      </c>
      <c r="I39" s="60">
        <v>58523</v>
      </c>
      <c r="J39" s="60">
        <v>164754</v>
      </c>
      <c r="K39" s="60">
        <v>52778</v>
      </c>
      <c r="L39" s="60">
        <v>65427</v>
      </c>
      <c r="M39" s="60">
        <v>56445</v>
      </c>
      <c r="N39" s="60">
        <v>174650</v>
      </c>
      <c r="O39" s="60"/>
      <c r="P39" s="60"/>
      <c r="Q39" s="60"/>
      <c r="R39" s="60"/>
      <c r="S39" s="60"/>
      <c r="T39" s="60"/>
      <c r="U39" s="60"/>
      <c r="V39" s="60"/>
      <c r="W39" s="60">
        <v>339404</v>
      </c>
      <c r="X39" s="60">
        <v>2141136</v>
      </c>
      <c r="Y39" s="60">
        <v>-1801732</v>
      </c>
      <c r="Z39" s="140">
        <v>-84.15</v>
      </c>
      <c r="AA39" s="155">
        <v>2175143</v>
      </c>
    </row>
    <row r="40" spans="1:27" ht="13.5">
      <c r="A40" s="138" t="s">
        <v>86</v>
      </c>
      <c r="B40" s="136"/>
      <c r="C40" s="155">
        <v>127162712</v>
      </c>
      <c r="D40" s="155"/>
      <c r="E40" s="156">
        <v>120702963</v>
      </c>
      <c r="F40" s="60">
        <v>121337964</v>
      </c>
      <c r="G40" s="60">
        <v>1142709</v>
      </c>
      <c r="H40" s="60">
        <v>793647</v>
      </c>
      <c r="I40" s="60">
        <v>616913</v>
      </c>
      <c r="J40" s="60">
        <v>2553269</v>
      </c>
      <c r="K40" s="60">
        <v>745333</v>
      </c>
      <c r="L40" s="60">
        <v>702214</v>
      </c>
      <c r="M40" s="60">
        <v>735127</v>
      </c>
      <c r="N40" s="60">
        <v>2182674</v>
      </c>
      <c r="O40" s="60"/>
      <c r="P40" s="60"/>
      <c r="Q40" s="60"/>
      <c r="R40" s="60"/>
      <c r="S40" s="60"/>
      <c r="T40" s="60"/>
      <c r="U40" s="60"/>
      <c r="V40" s="60"/>
      <c r="W40" s="60">
        <v>4735943</v>
      </c>
      <c r="X40" s="60">
        <v>60351480</v>
      </c>
      <c r="Y40" s="60">
        <v>-55615537</v>
      </c>
      <c r="Z40" s="140">
        <v>-92.15</v>
      </c>
      <c r="AA40" s="155">
        <v>121337964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248135981</v>
      </c>
      <c r="D42" s="153">
        <f>SUM(D43:D46)</f>
        <v>0</v>
      </c>
      <c r="E42" s="154">
        <f t="shared" si="8"/>
        <v>223710609</v>
      </c>
      <c r="F42" s="100">
        <f t="shared" si="8"/>
        <v>223904886</v>
      </c>
      <c r="G42" s="100">
        <f t="shared" si="8"/>
        <v>42873793</v>
      </c>
      <c r="H42" s="100">
        <f t="shared" si="8"/>
        <v>6429421</v>
      </c>
      <c r="I42" s="100">
        <f t="shared" si="8"/>
        <v>7329636</v>
      </c>
      <c r="J42" s="100">
        <f t="shared" si="8"/>
        <v>56632850</v>
      </c>
      <c r="K42" s="100">
        <f t="shared" si="8"/>
        <v>20333640</v>
      </c>
      <c r="L42" s="100">
        <f t="shared" si="8"/>
        <v>6300185</v>
      </c>
      <c r="M42" s="100">
        <f t="shared" si="8"/>
        <v>-3311174</v>
      </c>
      <c r="N42" s="100">
        <f t="shared" si="8"/>
        <v>23322651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79955501</v>
      </c>
      <c r="X42" s="100">
        <f t="shared" si="8"/>
        <v>111855306</v>
      </c>
      <c r="Y42" s="100">
        <f t="shared" si="8"/>
        <v>-31899805</v>
      </c>
      <c r="Z42" s="137">
        <f>+IF(X42&lt;&gt;0,+(Y42/X42)*100,0)</f>
        <v>-28.518812509439652</v>
      </c>
      <c r="AA42" s="153">
        <f>SUM(AA43:AA46)</f>
        <v>223904886</v>
      </c>
    </row>
    <row r="43" spans="1:27" ht="13.5">
      <c r="A43" s="138" t="s">
        <v>89</v>
      </c>
      <c r="B43" s="136"/>
      <c r="C43" s="155">
        <v>155478602</v>
      </c>
      <c r="D43" s="155"/>
      <c r="E43" s="156">
        <v>165767949</v>
      </c>
      <c r="F43" s="60">
        <v>164888000</v>
      </c>
      <c r="G43" s="60">
        <v>36581205</v>
      </c>
      <c r="H43" s="60">
        <v>1335050</v>
      </c>
      <c r="I43" s="60">
        <v>2737974</v>
      </c>
      <c r="J43" s="60">
        <v>40654229</v>
      </c>
      <c r="K43" s="60">
        <v>13896869</v>
      </c>
      <c r="L43" s="60">
        <v>1331583</v>
      </c>
      <c r="M43" s="60">
        <v>-8223020</v>
      </c>
      <c r="N43" s="60">
        <v>7005432</v>
      </c>
      <c r="O43" s="60"/>
      <c r="P43" s="60"/>
      <c r="Q43" s="60"/>
      <c r="R43" s="60"/>
      <c r="S43" s="60"/>
      <c r="T43" s="60"/>
      <c r="U43" s="60"/>
      <c r="V43" s="60"/>
      <c r="W43" s="60">
        <v>47659661</v>
      </c>
      <c r="X43" s="60">
        <v>82883976</v>
      </c>
      <c r="Y43" s="60">
        <v>-35224315</v>
      </c>
      <c r="Z43" s="140">
        <v>-42.5</v>
      </c>
      <c r="AA43" s="155">
        <v>164888000</v>
      </c>
    </row>
    <row r="44" spans="1:27" ht="13.5">
      <c r="A44" s="138" t="s">
        <v>90</v>
      </c>
      <c r="B44" s="136"/>
      <c r="C44" s="155">
        <v>67321460</v>
      </c>
      <c r="D44" s="155"/>
      <c r="E44" s="156">
        <v>25686430</v>
      </c>
      <c r="F44" s="60">
        <v>26198429</v>
      </c>
      <c r="G44" s="60">
        <v>4004573</v>
      </c>
      <c r="H44" s="60">
        <v>2308957</v>
      </c>
      <c r="I44" s="60">
        <v>1496739</v>
      </c>
      <c r="J44" s="60">
        <v>7810269</v>
      </c>
      <c r="K44" s="60">
        <v>3350171</v>
      </c>
      <c r="L44" s="60">
        <v>2354818</v>
      </c>
      <c r="M44" s="60">
        <v>1903266</v>
      </c>
      <c r="N44" s="60">
        <v>7608255</v>
      </c>
      <c r="O44" s="60"/>
      <c r="P44" s="60"/>
      <c r="Q44" s="60"/>
      <c r="R44" s="60"/>
      <c r="S44" s="60"/>
      <c r="T44" s="60"/>
      <c r="U44" s="60"/>
      <c r="V44" s="60"/>
      <c r="W44" s="60">
        <v>15418524</v>
      </c>
      <c r="X44" s="60">
        <v>12843216</v>
      </c>
      <c r="Y44" s="60">
        <v>2575308</v>
      </c>
      <c r="Z44" s="140">
        <v>20.05</v>
      </c>
      <c r="AA44" s="155">
        <v>26198429</v>
      </c>
    </row>
    <row r="45" spans="1:27" ht="13.5">
      <c r="A45" s="138" t="s">
        <v>91</v>
      </c>
      <c r="B45" s="136"/>
      <c r="C45" s="157">
        <v>11422586</v>
      </c>
      <c r="D45" s="157"/>
      <c r="E45" s="158">
        <v>18843110</v>
      </c>
      <c r="F45" s="159">
        <v>19455337</v>
      </c>
      <c r="G45" s="159">
        <v>1073242</v>
      </c>
      <c r="H45" s="159">
        <v>1530553</v>
      </c>
      <c r="I45" s="159">
        <v>2016658</v>
      </c>
      <c r="J45" s="159">
        <v>4620453</v>
      </c>
      <c r="K45" s="159">
        <v>1921999</v>
      </c>
      <c r="L45" s="159">
        <v>1507367</v>
      </c>
      <c r="M45" s="159">
        <v>1949825</v>
      </c>
      <c r="N45" s="159">
        <v>5379191</v>
      </c>
      <c r="O45" s="159"/>
      <c r="P45" s="159"/>
      <c r="Q45" s="159"/>
      <c r="R45" s="159"/>
      <c r="S45" s="159"/>
      <c r="T45" s="159"/>
      <c r="U45" s="159"/>
      <c r="V45" s="159"/>
      <c r="W45" s="159">
        <v>9999644</v>
      </c>
      <c r="X45" s="159">
        <v>9421554</v>
      </c>
      <c r="Y45" s="159">
        <v>578090</v>
      </c>
      <c r="Z45" s="141">
        <v>6.14</v>
      </c>
      <c r="AA45" s="157">
        <v>19455337</v>
      </c>
    </row>
    <row r="46" spans="1:27" ht="13.5">
      <c r="A46" s="138" t="s">
        <v>92</v>
      </c>
      <c r="B46" s="136"/>
      <c r="C46" s="155">
        <v>13913333</v>
      </c>
      <c r="D46" s="155"/>
      <c r="E46" s="156">
        <v>13413120</v>
      </c>
      <c r="F46" s="60">
        <v>13363120</v>
      </c>
      <c r="G46" s="60">
        <v>1214773</v>
      </c>
      <c r="H46" s="60">
        <v>1254861</v>
      </c>
      <c r="I46" s="60">
        <v>1078265</v>
      </c>
      <c r="J46" s="60">
        <v>3547899</v>
      </c>
      <c r="K46" s="60">
        <v>1164601</v>
      </c>
      <c r="L46" s="60">
        <v>1106417</v>
      </c>
      <c r="M46" s="60">
        <v>1058755</v>
      </c>
      <c r="N46" s="60">
        <v>3329773</v>
      </c>
      <c r="O46" s="60"/>
      <c r="P46" s="60"/>
      <c r="Q46" s="60"/>
      <c r="R46" s="60"/>
      <c r="S46" s="60"/>
      <c r="T46" s="60"/>
      <c r="U46" s="60"/>
      <c r="V46" s="60"/>
      <c r="W46" s="60">
        <v>6877672</v>
      </c>
      <c r="X46" s="60">
        <v>6706560</v>
      </c>
      <c r="Y46" s="60">
        <v>171112</v>
      </c>
      <c r="Z46" s="140">
        <v>2.55</v>
      </c>
      <c r="AA46" s="155">
        <v>13363120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590267892</v>
      </c>
      <c r="D48" s="168">
        <f>+D28+D32+D38+D42+D47</f>
        <v>0</v>
      </c>
      <c r="E48" s="169">
        <f t="shared" si="9"/>
        <v>587460936</v>
      </c>
      <c r="F48" s="73">
        <f t="shared" si="9"/>
        <v>587460936</v>
      </c>
      <c r="G48" s="73">
        <f t="shared" si="9"/>
        <v>66406325</v>
      </c>
      <c r="H48" s="73">
        <f t="shared" si="9"/>
        <v>26242522</v>
      </c>
      <c r="I48" s="73">
        <f t="shared" si="9"/>
        <v>27812060</v>
      </c>
      <c r="J48" s="73">
        <f t="shared" si="9"/>
        <v>120460907</v>
      </c>
      <c r="K48" s="73">
        <f t="shared" si="9"/>
        <v>35818406</v>
      </c>
      <c r="L48" s="73">
        <f t="shared" si="9"/>
        <v>20775776</v>
      </c>
      <c r="M48" s="73">
        <f t="shared" si="9"/>
        <v>13133328</v>
      </c>
      <c r="N48" s="73">
        <f t="shared" si="9"/>
        <v>69727510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190188417</v>
      </c>
      <c r="X48" s="73">
        <f t="shared" si="9"/>
        <v>297680654</v>
      </c>
      <c r="Y48" s="73">
        <f t="shared" si="9"/>
        <v>-107492237</v>
      </c>
      <c r="Z48" s="170">
        <f>+IF(X48&lt;&gt;0,+(Y48/X48)*100,0)</f>
        <v>-36.10991697162826</v>
      </c>
      <c r="AA48" s="168">
        <f>+AA28+AA32+AA38+AA42+AA47</f>
        <v>587460936</v>
      </c>
    </row>
    <row r="49" spans="1:27" ht="13.5">
      <c r="A49" s="148" t="s">
        <v>49</v>
      </c>
      <c r="B49" s="149"/>
      <c r="C49" s="171">
        <f aca="true" t="shared" si="10" ref="C49:Y49">+C25-C48</f>
        <v>-51246409</v>
      </c>
      <c r="D49" s="171">
        <f>+D25-D48</f>
        <v>0</v>
      </c>
      <c r="E49" s="172">
        <f t="shared" si="10"/>
        <v>-58895004</v>
      </c>
      <c r="F49" s="173">
        <f t="shared" si="10"/>
        <v>-55661736</v>
      </c>
      <c r="G49" s="173">
        <f t="shared" si="10"/>
        <v>12539247</v>
      </c>
      <c r="H49" s="173">
        <f t="shared" si="10"/>
        <v>4224581</v>
      </c>
      <c r="I49" s="173">
        <f t="shared" si="10"/>
        <v>6897647</v>
      </c>
      <c r="J49" s="173">
        <f t="shared" si="10"/>
        <v>23661475</v>
      </c>
      <c r="K49" s="173">
        <f t="shared" si="10"/>
        <v>-25617067</v>
      </c>
      <c r="L49" s="173">
        <f t="shared" si="10"/>
        <v>29784620</v>
      </c>
      <c r="M49" s="173">
        <f t="shared" si="10"/>
        <v>-6835874</v>
      </c>
      <c r="N49" s="173">
        <f t="shared" si="10"/>
        <v>-2668321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20993154</v>
      </c>
      <c r="X49" s="173">
        <f>IF(F25=F48,0,X25-X48)</f>
        <v>-22287251</v>
      </c>
      <c r="Y49" s="173">
        <f t="shared" si="10"/>
        <v>43280405</v>
      </c>
      <c r="Z49" s="174">
        <f>+IF(X49&lt;&gt;0,+(Y49/X49)*100,0)</f>
        <v>-194.19355487134774</v>
      </c>
      <c r="AA49" s="171">
        <f>+AA25-AA48</f>
        <v>-55661736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42923019</v>
      </c>
      <c r="D5" s="155">
        <v>0</v>
      </c>
      <c r="E5" s="156">
        <v>51296513</v>
      </c>
      <c r="F5" s="60">
        <v>51296513</v>
      </c>
      <c r="G5" s="60">
        <v>5217379</v>
      </c>
      <c r="H5" s="60">
        <v>5221145</v>
      </c>
      <c r="I5" s="60">
        <v>5433782</v>
      </c>
      <c r="J5" s="60">
        <v>15872306</v>
      </c>
      <c r="K5" s="60">
        <v>-11140001</v>
      </c>
      <c r="L5" s="60">
        <v>5142153</v>
      </c>
      <c r="M5" s="60">
        <v>5186185</v>
      </c>
      <c r="N5" s="60">
        <v>-811663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15060643</v>
      </c>
      <c r="X5" s="60">
        <v>25648500</v>
      </c>
      <c r="Y5" s="60">
        <v>-10587857</v>
      </c>
      <c r="Z5" s="140">
        <v>-41.28</v>
      </c>
      <c r="AA5" s="155">
        <v>51296513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126135803</v>
      </c>
      <c r="D7" s="155">
        <v>0</v>
      </c>
      <c r="E7" s="156">
        <v>145556988</v>
      </c>
      <c r="F7" s="60">
        <v>145556988</v>
      </c>
      <c r="G7" s="60">
        <v>12156720</v>
      </c>
      <c r="H7" s="60">
        <v>11041047</v>
      </c>
      <c r="I7" s="60">
        <v>15250374</v>
      </c>
      <c r="J7" s="60">
        <v>38448141</v>
      </c>
      <c r="K7" s="60">
        <v>-6931298</v>
      </c>
      <c r="L7" s="60">
        <v>31946558</v>
      </c>
      <c r="M7" s="60">
        <v>-11528287</v>
      </c>
      <c r="N7" s="60">
        <v>13486973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51935114</v>
      </c>
      <c r="X7" s="60">
        <v>80867238</v>
      </c>
      <c r="Y7" s="60">
        <v>-28932124</v>
      </c>
      <c r="Z7" s="140">
        <v>-35.78</v>
      </c>
      <c r="AA7" s="155">
        <v>145556988</v>
      </c>
    </row>
    <row r="8" spans="1:27" ht="13.5">
      <c r="A8" s="183" t="s">
        <v>104</v>
      </c>
      <c r="B8" s="182"/>
      <c r="C8" s="155">
        <v>134473678</v>
      </c>
      <c r="D8" s="155">
        <v>0</v>
      </c>
      <c r="E8" s="156">
        <v>40110508</v>
      </c>
      <c r="F8" s="60">
        <v>40210508</v>
      </c>
      <c r="G8" s="60">
        <v>-13898345</v>
      </c>
      <c r="H8" s="60">
        <v>3693237</v>
      </c>
      <c r="I8" s="60">
        <v>4604391</v>
      </c>
      <c r="J8" s="60">
        <v>-5600717</v>
      </c>
      <c r="K8" s="60">
        <v>35723263</v>
      </c>
      <c r="L8" s="60">
        <v>3875019</v>
      </c>
      <c r="M8" s="60">
        <v>3372569</v>
      </c>
      <c r="N8" s="60">
        <v>42970851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37370134</v>
      </c>
      <c r="X8" s="60">
        <v>19383309</v>
      </c>
      <c r="Y8" s="60">
        <v>17986825</v>
      </c>
      <c r="Z8" s="140">
        <v>92.8</v>
      </c>
      <c r="AA8" s="155">
        <v>40210508</v>
      </c>
    </row>
    <row r="9" spans="1:27" ht="13.5">
      <c r="A9" s="183" t="s">
        <v>105</v>
      </c>
      <c r="B9" s="182"/>
      <c r="C9" s="155">
        <v>25997562</v>
      </c>
      <c r="D9" s="155">
        <v>0</v>
      </c>
      <c r="E9" s="156">
        <v>37057316</v>
      </c>
      <c r="F9" s="60">
        <v>37057384</v>
      </c>
      <c r="G9" s="60">
        <v>2811705</v>
      </c>
      <c r="H9" s="60">
        <v>2894932</v>
      </c>
      <c r="I9" s="60">
        <v>2874196</v>
      </c>
      <c r="J9" s="60">
        <v>8580833</v>
      </c>
      <c r="K9" s="60">
        <v>-2865778</v>
      </c>
      <c r="L9" s="60">
        <v>2860494</v>
      </c>
      <c r="M9" s="60">
        <v>2887316</v>
      </c>
      <c r="N9" s="60">
        <v>2882032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11462865</v>
      </c>
      <c r="X9" s="60">
        <v>18044152</v>
      </c>
      <c r="Y9" s="60">
        <v>-6581287</v>
      </c>
      <c r="Z9" s="140">
        <v>-36.47</v>
      </c>
      <c r="AA9" s="155">
        <v>37057384</v>
      </c>
    </row>
    <row r="10" spans="1:27" ht="13.5">
      <c r="A10" s="183" t="s">
        <v>106</v>
      </c>
      <c r="B10" s="182"/>
      <c r="C10" s="155">
        <v>29083911</v>
      </c>
      <c r="D10" s="155">
        <v>0</v>
      </c>
      <c r="E10" s="156">
        <v>35147507</v>
      </c>
      <c r="F10" s="54">
        <v>35147507</v>
      </c>
      <c r="G10" s="54">
        <v>2653506</v>
      </c>
      <c r="H10" s="54">
        <v>2730524</v>
      </c>
      <c r="I10" s="54">
        <v>2700080</v>
      </c>
      <c r="J10" s="54">
        <v>8084110</v>
      </c>
      <c r="K10" s="54">
        <v>-2699988</v>
      </c>
      <c r="L10" s="54">
        <v>2695135</v>
      </c>
      <c r="M10" s="54">
        <v>2700847</v>
      </c>
      <c r="N10" s="54">
        <v>2695994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10780104</v>
      </c>
      <c r="X10" s="54">
        <v>17084286</v>
      </c>
      <c r="Y10" s="54">
        <v>-6304182</v>
      </c>
      <c r="Z10" s="184">
        <v>-36.9</v>
      </c>
      <c r="AA10" s="130">
        <v>35147507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311275</v>
      </c>
      <c r="D12" s="155">
        <v>0</v>
      </c>
      <c r="E12" s="156">
        <v>1420000</v>
      </c>
      <c r="F12" s="60">
        <v>1951000</v>
      </c>
      <c r="G12" s="60">
        <v>1636855</v>
      </c>
      <c r="H12" s="60">
        <v>19088</v>
      </c>
      <c r="I12" s="60">
        <v>114124</v>
      </c>
      <c r="J12" s="60">
        <v>1770067</v>
      </c>
      <c r="K12" s="60">
        <v>-219256</v>
      </c>
      <c r="L12" s="60">
        <v>97531</v>
      </c>
      <c r="M12" s="60">
        <v>26162</v>
      </c>
      <c r="N12" s="60">
        <v>-95563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1674504</v>
      </c>
      <c r="X12" s="60">
        <v>757777</v>
      </c>
      <c r="Y12" s="60">
        <v>916727</v>
      </c>
      <c r="Z12" s="140">
        <v>120.98</v>
      </c>
      <c r="AA12" s="155">
        <v>1951000</v>
      </c>
    </row>
    <row r="13" spans="1:27" ht="13.5">
      <c r="A13" s="181" t="s">
        <v>109</v>
      </c>
      <c r="B13" s="185"/>
      <c r="C13" s="155">
        <v>2057449</v>
      </c>
      <c r="D13" s="155">
        <v>0</v>
      </c>
      <c r="E13" s="156">
        <v>2756600</v>
      </c>
      <c r="F13" s="60">
        <v>1756600</v>
      </c>
      <c r="G13" s="60">
        <v>63557</v>
      </c>
      <c r="H13" s="60">
        <v>111336</v>
      </c>
      <c r="I13" s="60">
        <v>55583</v>
      </c>
      <c r="J13" s="60">
        <v>230476</v>
      </c>
      <c r="K13" s="60">
        <v>-30426</v>
      </c>
      <c r="L13" s="60">
        <v>31653</v>
      </c>
      <c r="M13" s="60">
        <v>11035</v>
      </c>
      <c r="N13" s="60">
        <v>12262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242738</v>
      </c>
      <c r="X13" s="60"/>
      <c r="Y13" s="60">
        <v>242738</v>
      </c>
      <c r="Z13" s="140">
        <v>0</v>
      </c>
      <c r="AA13" s="155">
        <v>1756600</v>
      </c>
    </row>
    <row r="14" spans="1:27" ht="13.5">
      <c r="A14" s="181" t="s">
        <v>110</v>
      </c>
      <c r="B14" s="185"/>
      <c r="C14" s="155">
        <v>28301387</v>
      </c>
      <c r="D14" s="155">
        <v>0</v>
      </c>
      <c r="E14" s="156">
        <v>2500000</v>
      </c>
      <c r="F14" s="60">
        <v>2500000</v>
      </c>
      <c r="G14" s="60">
        <v>3058261</v>
      </c>
      <c r="H14" s="60">
        <v>3171333</v>
      </c>
      <c r="I14" s="60">
        <v>3381908</v>
      </c>
      <c r="J14" s="60">
        <v>9611502</v>
      </c>
      <c r="K14" s="60">
        <v>-1298525</v>
      </c>
      <c r="L14" s="60">
        <v>3332435</v>
      </c>
      <c r="M14" s="60">
        <v>3395641</v>
      </c>
      <c r="N14" s="60">
        <v>5429551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15041053</v>
      </c>
      <c r="X14" s="60">
        <v>1204703</v>
      </c>
      <c r="Y14" s="60">
        <v>13836350</v>
      </c>
      <c r="Z14" s="140">
        <v>1148.53</v>
      </c>
      <c r="AA14" s="155">
        <v>2500000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826390</v>
      </c>
      <c r="D16" s="155">
        <v>0</v>
      </c>
      <c r="E16" s="156">
        <v>1000000</v>
      </c>
      <c r="F16" s="60">
        <v>1400000</v>
      </c>
      <c r="G16" s="60">
        <v>96232</v>
      </c>
      <c r="H16" s="60">
        <v>52245</v>
      </c>
      <c r="I16" s="60">
        <v>79174</v>
      </c>
      <c r="J16" s="60">
        <v>227651</v>
      </c>
      <c r="K16" s="60">
        <v>-125019</v>
      </c>
      <c r="L16" s="60">
        <v>59310</v>
      </c>
      <c r="M16" s="60">
        <v>46119</v>
      </c>
      <c r="N16" s="60">
        <v>-19590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208061</v>
      </c>
      <c r="X16" s="60">
        <v>340546</v>
      </c>
      <c r="Y16" s="60">
        <v>-132485</v>
      </c>
      <c r="Z16" s="140">
        <v>-38.9</v>
      </c>
      <c r="AA16" s="155">
        <v>1400000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500</v>
      </c>
      <c r="F17" s="60">
        <v>500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500</v>
      </c>
      <c r="Y17" s="60">
        <v>-500</v>
      </c>
      <c r="Z17" s="140">
        <v>-100</v>
      </c>
      <c r="AA17" s="155">
        <v>500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147282325</v>
      </c>
      <c r="D19" s="155">
        <v>0</v>
      </c>
      <c r="E19" s="156">
        <v>163765000</v>
      </c>
      <c r="F19" s="60">
        <v>163765000</v>
      </c>
      <c r="G19" s="60">
        <v>65023000</v>
      </c>
      <c r="H19" s="60">
        <v>1334000</v>
      </c>
      <c r="I19" s="60">
        <v>0</v>
      </c>
      <c r="J19" s="60">
        <v>66357000</v>
      </c>
      <c r="K19" s="60">
        <v>0</v>
      </c>
      <c r="L19" s="60">
        <v>300000</v>
      </c>
      <c r="M19" s="60">
        <v>0</v>
      </c>
      <c r="N19" s="60">
        <v>300000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66657000</v>
      </c>
      <c r="X19" s="60">
        <v>110407846</v>
      </c>
      <c r="Y19" s="60">
        <v>-43750846</v>
      </c>
      <c r="Z19" s="140">
        <v>-39.63</v>
      </c>
      <c r="AA19" s="155">
        <v>163765000</v>
      </c>
    </row>
    <row r="20" spans="1:27" ht="13.5">
      <c r="A20" s="181" t="s">
        <v>35</v>
      </c>
      <c r="B20" s="185"/>
      <c r="C20" s="155">
        <v>1628684</v>
      </c>
      <c r="D20" s="155">
        <v>0</v>
      </c>
      <c r="E20" s="156">
        <v>3074000</v>
      </c>
      <c r="F20" s="54">
        <v>3905000</v>
      </c>
      <c r="G20" s="54">
        <v>126702</v>
      </c>
      <c r="H20" s="54">
        <v>198216</v>
      </c>
      <c r="I20" s="54">
        <v>216095</v>
      </c>
      <c r="J20" s="54">
        <v>541013</v>
      </c>
      <c r="K20" s="54">
        <v>-211633</v>
      </c>
      <c r="L20" s="54">
        <v>220108</v>
      </c>
      <c r="M20" s="54">
        <v>199867</v>
      </c>
      <c r="N20" s="54">
        <v>208342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749355</v>
      </c>
      <c r="X20" s="54">
        <v>1683458</v>
      </c>
      <c r="Y20" s="54">
        <v>-934103</v>
      </c>
      <c r="Z20" s="184">
        <v>-55.49</v>
      </c>
      <c r="AA20" s="130">
        <v>3905000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539021483</v>
      </c>
      <c r="D22" s="188">
        <f>SUM(D5:D21)</f>
        <v>0</v>
      </c>
      <c r="E22" s="189">
        <f t="shared" si="0"/>
        <v>483684932</v>
      </c>
      <c r="F22" s="190">
        <f t="shared" si="0"/>
        <v>484547000</v>
      </c>
      <c r="G22" s="190">
        <f t="shared" si="0"/>
        <v>78945572</v>
      </c>
      <c r="H22" s="190">
        <f t="shared" si="0"/>
        <v>30467103</v>
      </c>
      <c r="I22" s="190">
        <f t="shared" si="0"/>
        <v>34709707</v>
      </c>
      <c r="J22" s="190">
        <f t="shared" si="0"/>
        <v>144122382</v>
      </c>
      <c r="K22" s="190">
        <f t="shared" si="0"/>
        <v>10201339</v>
      </c>
      <c r="L22" s="190">
        <f t="shared" si="0"/>
        <v>50560396</v>
      </c>
      <c r="M22" s="190">
        <f t="shared" si="0"/>
        <v>6297454</v>
      </c>
      <c r="N22" s="190">
        <f t="shared" si="0"/>
        <v>67059189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211181571</v>
      </c>
      <c r="X22" s="190">
        <f t="shared" si="0"/>
        <v>275422315</v>
      </c>
      <c r="Y22" s="190">
        <f t="shared" si="0"/>
        <v>-64240744</v>
      </c>
      <c r="Z22" s="191">
        <f>+IF(X22&lt;&gt;0,+(Y22/X22)*100,0)</f>
        <v>-23.324451397483898</v>
      </c>
      <c r="AA22" s="188">
        <f>SUM(AA5:AA21)</f>
        <v>484547000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175490908</v>
      </c>
      <c r="D25" s="155">
        <v>0</v>
      </c>
      <c r="E25" s="156">
        <v>138927907</v>
      </c>
      <c r="F25" s="60">
        <v>145144000</v>
      </c>
      <c r="G25" s="60">
        <v>14863395</v>
      </c>
      <c r="H25" s="60">
        <v>14686859</v>
      </c>
      <c r="I25" s="60">
        <v>15302831</v>
      </c>
      <c r="J25" s="60">
        <v>44853085</v>
      </c>
      <c r="K25" s="60">
        <v>14818220</v>
      </c>
      <c r="L25" s="60">
        <v>14651576</v>
      </c>
      <c r="M25" s="60">
        <v>14877459</v>
      </c>
      <c r="N25" s="60">
        <v>44347255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89200340</v>
      </c>
      <c r="X25" s="60">
        <v>69447498</v>
      </c>
      <c r="Y25" s="60">
        <v>19752842</v>
      </c>
      <c r="Z25" s="140">
        <v>28.44</v>
      </c>
      <c r="AA25" s="155">
        <v>145144000</v>
      </c>
    </row>
    <row r="26" spans="1:27" ht="13.5">
      <c r="A26" s="183" t="s">
        <v>38</v>
      </c>
      <c r="B26" s="182"/>
      <c r="C26" s="155">
        <v>10084329</v>
      </c>
      <c r="D26" s="155">
        <v>0</v>
      </c>
      <c r="E26" s="156">
        <v>10441707</v>
      </c>
      <c r="F26" s="60">
        <v>10441708</v>
      </c>
      <c r="G26" s="60">
        <v>842175</v>
      </c>
      <c r="H26" s="60">
        <v>843675</v>
      </c>
      <c r="I26" s="60">
        <v>843075</v>
      </c>
      <c r="J26" s="60">
        <v>2528925</v>
      </c>
      <c r="K26" s="60">
        <v>843075</v>
      </c>
      <c r="L26" s="60">
        <v>843075</v>
      </c>
      <c r="M26" s="60">
        <v>843075</v>
      </c>
      <c r="N26" s="60">
        <v>2529225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5058150</v>
      </c>
      <c r="X26" s="60">
        <v>5221002</v>
      </c>
      <c r="Y26" s="60">
        <v>-162852</v>
      </c>
      <c r="Z26" s="140">
        <v>-3.12</v>
      </c>
      <c r="AA26" s="155">
        <v>10441708</v>
      </c>
    </row>
    <row r="27" spans="1:27" ht="13.5">
      <c r="A27" s="183" t="s">
        <v>118</v>
      </c>
      <c r="B27" s="182"/>
      <c r="C27" s="155">
        <v>43330759</v>
      </c>
      <c r="D27" s="155">
        <v>0</v>
      </c>
      <c r="E27" s="156">
        <v>40000000</v>
      </c>
      <c r="F27" s="60">
        <v>40000000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19999998</v>
      </c>
      <c r="Y27" s="60">
        <v>-19999998</v>
      </c>
      <c r="Z27" s="140">
        <v>-100</v>
      </c>
      <c r="AA27" s="155">
        <v>40000000</v>
      </c>
    </row>
    <row r="28" spans="1:27" ht="13.5">
      <c r="A28" s="183" t="s">
        <v>39</v>
      </c>
      <c r="B28" s="182"/>
      <c r="C28" s="155">
        <v>101495200</v>
      </c>
      <c r="D28" s="155">
        <v>0</v>
      </c>
      <c r="E28" s="156">
        <v>95000000</v>
      </c>
      <c r="F28" s="60">
        <v>95000000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47500002</v>
      </c>
      <c r="Y28" s="60">
        <v>-47500002</v>
      </c>
      <c r="Z28" s="140">
        <v>-100</v>
      </c>
      <c r="AA28" s="155">
        <v>95000000</v>
      </c>
    </row>
    <row r="29" spans="1:27" ht="13.5">
      <c r="A29" s="183" t="s">
        <v>40</v>
      </c>
      <c r="B29" s="182"/>
      <c r="C29" s="155">
        <v>1826968</v>
      </c>
      <c r="D29" s="155">
        <v>0</v>
      </c>
      <c r="E29" s="156">
        <v>3000000</v>
      </c>
      <c r="F29" s="60">
        <v>3000000</v>
      </c>
      <c r="G29" s="60">
        <v>100000</v>
      </c>
      <c r="H29" s="60">
        <v>100000</v>
      </c>
      <c r="I29" s="60">
        <v>1500000</v>
      </c>
      <c r="J29" s="60">
        <v>1700000</v>
      </c>
      <c r="K29" s="60">
        <v>-1362446</v>
      </c>
      <c r="L29" s="60">
        <v>100000</v>
      </c>
      <c r="M29" s="60">
        <v>439052</v>
      </c>
      <c r="N29" s="60">
        <v>-823394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876606</v>
      </c>
      <c r="X29" s="60">
        <v>1600000</v>
      </c>
      <c r="Y29" s="60">
        <v>-723394</v>
      </c>
      <c r="Z29" s="140">
        <v>-45.21</v>
      </c>
      <c r="AA29" s="155">
        <v>3000000</v>
      </c>
    </row>
    <row r="30" spans="1:27" ht="13.5">
      <c r="A30" s="183" t="s">
        <v>119</v>
      </c>
      <c r="B30" s="182"/>
      <c r="C30" s="155">
        <v>149690322</v>
      </c>
      <c r="D30" s="155">
        <v>0</v>
      </c>
      <c r="E30" s="156">
        <v>163401194</v>
      </c>
      <c r="F30" s="60">
        <v>163401194</v>
      </c>
      <c r="G30" s="60">
        <v>37442647</v>
      </c>
      <c r="H30" s="60">
        <v>1338596</v>
      </c>
      <c r="I30" s="60">
        <v>500000</v>
      </c>
      <c r="J30" s="60">
        <v>39281243</v>
      </c>
      <c r="K30" s="60">
        <v>14760281</v>
      </c>
      <c r="L30" s="60">
        <v>1474135</v>
      </c>
      <c r="M30" s="60">
        <v>-8695395</v>
      </c>
      <c r="N30" s="60">
        <v>7539021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46820264</v>
      </c>
      <c r="X30" s="60">
        <v>90780964</v>
      </c>
      <c r="Y30" s="60">
        <v>-43960700</v>
      </c>
      <c r="Z30" s="140">
        <v>-48.43</v>
      </c>
      <c r="AA30" s="155">
        <v>163401194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10100000</v>
      </c>
      <c r="F31" s="60">
        <v>10099432</v>
      </c>
      <c r="G31" s="60">
        <v>1638754</v>
      </c>
      <c r="H31" s="60">
        <v>516132</v>
      </c>
      <c r="I31" s="60">
        <v>3018117</v>
      </c>
      <c r="J31" s="60">
        <v>5173003</v>
      </c>
      <c r="K31" s="60">
        <v>832586</v>
      </c>
      <c r="L31" s="60">
        <v>333745</v>
      </c>
      <c r="M31" s="60">
        <v>692125</v>
      </c>
      <c r="N31" s="60">
        <v>1858456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7031459</v>
      </c>
      <c r="X31" s="60">
        <v>1382573</v>
      </c>
      <c r="Y31" s="60">
        <v>5648886</v>
      </c>
      <c r="Z31" s="140">
        <v>408.58</v>
      </c>
      <c r="AA31" s="155">
        <v>10099432</v>
      </c>
    </row>
    <row r="32" spans="1:27" ht="13.5">
      <c r="A32" s="183" t="s">
        <v>121</v>
      </c>
      <c r="B32" s="182"/>
      <c r="C32" s="155">
        <v>4676521</v>
      </c>
      <c r="D32" s="155">
        <v>0</v>
      </c>
      <c r="E32" s="156">
        <v>15300000</v>
      </c>
      <c r="F32" s="60">
        <v>15780768</v>
      </c>
      <c r="G32" s="60">
        <v>310118</v>
      </c>
      <c r="H32" s="60">
        <v>51409</v>
      </c>
      <c r="I32" s="60">
        <v>130105</v>
      </c>
      <c r="J32" s="60">
        <v>491632</v>
      </c>
      <c r="K32" s="60">
        <v>242992</v>
      </c>
      <c r="L32" s="60">
        <v>54806</v>
      </c>
      <c r="M32" s="60">
        <v>149739</v>
      </c>
      <c r="N32" s="60">
        <v>447537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939169</v>
      </c>
      <c r="X32" s="60">
        <v>5498152</v>
      </c>
      <c r="Y32" s="60">
        <v>-4558983</v>
      </c>
      <c r="Z32" s="140">
        <v>-82.92</v>
      </c>
      <c r="AA32" s="155">
        <v>15780768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38526420</v>
      </c>
      <c r="F33" s="60">
        <v>38526420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19263000</v>
      </c>
      <c r="Y33" s="60">
        <v>-19263000</v>
      </c>
      <c r="Z33" s="140">
        <v>-100</v>
      </c>
      <c r="AA33" s="155">
        <v>38526420</v>
      </c>
    </row>
    <row r="34" spans="1:27" ht="13.5">
      <c r="A34" s="183" t="s">
        <v>43</v>
      </c>
      <c r="B34" s="182"/>
      <c r="C34" s="155">
        <v>103672885</v>
      </c>
      <c r="D34" s="155">
        <v>0</v>
      </c>
      <c r="E34" s="156">
        <v>72763708</v>
      </c>
      <c r="F34" s="60">
        <v>66067414</v>
      </c>
      <c r="G34" s="60">
        <v>11209236</v>
      </c>
      <c r="H34" s="60">
        <v>8705851</v>
      </c>
      <c r="I34" s="60">
        <v>6517932</v>
      </c>
      <c r="J34" s="60">
        <v>26433019</v>
      </c>
      <c r="K34" s="60">
        <v>5683698</v>
      </c>
      <c r="L34" s="60">
        <v>3318439</v>
      </c>
      <c r="M34" s="60">
        <v>4827273</v>
      </c>
      <c r="N34" s="60">
        <v>13829410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40262429</v>
      </c>
      <c r="X34" s="60">
        <v>47342792</v>
      </c>
      <c r="Y34" s="60">
        <v>-7080363</v>
      </c>
      <c r="Z34" s="140">
        <v>-14.96</v>
      </c>
      <c r="AA34" s="155">
        <v>66067414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590267892</v>
      </c>
      <c r="D36" s="188">
        <f>SUM(D25:D35)</f>
        <v>0</v>
      </c>
      <c r="E36" s="189">
        <f t="shared" si="1"/>
        <v>587460936</v>
      </c>
      <c r="F36" s="190">
        <f t="shared" si="1"/>
        <v>587460936</v>
      </c>
      <c r="G36" s="190">
        <f t="shared" si="1"/>
        <v>66406325</v>
      </c>
      <c r="H36" s="190">
        <f t="shared" si="1"/>
        <v>26242522</v>
      </c>
      <c r="I36" s="190">
        <f t="shared" si="1"/>
        <v>27812060</v>
      </c>
      <c r="J36" s="190">
        <f t="shared" si="1"/>
        <v>120460907</v>
      </c>
      <c r="K36" s="190">
        <f t="shared" si="1"/>
        <v>35818406</v>
      </c>
      <c r="L36" s="190">
        <f t="shared" si="1"/>
        <v>20775776</v>
      </c>
      <c r="M36" s="190">
        <f t="shared" si="1"/>
        <v>13133328</v>
      </c>
      <c r="N36" s="190">
        <f t="shared" si="1"/>
        <v>69727510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190188417</v>
      </c>
      <c r="X36" s="190">
        <f t="shared" si="1"/>
        <v>308035981</v>
      </c>
      <c r="Y36" s="190">
        <f t="shared" si="1"/>
        <v>-117847564</v>
      </c>
      <c r="Z36" s="191">
        <f>+IF(X36&lt;&gt;0,+(Y36/X36)*100,0)</f>
        <v>-38.25772678159958</v>
      </c>
      <c r="AA36" s="188">
        <f>SUM(AA25:AA35)</f>
        <v>587460936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-51246409</v>
      </c>
      <c r="D38" s="199">
        <f>+D22-D36</f>
        <v>0</v>
      </c>
      <c r="E38" s="200">
        <f t="shared" si="2"/>
        <v>-103776004</v>
      </c>
      <c r="F38" s="106">
        <f t="shared" si="2"/>
        <v>-102913936</v>
      </c>
      <c r="G38" s="106">
        <f t="shared" si="2"/>
        <v>12539247</v>
      </c>
      <c r="H38" s="106">
        <f t="shared" si="2"/>
        <v>4224581</v>
      </c>
      <c r="I38" s="106">
        <f t="shared" si="2"/>
        <v>6897647</v>
      </c>
      <c r="J38" s="106">
        <f t="shared" si="2"/>
        <v>23661475</v>
      </c>
      <c r="K38" s="106">
        <f t="shared" si="2"/>
        <v>-25617067</v>
      </c>
      <c r="L38" s="106">
        <f t="shared" si="2"/>
        <v>29784620</v>
      </c>
      <c r="M38" s="106">
        <f t="shared" si="2"/>
        <v>-6835874</v>
      </c>
      <c r="N38" s="106">
        <f t="shared" si="2"/>
        <v>-2668321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20993154</v>
      </c>
      <c r="X38" s="106">
        <f>IF(F22=F36,0,X22-X36)</f>
        <v>-32613666</v>
      </c>
      <c r="Y38" s="106">
        <f t="shared" si="2"/>
        <v>53606820</v>
      </c>
      <c r="Z38" s="201">
        <f>+IF(X38&lt;&gt;0,+(Y38/X38)*100,0)</f>
        <v>-164.3691941899448</v>
      </c>
      <c r="AA38" s="199">
        <f>+AA22-AA36</f>
        <v>-102913936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44881000</v>
      </c>
      <c r="F39" s="60">
        <v>47252200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38148500</v>
      </c>
      <c r="Y39" s="60">
        <v>-38148500</v>
      </c>
      <c r="Z39" s="140">
        <v>-100</v>
      </c>
      <c r="AA39" s="155">
        <v>47252200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-51246409</v>
      </c>
      <c r="D42" s="206">
        <f>SUM(D38:D41)</f>
        <v>0</v>
      </c>
      <c r="E42" s="207">
        <f t="shared" si="3"/>
        <v>-58895004</v>
      </c>
      <c r="F42" s="88">
        <f t="shared" si="3"/>
        <v>-55661736</v>
      </c>
      <c r="G42" s="88">
        <f t="shared" si="3"/>
        <v>12539247</v>
      </c>
      <c r="H42" s="88">
        <f t="shared" si="3"/>
        <v>4224581</v>
      </c>
      <c r="I42" s="88">
        <f t="shared" si="3"/>
        <v>6897647</v>
      </c>
      <c r="J42" s="88">
        <f t="shared" si="3"/>
        <v>23661475</v>
      </c>
      <c r="K42" s="88">
        <f t="shared" si="3"/>
        <v>-25617067</v>
      </c>
      <c r="L42" s="88">
        <f t="shared" si="3"/>
        <v>29784620</v>
      </c>
      <c r="M42" s="88">
        <f t="shared" si="3"/>
        <v>-6835874</v>
      </c>
      <c r="N42" s="88">
        <f t="shared" si="3"/>
        <v>-2668321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20993154</v>
      </c>
      <c r="X42" s="88">
        <f t="shared" si="3"/>
        <v>5534834</v>
      </c>
      <c r="Y42" s="88">
        <f t="shared" si="3"/>
        <v>15458320</v>
      </c>
      <c r="Z42" s="208">
        <f>+IF(X42&lt;&gt;0,+(Y42/X42)*100,0)</f>
        <v>279.29148371929494</v>
      </c>
      <c r="AA42" s="206">
        <f>SUM(AA38:AA41)</f>
        <v>-55661736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-51246409</v>
      </c>
      <c r="D44" s="210">
        <f>+D42-D43</f>
        <v>0</v>
      </c>
      <c r="E44" s="211">
        <f t="shared" si="4"/>
        <v>-58895004</v>
      </c>
      <c r="F44" s="77">
        <f t="shared" si="4"/>
        <v>-55661736</v>
      </c>
      <c r="G44" s="77">
        <f t="shared" si="4"/>
        <v>12539247</v>
      </c>
      <c r="H44" s="77">
        <f t="shared" si="4"/>
        <v>4224581</v>
      </c>
      <c r="I44" s="77">
        <f t="shared" si="4"/>
        <v>6897647</v>
      </c>
      <c r="J44" s="77">
        <f t="shared" si="4"/>
        <v>23661475</v>
      </c>
      <c r="K44" s="77">
        <f t="shared" si="4"/>
        <v>-25617067</v>
      </c>
      <c r="L44" s="77">
        <f t="shared" si="4"/>
        <v>29784620</v>
      </c>
      <c r="M44" s="77">
        <f t="shared" si="4"/>
        <v>-6835874</v>
      </c>
      <c r="N44" s="77">
        <f t="shared" si="4"/>
        <v>-2668321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20993154</v>
      </c>
      <c r="X44" s="77">
        <f t="shared" si="4"/>
        <v>5534834</v>
      </c>
      <c r="Y44" s="77">
        <f t="shared" si="4"/>
        <v>15458320</v>
      </c>
      <c r="Z44" s="212">
        <f>+IF(X44&lt;&gt;0,+(Y44/X44)*100,0)</f>
        <v>279.29148371929494</v>
      </c>
      <c r="AA44" s="210">
        <f>+AA42-AA43</f>
        <v>-55661736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-51246409</v>
      </c>
      <c r="D46" s="206">
        <f>SUM(D44:D45)</f>
        <v>0</v>
      </c>
      <c r="E46" s="207">
        <f t="shared" si="5"/>
        <v>-58895004</v>
      </c>
      <c r="F46" s="88">
        <f t="shared" si="5"/>
        <v>-55661736</v>
      </c>
      <c r="G46" s="88">
        <f t="shared" si="5"/>
        <v>12539247</v>
      </c>
      <c r="H46" s="88">
        <f t="shared" si="5"/>
        <v>4224581</v>
      </c>
      <c r="I46" s="88">
        <f t="shared" si="5"/>
        <v>6897647</v>
      </c>
      <c r="J46" s="88">
        <f t="shared" si="5"/>
        <v>23661475</v>
      </c>
      <c r="K46" s="88">
        <f t="shared" si="5"/>
        <v>-25617067</v>
      </c>
      <c r="L46" s="88">
        <f t="shared" si="5"/>
        <v>29784620</v>
      </c>
      <c r="M46" s="88">
        <f t="shared" si="5"/>
        <v>-6835874</v>
      </c>
      <c r="N46" s="88">
        <f t="shared" si="5"/>
        <v>-2668321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20993154</v>
      </c>
      <c r="X46" s="88">
        <f t="shared" si="5"/>
        <v>5534834</v>
      </c>
      <c r="Y46" s="88">
        <f t="shared" si="5"/>
        <v>15458320</v>
      </c>
      <c r="Z46" s="208">
        <f>+IF(X46&lt;&gt;0,+(Y46/X46)*100,0)</f>
        <v>279.29148371929494</v>
      </c>
      <c r="AA46" s="206">
        <f>SUM(AA44:AA45)</f>
        <v>-55661736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-51246409</v>
      </c>
      <c r="D48" s="217">
        <f>SUM(D46:D47)</f>
        <v>0</v>
      </c>
      <c r="E48" s="218">
        <f t="shared" si="6"/>
        <v>-58895004</v>
      </c>
      <c r="F48" s="219">
        <f t="shared" si="6"/>
        <v>-55661736</v>
      </c>
      <c r="G48" s="219">
        <f t="shared" si="6"/>
        <v>12539247</v>
      </c>
      <c r="H48" s="220">
        <f t="shared" si="6"/>
        <v>4224581</v>
      </c>
      <c r="I48" s="220">
        <f t="shared" si="6"/>
        <v>6897647</v>
      </c>
      <c r="J48" s="220">
        <f t="shared" si="6"/>
        <v>23661475</v>
      </c>
      <c r="K48" s="220">
        <f t="shared" si="6"/>
        <v>-25617067</v>
      </c>
      <c r="L48" s="220">
        <f t="shared" si="6"/>
        <v>29784620</v>
      </c>
      <c r="M48" s="219">
        <f t="shared" si="6"/>
        <v>-6835874</v>
      </c>
      <c r="N48" s="219">
        <f t="shared" si="6"/>
        <v>-2668321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20993154</v>
      </c>
      <c r="X48" s="220">
        <f t="shared" si="6"/>
        <v>5534834</v>
      </c>
      <c r="Y48" s="220">
        <f t="shared" si="6"/>
        <v>15458320</v>
      </c>
      <c r="Z48" s="221">
        <f>+IF(X48&lt;&gt;0,+(Y48/X48)*100,0)</f>
        <v>279.29148371929494</v>
      </c>
      <c r="AA48" s="222">
        <f>SUM(AA46:AA47)</f>
        <v>-55661736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6592866</v>
      </c>
      <c r="D5" s="153">
        <f>SUM(D6:D8)</f>
        <v>0</v>
      </c>
      <c r="E5" s="154">
        <f t="shared" si="0"/>
        <v>7500000</v>
      </c>
      <c r="F5" s="100">
        <f t="shared" si="0"/>
        <v>2500000</v>
      </c>
      <c r="G5" s="100">
        <f t="shared" si="0"/>
        <v>81539</v>
      </c>
      <c r="H5" s="100">
        <f t="shared" si="0"/>
        <v>235724</v>
      </c>
      <c r="I5" s="100">
        <f t="shared" si="0"/>
        <v>78622</v>
      </c>
      <c r="J5" s="100">
        <f t="shared" si="0"/>
        <v>395885</v>
      </c>
      <c r="K5" s="100">
        <f t="shared" si="0"/>
        <v>13240</v>
      </c>
      <c r="L5" s="100">
        <f t="shared" si="0"/>
        <v>106712</v>
      </c>
      <c r="M5" s="100">
        <f t="shared" si="0"/>
        <v>42953</v>
      </c>
      <c r="N5" s="100">
        <f t="shared" si="0"/>
        <v>162905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558790</v>
      </c>
      <c r="X5" s="100">
        <f t="shared" si="0"/>
        <v>4000002</v>
      </c>
      <c r="Y5" s="100">
        <f t="shared" si="0"/>
        <v>-3441212</v>
      </c>
      <c r="Z5" s="137">
        <f>+IF(X5&lt;&gt;0,+(Y5/X5)*100,0)</f>
        <v>-86.03025698487151</v>
      </c>
      <c r="AA5" s="153">
        <f>SUM(AA6:AA8)</f>
        <v>2500000</v>
      </c>
    </row>
    <row r="6" spans="1:27" ht="13.5">
      <c r="A6" s="138" t="s">
        <v>75</v>
      </c>
      <c r="B6" s="136"/>
      <c r="C6" s="155">
        <v>6592866</v>
      </c>
      <c r="D6" s="155"/>
      <c r="E6" s="156">
        <v>5500000</v>
      </c>
      <c r="F6" s="60">
        <v>1500000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3000000</v>
      </c>
      <c r="Y6" s="60">
        <v>-3000000</v>
      </c>
      <c r="Z6" s="140">
        <v>-100</v>
      </c>
      <c r="AA6" s="62">
        <v>1500000</v>
      </c>
    </row>
    <row r="7" spans="1:27" ht="13.5">
      <c r="A7" s="138" t="s">
        <v>76</v>
      </c>
      <c r="B7" s="136"/>
      <c r="C7" s="157"/>
      <c r="D7" s="157"/>
      <c r="E7" s="158">
        <v>2000000</v>
      </c>
      <c r="F7" s="159">
        <v>1000000</v>
      </c>
      <c r="G7" s="159">
        <v>76068</v>
      </c>
      <c r="H7" s="159">
        <v>227396</v>
      </c>
      <c r="I7" s="159">
        <v>71733</v>
      </c>
      <c r="J7" s="159">
        <v>375197</v>
      </c>
      <c r="K7" s="159"/>
      <c r="L7" s="159">
        <v>89332</v>
      </c>
      <c r="M7" s="159">
        <v>27453</v>
      </c>
      <c r="N7" s="159">
        <v>116785</v>
      </c>
      <c r="O7" s="159"/>
      <c r="P7" s="159"/>
      <c r="Q7" s="159"/>
      <c r="R7" s="159"/>
      <c r="S7" s="159"/>
      <c r="T7" s="159"/>
      <c r="U7" s="159"/>
      <c r="V7" s="159"/>
      <c r="W7" s="159">
        <v>491982</v>
      </c>
      <c r="X7" s="159">
        <v>1000002</v>
      </c>
      <c r="Y7" s="159">
        <v>-508020</v>
      </c>
      <c r="Z7" s="141">
        <v>-50.8</v>
      </c>
      <c r="AA7" s="225">
        <v>1000000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5471</v>
      </c>
      <c r="H8" s="60">
        <v>8328</v>
      </c>
      <c r="I8" s="60">
        <v>6889</v>
      </c>
      <c r="J8" s="60">
        <v>20688</v>
      </c>
      <c r="K8" s="60">
        <v>13240</v>
      </c>
      <c r="L8" s="60">
        <v>17380</v>
      </c>
      <c r="M8" s="60">
        <v>15500</v>
      </c>
      <c r="N8" s="60">
        <v>46120</v>
      </c>
      <c r="O8" s="60"/>
      <c r="P8" s="60"/>
      <c r="Q8" s="60"/>
      <c r="R8" s="60"/>
      <c r="S8" s="60"/>
      <c r="T8" s="60"/>
      <c r="U8" s="60"/>
      <c r="V8" s="60"/>
      <c r="W8" s="60">
        <v>66808</v>
      </c>
      <c r="X8" s="60"/>
      <c r="Y8" s="60">
        <v>66808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4669624</v>
      </c>
      <c r="D9" s="153">
        <f>SUM(D10:D14)</f>
        <v>0</v>
      </c>
      <c r="E9" s="154">
        <f t="shared" si="1"/>
        <v>12241000</v>
      </c>
      <c r="F9" s="100">
        <f t="shared" si="1"/>
        <v>12398472</v>
      </c>
      <c r="G9" s="100">
        <f t="shared" si="1"/>
        <v>900317</v>
      </c>
      <c r="H9" s="100">
        <f t="shared" si="1"/>
        <v>0</v>
      </c>
      <c r="I9" s="100">
        <f t="shared" si="1"/>
        <v>0</v>
      </c>
      <c r="J9" s="100">
        <f t="shared" si="1"/>
        <v>900317</v>
      </c>
      <c r="K9" s="100">
        <f t="shared" si="1"/>
        <v>699320</v>
      </c>
      <c r="L9" s="100">
        <f t="shared" si="1"/>
        <v>1565221</v>
      </c>
      <c r="M9" s="100">
        <f t="shared" si="1"/>
        <v>517630</v>
      </c>
      <c r="N9" s="100">
        <f t="shared" si="1"/>
        <v>2782171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3682488</v>
      </c>
      <c r="X9" s="100">
        <f t="shared" si="1"/>
        <v>6802000</v>
      </c>
      <c r="Y9" s="100">
        <f t="shared" si="1"/>
        <v>-3119512</v>
      </c>
      <c r="Z9" s="137">
        <f>+IF(X9&lt;&gt;0,+(Y9/X9)*100,0)</f>
        <v>-45.86168773890032</v>
      </c>
      <c r="AA9" s="102">
        <f>SUM(AA10:AA14)</f>
        <v>12398472</v>
      </c>
    </row>
    <row r="10" spans="1:27" ht="13.5">
      <c r="A10" s="138" t="s">
        <v>79</v>
      </c>
      <c r="B10" s="136"/>
      <c r="C10" s="155"/>
      <c r="D10" s="155"/>
      <c r="E10" s="156">
        <v>6000000</v>
      </c>
      <c r="F10" s="60"/>
      <c r="G10" s="60"/>
      <c r="H10" s="60"/>
      <c r="I10" s="60"/>
      <c r="J10" s="60"/>
      <c r="K10" s="60"/>
      <c r="L10" s="60"/>
      <c r="M10" s="60">
        <v>364499</v>
      </c>
      <c r="N10" s="60">
        <v>364499</v>
      </c>
      <c r="O10" s="60"/>
      <c r="P10" s="60"/>
      <c r="Q10" s="60"/>
      <c r="R10" s="60"/>
      <c r="S10" s="60"/>
      <c r="T10" s="60"/>
      <c r="U10" s="60"/>
      <c r="V10" s="60"/>
      <c r="W10" s="60">
        <v>364499</v>
      </c>
      <c r="X10" s="60">
        <v>6000000</v>
      </c>
      <c r="Y10" s="60">
        <v>-5635501</v>
      </c>
      <c r="Z10" s="140">
        <v>-93.93</v>
      </c>
      <c r="AA10" s="62"/>
    </row>
    <row r="11" spans="1:27" ht="13.5">
      <c r="A11" s="138" t="s">
        <v>80</v>
      </c>
      <c r="B11" s="136"/>
      <c r="C11" s="155">
        <v>4669624</v>
      </c>
      <c r="D11" s="155"/>
      <c r="E11" s="156">
        <v>5981000</v>
      </c>
      <c r="F11" s="60">
        <v>8488472</v>
      </c>
      <c r="G11" s="60">
        <v>900317</v>
      </c>
      <c r="H11" s="60"/>
      <c r="I11" s="60"/>
      <c r="J11" s="60">
        <v>900317</v>
      </c>
      <c r="K11" s="60">
        <v>699320</v>
      </c>
      <c r="L11" s="60"/>
      <c r="M11" s="60">
        <v>131716</v>
      </c>
      <c r="N11" s="60">
        <v>831036</v>
      </c>
      <c r="O11" s="60"/>
      <c r="P11" s="60"/>
      <c r="Q11" s="60"/>
      <c r="R11" s="60"/>
      <c r="S11" s="60"/>
      <c r="T11" s="60"/>
      <c r="U11" s="60"/>
      <c r="V11" s="60"/>
      <c r="W11" s="60">
        <v>1731353</v>
      </c>
      <c r="X11" s="60">
        <v>542000</v>
      </c>
      <c r="Y11" s="60">
        <v>1189353</v>
      </c>
      <c r="Z11" s="140">
        <v>219.44</v>
      </c>
      <c r="AA11" s="62">
        <v>8488472</v>
      </c>
    </row>
    <row r="12" spans="1:27" ht="13.5">
      <c r="A12" s="138" t="s">
        <v>81</v>
      </c>
      <c r="B12" s="136"/>
      <c r="C12" s="155"/>
      <c r="D12" s="155"/>
      <c r="E12" s="156">
        <v>260000</v>
      </c>
      <c r="F12" s="60">
        <v>3910000</v>
      </c>
      <c r="G12" s="60"/>
      <c r="H12" s="60"/>
      <c r="I12" s="60"/>
      <c r="J12" s="60"/>
      <c r="K12" s="60"/>
      <c r="L12" s="60">
        <v>1565221</v>
      </c>
      <c r="M12" s="60">
        <v>21415</v>
      </c>
      <c r="N12" s="60">
        <v>1586636</v>
      </c>
      <c r="O12" s="60"/>
      <c r="P12" s="60"/>
      <c r="Q12" s="60"/>
      <c r="R12" s="60"/>
      <c r="S12" s="60"/>
      <c r="T12" s="60"/>
      <c r="U12" s="60"/>
      <c r="V12" s="60"/>
      <c r="W12" s="60">
        <v>1586636</v>
      </c>
      <c r="X12" s="60">
        <v>260000</v>
      </c>
      <c r="Y12" s="60">
        <v>1326636</v>
      </c>
      <c r="Z12" s="140">
        <v>510.24</v>
      </c>
      <c r="AA12" s="62">
        <v>3910000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2849128</v>
      </c>
      <c r="D15" s="153">
        <f>SUM(D16:D18)</f>
        <v>0</v>
      </c>
      <c r="E15" s="154">
        <f t="shared" si="2"/>
        <v>2878000</v>
      </c>
      <c r="F15" s="100">
        <f t="shared" si="2"/>
        <v>1661060</v>
      </c>
      <c r="G15" s="100">
        <f t="shared" si="2"/>
        <v>0</v>
      </c>
      <c r="H15" s="100">
        <f t="shared" si="2"/>
        <v>0</v>
      </c>
      <c r="I15" s="100">
        <f t="shared" si="2"/>
        <v>162415</v>
      </c>
      <c r="J15" s="100">
        <f t="shared" si="2"/>
        <v>162415</v>
      </c>
      <c r="K15" s="100">
        <f t="shared" si="2"/>
        <v>295794</v>
      </c>
      <c r="L15" s="100">
        <f t="shared" si="2"/>
        <v>-146496</v>
      </c>
      <c r="M15" s="100">
        <f t="shared" si="2"/>
        <v>0</v>
      </c>
      <c r="N15" s="100">
        <f t="shared" si="2"/>
        <v>149298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311713</v>
      </c>
      <c r="X15" s="100">
        <f t="shared" si="2"/>
        <v>2234223</v>
      </c>
      <c r="Y15" s="100">
        <f t="shared" si="2"/>
        <v>-1922510</v>
      </c>
      <c r="Z15" s="137">
        <f>+IF(X15&lt;&gt;0,+(Y15/X15)*100,0)</f>
        <v>-86.04825928298115</v>
      </c>
      <c r="AA15" s="102">
        <f>SUM(AA16:AA18)</f>
        <v>1661060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2849128</v>
      </c>
      <c r="D17" s="155"/>
      <c r="E17" s="156">
        <v>2878000</v>
      </c>
      <c r="F17" s="60">
        <v>1661060</v>
      </c>
      <c r="G17" s="60"/>
      <c r="H17" s="60"/>
      <c r="I17" s="60">
        <v>162415</v>
      </c>
      <c r="J17" s="60">
        <v>162415</v>
      </c>
      <c r="K17" s="60">
        <v>295794</v>
      </c>
      <c r="L17" s="60">
        <v>-146496</v>
      </c>
      <c r="M17" s="60"/>
      <c r="N17" s="60">
        <v>149298</v>
      </c>
      <c r="O17" s="60"/>
      <c r="P17" s="60"/>
      <c r="Q17" s="60"/>
      <c r="R17" s="60"/>
      <c r="S17" s="60"/>
      <c r="T17" s="60"/>
      <c r="U17" s="60"/>
      <c r="V17" s="60"/>
      <c r="W17" s="60">
        <v>311713</v>
      </c>
      <c r="X17" s="60">
        <v>2234223</v>
      </c>
      <c r="Y17" s="60">
        <v>-1922510</v>
      </c>
      <c r="Z17" s="140">
        <v>-86.05</v>
      </c>
      <c r="AA17" s="62">
        <v>1661060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46954151</v>
      </c>
      <c r="D19" s="153">
        <f>SUM(D20:D23)</f>
        <v>0</v>
      </c>
      <c r="E19" s="154">
        <f t="shared" si="3"/>
        <v>42078509</v>
      </c>
      <c r="F19" s="100">
        <f t="shared" si="3"/>
        <v>49118618</v>
      </c>
      <c r="G19" s="100">
        <f t="shared" si="3"/>
        <v>10098587</v>
      </c>
      <c r="H19" s="100">
        <f t="shared" si="3"/>
        <v>1992193</v>
      </c>
      <c r="I19" s="100">
        <f t="shared" si="3"/>
        <v>728176</v>
      </c>
      <c r="J19" s="100">
        <f t="shared" si="3"/>
        <v>12818956</v>
      </c>
      <c r="K19" s="100">
        <f t="shared" si="3"/>
        <v>3907714</v>
      </c>
      <c r="L19" s="100">
        <f t="shared" si="3"/>
        <v>2288795</v>
      </c>
      <c r="M19" s="100">
        <f t="shared" si="3"/>
        <v>1693158</v>
      </c>
      <c r="N19" s="100">
        <f t="shared" si="3"/>
        <v>7889667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20708623</v>
      </c>
      <c r="X19" s="100">
        <f t="shared" si="3"/>
        <v>25120507</v>
      </c>
      <c r="Y19" s="100">
        <f t="shared" si="3"/>
        <v>-4411884</v>
      </c>
      <c r="Z19" s="137">
        <f>+IF(X19&lt;&gt;0,+(Y19/X19)*100,0)</f>
        <v>-17.562878010384107</v>
      </c>
      <c r="AA19" s="102">
        <f>SUM(AA20:AA23)</f>
        <v>49118618</v>
      </c>
    </row>
    <row r="20" spans="1:27" ht="13.5">
      <c r="A20" s="138" t="s">
        <v>89</v>
      </c>
      <c r="B20" s="136"/>
      <c r="C20" s="155"/>
      <c r="D20" s="155"/>
      <c r="E20" s="156">
        <v>8000000</v>
      </c>
      <c r="F20" s="60">
        <v>13960000</v>
      </c>
      <c r="G20" s="60">
        <v>197952</v>
      </c>
      <c r="H20" s="60">
        <v>1954478</v>
      </c>
      <c r="I20" s="60">
        <v>-543879</v>
      </c>
      <c r="J20" s="60">
        <v>1608551</v>
      </c>
      <c r="K20" s="60">
        <v>715239</v>
      </c>
      <c r="L20" s="60">
        <v>687604</v>
      </c>
      <c r="M20" s="60">
        <v>143700</v>
      </c>
      <c r="N20" s="60">
        <v>1546543</v>
      </c>
      <c r="O20" s="60"/>
      <c r="P20" s="60"/>
      <c r="Q20" s="60"/>
      <c r="R20" s="60"/>
      <c r="S20" s="60"/>
      <c r="T20" s="60"/>
      <c r="U20" s="60"/>
      <c r="V20" s="60"/>
      <c r="W20" s="60">
        <v>3155094</v>
      </c>
      <c r="X20" s="60">
        <v>3500000</v>
      </c>
      <c r="Y20" s="60">
        <v>-344906</v>
      </c>
      <c r="Z20" s="140">
        <v>-9.85</v>
      </c>
      <c r="AA20" s="62">
        <v>13960000</v>
      </c>
    </row>
    <row r="21" spans="1:27" ht="13.5">
      <c r="A21" s="138" t="s">
        <v>90</v>
      </c>
      <c r="B21" s="136"/>
      <c r="C21" s="155">
        <v>13169598</v>
      </c>
      <c r="D21" s="155"/>
      <c r="E21" s="156">
        <v>12675509</v>
      </c>
      <c r="F21" s="60">
        <v>21290389</v>
      </c>
      <c r="G21" s="60">
        <v>5057449</v>
      </c>
      <c r="H21" s="60">
        <v>37715</v>
      </c>
      <c r="I21" s="60">
        <v>767371</v>
      </c>
      <c r="J21" s="60">
        <v>5862535</v>
      </c>
      <c r="K21" s="60">
        <v>2883842</v>
      </c>
      <c r="L21" s="60"/>
      <c r="M21" s="60"/>
      <c r="N21" s="60">
        <v>2883842</v>
      </c>
      <c r="O21" s="60"/>
      <c r="P21" s="60"/>
      <c r="Q21" s="60"/>
      <c r="R21" s="60"/>
      <c r="S21" s="60"/>
      <c r="T21" s="60"/>
      <c r="U21" s="60"/>
      <c r="V21" s="60"/>
      <c r="W21" s="60">
        <v>8746377</v>
      </c>
      <c r="X21" s="60">
        <v>9700507</v>
      </c>
      <c r="Y21" s="60">
        <v>-954130</v>
      </c>
      <c r="Z21" s="140">
        <v>-9.84</v>
      </c>
      <c r="AA21" s="62">
        <v>21290389</v>
      </c>
    </row>
    <row r="22" spans="1:27" ht="13.5">
      <c r="A22" s="138" t="s">
        <v>91</v>
      </c>
      <c r="B22" s="136"/>
      <c r="C22" s="157">
        <v>33784553</v>
      </c>
      <c r="D22" s="157"/>
      <c r="E22" s="158">
        <v>12100000</v>
      </c>
      <c r="F22" s="159">
        <v>13218229</v>
      </c>
      <c r="G22" s="159">
        <v>4843186</v>
      </c>
      <c r="H22" s="159"/>
      <c r="I22" s="159">
        <v>504684</v>
      </c>
      <c r="J22" s="159">
        <v>5347870</v>
      </c>
      <c r="K22" s="159">
        <v>308633</v>
      </c>
      <c r="L22" s="159">
        <v>1601191</v>
      </c>
      <c r="M22" s="159">
        <v>1549458</v>
      </c>
      <c r="N22" s="159">
        <v>3459282</v>
      </c>
      <c r="O22" s="159"/>
      <c r="P22" s="159"/>
      <c r="Q22" s="159"/>
      <c r="R22" s="159"/>
      <c r="S22" s="159"/>
      <c r="T22" s="159"/>
      <c r="U22" s="159"/>
      <c r="V22" s="159"/>
      <c r="W22" s="159">
        <v>8807152</v>
      </c>
      <c r="X22" s="159">
        <v>10800000</v>
      </c>
      <c r="Y22" s="159">
        <v>-1992848</v>
      </c>
      <c r="Z22" s="141">
        <v>-18.45</v>
      </c>
      <c r="AA22" s="225">
        <v>13218229</v>
      </c>
    </row>
    <row r="23" spans="1:27" ht="13.5">
      <c r="A23" s="138" t="s">
        <v>92</v>
      </c>
      <c r="B23" s="136"/>
      <c r="C23" s="155"/>
      <c r="D23" s="155"/>
      <c r="E23" s="156">
        <v>9303000</v>
      </c>
      <c r="F23" s="60">
        <v>650000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1120000</v>
      </c>
      <c r="Y23" s="60">
        <v>-1120000</v>
      </c>
      <c r="Z23" s="140">
        <v>-100</v>
      </c>
      <c r="AA23" s="62">
        <v>650000</v>
      </c>
    </row>
    <row r="24" spans="1:27" ht="13.5">
      <c r="A24" s="135" t="s">
        <v>93</v>
      </c>
      <c r="B24" s="142"/>
      <c r="C24" s="153"/>
      <c r="D24" s="153"/>
      <c r="E24" s="154">
        <v>1994050</v>
      </c>
      <c r="F24" s="100">
        <v>1994050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997026</v>
      </c>
      <c r="Y24" s="100">
        <v>-997026</v>
      </c>
      <c r="Z24" s="137">
        <v>-100</v>
      </c>
      <c r="AA24" s="102">
        <v>1994050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61065769</v>
      </c>
      <c r="D25" s="217">
        <f>+D5+D9+D15+D19+D24</f>
        <v>0</v>
      </c>
      <c r="E25" s="230">
        <f t="shared" si="4"/>
        <v>66691559</v>
      </c>
      <c r="F25" s="219">
        <f t="shared" si="4"/>
        <v>67672200</v>
      </c>
      <c r="G25" s="219">
        <f t="shared" si="4"/>
        <v>11080443</v>
      </c>
      <c r="H25" s="219">
        <f t="shared" si="4"/>
        <v>2227917</v>
      </c>
      <c r="I25" s="219">
        <f t="shared" si="4"/>
        <v>969213</v>
      </c>
      <c r="J25" s="219">
        <f t="shared" si="4"/>
        <v>14277573</v>
      </c>
      <c r="K25" s="219">
        <f t="shared" si="4"/>
        <v>4916068</v>
      </c>
      <c r="L25" s="219">
        <f t="shared" si="4"/>
        <v>3814232</v>
      </c>
      <c r="M25" s="219">
        <f t="shared" si="4"/>
        <v>2253741</v>
      </c>
      <c r="N25" s="219">
        <f t="shared" si="4"/>
        <v>10984041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25261614</v>
      </c>
      <c r="X25" s="219">
        <f t="shared" si="4"/>
        <v>39153758</v>
      </c>
      <c r="Y25" s="219">
        <f t="shared" si="4"/>
        <v>-13892144</v>
      </c>
      <c r="Z25" s="231">
        <f>+IF(X25&lt;&gt;0,+(Y25/X25)*100,0)</f>
        <v>-35.48099776271795</v>
      </c>
      <c r="AA25" s="232">
        <f>+AA5+AA9+AA15+AA19+AA24</f>
        <v>67672200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56802142</v>
      </c>
      <c r="D28" s="155"/>
      <c r="E28" s="156">
        <v>44881559</v>
      </c>
      <c r="F28" s="60">
        <v>47252200</v>
      </c>
      <c r="G28" s="60">
        <v>9979707</v>
      </c>
      <c r="H28" s="60">
        <v>1934456</v>
      </c>
      <c r="I28" s="60">
        <v>-12251</v>
      </c>
      <c r="J28" s="60">
        <v>11901912</v>
      </c>
      <c r="K28" s="60">
        <v>3998223</v>
      </c>
      <c r="L28" s="60">
        <v>2130795</v>
      </c>
      <c r="M28" s="60">
        <v>2061173</v>
      </c>
      <c r="N28" s="60">
        <v>8190191</v>
      </c>
      <c r="O28" s="60"/>
      <c r="P28" s="60"/>
      <c r="Q28" s="60"/>
      <c r="R28" s="60"/>
      <c r="S28" s="60"/>
      <c r="T28" s="60"/>
      <c r="U28" s="60"/>
      <c r="V28" s="60"/>
      <c r="W28" s="60">
        <v>20092103</v>
      </c>
      <c r="X28" s="60"/>
      <c r="Y28" s="60">
        <v>20092103</v>
      </c>
      <c r="Z28" s="140"/>
      <c r="AA28" s="155">
        <v>47252200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56802142</v>
      </c>
      <c r="D32" s="210">
        <f>SUM(D28:D31)</f>
        <v>0</v>
      </c>
      <c r="E32" s="211">
        <f t="shared" si="5"/>
        <v>44881559</v>
      </c>
      <c r="F32" s="77">
        <f t="shared" si="5"/>
        <v>47252200</v>
      </c>
      <c r="G32" s="77">
        <f t="shared" si="5"/>
        <v>9979707</v>
      </c>
      <c r="H32" s="77">
        <f t="shared" si="5"/>
        <v>1934456</v>
      </c>
      <c r="I32" s="77">
        <f t="shared" si="5"/>
        <v>-12251</v>
      </c>
      <c r="J32" s="77">
        <f t="shared" si="5"/>
        <v>11901912</v>
      </c>
      <c r="K32" s="77">
        <f t="shared" si="5"/>
        <v>3998223</v>
      </c>
      <c r="L32" s="77">
        <f t="shared" si="5"/>
        <v>2130795</v>
      </c>
      <c r="M32" s="77">
        <f t="shared" si="5"/>
        <v>2061173</v>
      </c>
      <c r="N32" s="77">
        <f t="shared" si="5"/>
        <v>8190191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20092103</v>
      </c>
      <c r="X32" s="77">
        <f t="shared" si="5"/>
        <v>0</v>
      </c>
      <c r="Y32" s="77">
        <f t="shared" si="5"/>
        <v>20092103</v>
      </c>
      <c r="Z32" s="212">
        <f>+IF(X32&lt;&gt;0,+(Y32/X32)*100,0)</f>
        <v>0</v>
      </c>
      <c r="AA32" s="79">
        <f>SUM(AA28:AA31)</f>
        <v>47252200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4263627</v>
      </c>
      <c r="D35" s="155"/>
      <c r="E35" s="156">
        <v>21810000</v>
      </c>
      <c r="F35" s="60">
        <v>20420000</v>
      </c>
      <c r="G35" s="60">
        <v>1100736</v>
      </c>
      <c r="H35" s="60">
        <v>293461</v>
      </c>
      <c r="I35" s="60">
        <v>981464</v>
      </c>
      <c r="J35" s="60">
        <v>2375661</v>
      </c>
      <c r="K35" s="60">
        <v>917845</v>
      </c>
      <c r="L35" s="60">
        <v>1683438</v>
      </c>
      <c r="M35" s="60">
        <v>192568</v>
      </c>
      <c r="N35" s="60">
        <v>2793851</v>
      </c>
      <c r="O35" s="60"/>
      <c r="P35" s="60"/>
      <c r="Q35" s="60"/>
      <c r="R35" s="60"/>
      <c r="S35" s="60"/>
      <c r="T35" s="60"/>
      <c r="U35" s="60"/>
      <c r="V35" s="60"/>
      <c r="W35" s="60">
        <v>5169512</v>
      </c>
      <c r="X35" s="60"/>
      <c r="Y35" s="60">
        <v>5169512</v>
      </c>
      <c r="Z35" s="140"/>
      <c r="AA35" s="62">
        <v>20420000</v>
      </c>
    </row>
    <row r="36" spans="1:27" ht="13.5">
      <c r="A36" s="238" t="s">
        <v>139</v>
      </c>
      <c r="B36" s="149"/>
      <c r="C36" s="222">
        <f aca="true" t="shared" si="6" ref="C36:Y36">SUM(C32:C35)</f>
        <v>61065769</v>
      </c>
      <c r="D36" s="222">
        <f>SUM(D32:D35)</f>
        <v>0</v>
      </c>
      <c r="E36" s="218">
        <f t="shared" si="6"/>
        <v>66691559</v>
      </c>
      <c r="F36" s="220">
        <f t="shared" si="6"/>
        <v>67672200</v>
      </c>
      <c r="G36" s="220">
        <f t="shared" si="6"/>
        <v>11080443</v>
      </c>
      <c r="H36" s="220">
        <f t="shared" si="6"/>
        <v>2227917</v>
      </c>
      <c r="I36" s="220">
        <f t="shared" si="6"/>
        <v>969213</v>
      </c>
      <c r="J36" s="220">
        <f t="shared" si="6"/>
        <v>14277573</v>
      </c>
      <c r="K36" s="220">
        <f t="shared" si="6"/>
        <v>4916068</v>
      </c>
      <c r="L36" s="220">
        <f t="shared" si="6"/>
        <v>3814233</v>
      </c>
      <c r="M36" s="220">
        <f t="shared" si="6"/>
        <v>2253741</v>
      </c>
      <c r="N36" s="220">
        <f t="shared" si="6"/>
        <v>10984042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25261615</v>
      </c>
      <c r="X36" s="220">
        <f t="shared" si="6"/>
        <v>0</v>
      </c>
      <c r="Y36" s="220">
        <f t="shared" si="6"/>
        <v>25261615</v>
      </c>
      <c r="Z36" s="221">
        <f>+IF(X36&lt;&gt;0,+(Y36/X36)*100,0)</f>
        <v>0</v>
      </c>
      <c r="AA36" s="239">
        <f>SUM(AA32:AA35)</f>
        <v>67672200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7990198</v>
      </c>
      <c r="D6" s="155"/>
      <c r="E6" s="59">
        <v>9265151</v>
      </c>
      <c r="F6" s="60">
        <v>9265151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4632576</v>
      </c>
      <c r="Y6" s="60">
        <v>-4632576</v>
      </c>
      <c r="Z6" s="140">
        <v>-100</v>
      </c>
      <c r="AA6" s="62">
        <v>9265151</v>
      </c>
    </row>
    <row r="7" spans="1:27" ht="13.5">
      <c r="A7" s="249" t="s">
        <v>144</v>
      </c>
      <c r="B7" s="182"/>
      <c r="C7" s="155">
        <v>445546</v>
      </c>
      <c r="D7" s="155"/>
      <c r="E7" s="59">
        <v>50119879</v>
      </c>
      <c r="F7" s="60">
        <v>50119879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25059940</v>
      </c>
      <c r="Y7" s="60">
        <v>-25059940</v>
      </c>
      <c r="Z7" s="140">
        <v>-100</v>
      </c>
      <c r="AA7" s="62">
        <v>50119879</v>
      </c>
    </row>
    <row r="8" spans="1:27" ht="13.5">
      <c r="A8" s="249" t="s">
        <v>145</v>
      </c>
      <c r="B8" s="182"/>
      <c r="C8" s="155">
        <v>326066037</v>
      </c>
      <c r="D8" s="155"/>
      <c r="E8" s="59">
        <v>272533988</v>
      </c>
      <c r="F8" s="60">
        <v>211889510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105944755</v>
      </c>
      <c r="Y8" s="60">
        <v>-105944755</v>
      </c>
      <c r="Z8" s="140">
        <v>-100</v>
      </c>
      <c r="AA8" s="62">
        <v>211889510</v>
      </c>
    </row>
    <row r="9" spans="1:27" ht="13.5">
      <c r="A9" s="249" t="s">
        <v>146</v>
      </c>
      <c r="B9" s="182"/>
      <c r="C9" s="155">
        <v>106330143</v>
      </c>
      <c r="D9" s="155"/>
      <c r="E9" s="59">
        <v>148316203</v>
      </c>
      <c r="F9" s="60">
        <v>148316203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74158102</v>
      </c>
      <c r="Y9" s="60">
        <v>-74158102</v>
      </c>
      <c r="Z9" s="140">
        <v>-100</v>
      </c>
      <c r="AA9" s="62">
        <v>148316203</v>
      </c>
    </row>
    <row r="10" spans="1:27" ht="13.5">
      <c r="A10" s="249" t="s">
        <v>147</v>
      </c>
      <c r="B10" s="182"/>
      <c r="C10" s="155">
        <v>38571940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484917</v>
      </c>
      <c r="D11" s="155"/>
      <c r="E11" s="59">
        <v>531777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479888781</v>
      </c>
      <c r="D12" s="168">
        <f>SUM(D6:D11)</f>
        <v>0</v>
      </c>
      <c r="E12" s="72">
        <f t="shared" si="0"/>
        <v>480766998</v>
      </c>
      <c r="F12" s="73">
        <f t="shared" si="0"/>
        <v>419590743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209795373</v>
      </c>
      <c r="Y12" s="73">
        <f t="shared" si="0"/>
        <v>-209795373</v>
      </c>
      <c r="Z12" s="170">
        <f>+IF(X12&lt;&gt;0,+(Y12/X12)*100,0)</f>
        <v>-100</v>
      </c>
      <c r="AA12" s="74">
        <f>SUM(AA6:AA11)</f>
        <v>419590743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854729</v>
      </c>
      <c r="F16" s="60">
        <v>854729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427365</v>
      </c>
      <c r="Y16" s="159">
        <v>-427365</v>
      </c>
      <c r="Z16" s="141">
        <v>-100</v>
      </c>
      <c r="AA16" s="225">
        <v>854729</v>
      </c>
    </row>
    <row r="17" spans="1:27" ht="13.5">
      <c r="A17" s="249" t="s">
        <v>152</v>
      </c>
      <c r="B17" s="182"/>
      <c r="C17" s="155">
        <v>152718000</v>
      </c>
      <c r="D17" s="155"/>
      <c r="E17" s="59">
        <v>152718000</v>
      </c>
      <c r="F17" s="60">
        <v>152718000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76359000</v>
      </c>
      <c r="Y17" s="60">
        <v>-76359000</v>
      </c>
      <c r="Z17" s="140">
        <v>-100</v>
      </c>
      <c r="AA17" s="62">
        <v>152718000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1094612165</v>
      </c>
      <c r="D19" s="155"/>
      <c r="E19" s="59">
        <v>1083658922</v>
      </c>
      <c r="F19" s="60">
        <v>1083658922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541829461</v>
      </c>
      <c r="Y19" s="60">
        <v>-541829461</v>
      </c>
      <c r="Z19" s="140">
        <v>-100</v>
      </c>
      <c r="AA19" s="62">
        <v>1083658922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916883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1248247048</v>
      </c>
      <c r="D24" s="168">
        <f>SUM(D15:D23)</f>
        <v>0</v>
      </c>
      <c r="E24" s="76">
        <f t="shared" si="1"/>
        <v>1237231651</v>
      </c>
      <c r="F24" s="77">
        <f t="shared" si="1"/>
        <v>1237231651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618615826</v>
      </c>
      <c r="Y24" s="77">
        <f t="shared" si="1"/>
        <v>-618615826</v>
      </c>
      <c r="Z24" s="212">
        <f>+IF(X24&lt;&gt;0,+(Y24/X24)*100,0)</f>
        <v>-100</v>
      </c>
      <c r="AA24" s="79">
        <f>SUM(AA15:AA23)</f>
        <v>1237231651</v>
      </c>
    </row>
    <row r="25" spans="1:27" ht="13.5">
      <c r="A25" s="250" t="s">
        <v>159</v>
      </c>
      <c r="B25" s="251"/>
      <c r="C25" s="168">
        <f aca="true" t="shared" si="2" ref="C25:Y25">+C12+C24</f>
        <v>1728135829</v>
      </c>
      <c r="D25" s="168">
        <f>+D12+D24</f>
        <v>0</v>
      </c>
      <c r="E25" s="72">
        <f t="shared" si="2"/>
        <v>1717998649</v>
      </c>
      <c r="F25" s="73">
        <f t="shared" si="2"/>
        <v>1656822394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828411199</v>
      </c>
      <c r="Y25" s="73">
        <f t="shared" si="2"/>
        <v>-828411199</v>
      </c>
      <c r="Z25" s="170">
        <f>+IF(X25&lt;&gt;0,+(Y25/X25)*100,0)</f>
        <v>-100</v>
      </c>
      <c r="AA25" s="74">
        <f>+AA12+AA24</f>
        <v>1656822394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1136551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3200000</v>
      </c>
      <c r="F30" s="60">
        <v>3200000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1600000</v>
      </c>
      <c r="Y30" s="60">
        <v>-1600000</v>
      </c>
      <c r="Z30" s="140">
        <v>-100</v>
      </c>
      <c r="AA30" s="62">
        <v>3200000</v>
      </c>
    </row>
    <row r="31" spans="1:27" ht="13.5">
      <c r="A31" s="249" t="s">
        <v>163</v>
      </c>
      <c r="B31" s="182"/>
      <c r="C31" s="155">
        <v>4787647</v>
      </c>
      <c r="D31" s="155"/>
      <c r="E31" s="59">
        <v>4305424</v>
      </c>
      <c r="F31" s="60">
        <v>4305424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2152712</v>
      </c>
      <c r="Y31" s="60">
        <v>-2152712</v>
      </c>
      <c r="Z31" s="140">
        <v>-100</v>
      </c>
      <c r="AA31" s="62">
        <v>4305424</v>
      </c>
    </row>
    <row r="32" spans="1:27" ht="13.5">
      <c r="A32" s="249" t="s">
        <v>164</v>
      </c>
      <c r="B32" s="182"/>
      <c r="C32" s="155">
        <v>447144736</v>
      </c>
      <c r="D32" s="155"/>
      <c r="E32" s="59">
        <v>244397407</v>
      </c>
      <c r="F32" s="60">
        <v>244397407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122198704</v>
      </c>
      <c r="Y32" s="60">
        <v>-122198704</v>
      </c>
      <c r="Z32" s="140">
        <v>-100</v>
      </c>
      <c r="AA32" s="62">
        <v>244397407</v>
      </c>
    </row>
    <row r="33" spans="1:27" ht="13.5">
      <c r="A33" s="249" t="s">
        <v>165</v>
      </c>
      <c r="B33" s="182"/>
      <c r="C33" s="155">
        <v>1709350</v>
      </c>
      <c r="D33" s="155"/>
      <c r="E33" s="59">
        <v>5162951</v>
      </c>
      <c r="F33" s="60">
        <v>5162951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2581476</v>
      </c>
      <c r="Y33" s="60">
        <v>-2581476</v>
      </c>
      <c r="Z33" s="140">
        <v>-100</v>
      </c>
      <c r="AA33" s="62">
        <v>5162951</v>
      </c>
    </row>
    <row r="34" spans="1:27" ht="13.5">
      <c r="A34" s="250" t="s">
        <v>58</v>
      </c>
      <c r="B34" s="251"/>
      <c r="C34" s="168">
        <f aca="true" t="shared" si="3" ref="C34:Y34">SUM(C29:C33)</f>
        <v>454778284</v>
      </c>
      <c r="D34" s="168">
        <f>SUM(D29:D33)</f>
        <v>0</v>
      </c>
      <c r="E34" s="72">
        <f t="shared" si="3"/>
        <v>257065782</v>
      </c>
      <c r="F34" s="73">
        <f t="shared" si="3"/>
        <v>257065782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128532892</v>
      </c>
      <c r="Y34" s="73">
        <f t="shared" si="3"/>
        <v>-128532892</v>
      </c>
      <c r="Z34" s="170">
        <f>+IF(X34&lt;&gt;0,+(Y34/X34)*100,0)</f>
        <v>-100</v>
      </c>
      <c r="AA34" s="74">
        <f>SUM(AA29:AA33)</f>
        <v>257065782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9305243</v>
      </c>
      <c r="D37" s="155"/>
      <c r="E37" s="59">
        <v>4966000</v>
      </c>
      <c r="F37" s="60">
        <v>4966000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2483000</v>
      </c>
      <c r="Y37" s="60">
        <v>-2483000</v>
      </c>
      <c r="Z37" s="140">
        <v>-100</v>
      </c>
      <c r="AA37" s="62">
        <v>4966000</v>
      </c>
    </row>
    <row r="38" spans="1:27" ht="13.5">
      <c r="A38" s="249" t="s">
        <v>165</v>
      </c>
      <c r="B38" s="182"/>
      <c r="C38" s="155">
        <v>94378197</v>
      </c>
      <c r="D38" s="155"/>
      <c r="E38" s="59">
        <v>37854007</v>
      </c>
      <c r="F38" s="60">
        <v>37854007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18927004</v>
      </c>
      <c r="Y38" s="60">
        <v>-18927004</v>
      </c>
      <c r="Z38" s="140">
        <v>-100</v>
      </c>
      <c r="AA38" s="62">
        <v>37854007</v>
      </c>
    </row>
    <row r="39" spans="1:27" ht="13.5">
      <c r="A39" s="250" t="s">
        <v>59</v>
      </c>
      <c r="B39" s="253"/>
      <c r="C39" s="168">
        <f aca="true" t="shared" si="4" ref="C39:Y39">SUM(C37:C38)</f>
        <v>103683440</v>
      </c>
      <c r="D39" s="168">
        <f>SUM(D37:D38)</f>
        <v>0</v>
      </c>
      <c r="E39" s="76">
        <f t="shared" si="4"/>
        <v>42820007</v>
      </c>
      <c r="F39" s="77">
        <f t="shared" si="4"/>
        <v>42820007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21410004</v>
      </c>
      <c r="Y39" s="77">
        <f t="shared" si="4"/>
        <v>-21410004</v>
      </c>
      <c r="Z39" s="212">
        <f>+IF(X39&lt;&gt;0,+(Y39/X39)*100,0)</f>
        <v>-100</v>
      </c>
      <c r="AA39" s="79">
        <f>SUM(AA37:AA38)</f>
        <v>42820007</v>
      </c>
    </row>
    <row r="40" spans="1:27" ht="13.5">
      <c r="A40" s="250" t="s">
        <v>167</v>
      </c>
      <c r="B40" s="251"/>
      <c r="C40" s="168">
        <f aca="true" t="shared" si="5" ref="C40:Y40">+C34+C39</f>
        <v>558461724</v>
      </c>
      <c r="D40" s="168">
        <f>+D34+D39</f>
        <v>0</v>
      </c>
      <c r="E40" s="72">
        <f t="shared" si="5"/>
        <v>299885789</v>
      </c>
      <c r="F40" s="73">
        <f t="shared" si="5"/>
        <v>299885789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149942896</v>
      </c>
      <c r="Y40" s="73">
        <f t="shared" si="5"/>
        <v>-149942896</v>
      </c>
      <c r="Z40" s="170">
        <f>+IF(X40&lt;&gt;0,+(Y40/X40)*100,0)</f>
        <v>-100</v>
      </c>
      <c r="AA40" s="74">
        <f>+AA34+AA39</f>
        <v>299885789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1169674105</v>
      </c>
      <c r="D42" s="257">
        <f>+D25-D40</f>
        <v>0</v>
      </c>
      <c r="E42" s="258">
        <f t="shared" si="6"/>
        <v>1418112860</v>
      </c>
      <c r="F42" s="259">
        <f t="shared" si="6"/>
        <v>1356936605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678468303</v>
      </c>
      <c r="Y42" s="259">
        <f t="shared" si="6"/>
        <v>-678468303</v>
      </c>
      <c r="Z42" s="260">
        <f>+IF(X42&lt;&gt;0,+(Y42/X42)*100,0)</f>
        <v>-100</v>
      </c>
      <c r="AA42" s="261">
        <f>+AA25-AA40</f>
        <v>1356936605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1169674105</v>
      </c>
      <c r="D45" s="155"/>
      <c r="E45" s="59">
        <v>1418112860</v>
      </c>
      <c r="F45" s="60">
        <v>1356936605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678468303</v>
      </c>
      <c r="Y45" s="60">
        <v>-678468303</v>
      </c>
      <c r="Z45" s="139">
        <v>-100</v>
      </c>
      <c r="AA45" s="62">
        <v>1356936605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1169674105</v>
      </c>
      <c r="D48" s="217">
        <f>SUM(D45:D47)</f>
        <v>0</v>
      </c>
      <c r="E48" s="264">
        <f t="shared" si="7"/>
        <v>1418112860</v>
      </c>
      <c r="F48" s="219">
        <f t="shared" si="7"/>
        <v>1356936605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678468303</v>
      </c>
      <c r="Y48" s="219">
        <f t="shared" si="7"/>
        <v>-678468303</v>
      </c>
      <c r="Z48" s="265">
        <f>+IF(X48&lt;&gt;0,+(Y48/X48)*100,0)</f>
        <v>-100</v>
      </c>
      <c r="AA48" s="232">
        <f>SUM(AA45:AA47)</f>
        <v>1356936605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274709839</v>
      </c>
      <c r="D6" s="155"/>
      <c r="E6" s="59">
        <v>235998374</v>
      </c>
      <c r="F6" s="60">
        <v>236609001</v>
      </c>
      <c r="G6" s="60">
        <v>19115546</v>
      </c>
      <c r="H6" s="60">
        <v>16062971</v>
      </c>
      <c r="I6" s="60">
        <v>20689849</v>
      </c>
      <c r="J6" s="60">
        <v>55868366</v>
      </c>
      <c r="K6" s="60">
        <v>26939792</v>
      </c>
      <c r="L6" s="60">
        <v>16332817</v>
      </c>
      <c r="M6" s="60">
        <v>18110428</v>
      </c>
      <c r="N6" s="60">
        <v>61383037</v>
      </c>
      <c r="O6" s="60"/>
      <c r="P6" s="60"/>
      <c r="Q6" s="60"/>
      <c r="R6" s="60"/>
      <c r="S6" s="60"/>
      <c r="T6" s="60"/>
      <c r="U6" s="60"/>
      <c r="V6" s="60"/>
      <c r="W6" s="60">
        <v>117251403</v>
      </c>
      <c r="X6" s="60">
        <v>117251403</v>
      </c>
      <c r="Y6" s="60"/>
      <c r="Z6" s="140"/>
      <c r="AA6" s="62">
        <v>236609001</v>
      </c>
    </row>
    <row r="7" spans="1:27" ht="13.5">
      <c r="A7" s="249" t="s">
        <v>178</v>
      </c>
      <c r="B7" s="182"/>
      <c r="C7" s="155">
        <v>149737399</v>
      </c>
      <c r="D7" s="155"/>
      <c r="E7" s="59">
        <v>163765000</v>
      </c>
      <c r="F7" s="60">
        <v>163765000</v>
      </c>
      <c r="G7" s="60">
        <v>65023000</v>
      </c>
      <c r="H7" s="60">
        <v>1334000</v>
      </c>
      <c r="I7" s="60"/>
      <c r="J7" s="60">
        <v>66357000</v>
      </c>
      <c r="K7" s="60"/>
      <c r="L7" s="60">
        <v>300000</v>
      </c>
      <c r="M7" s="60"/>
      <c r="N7" s="60">
        <v>300000</v>
      </c>
      <c r="O7" s="60"/>
      <c r="P7" s="60"/>
      <c r="Q7" s="60"/>
      <c r="R7" s="60"/>
      <c r="S7" s="60"/>
      <c r="T7" s="60"/>
      <c r="U7" s="60"/>
      <c r="V7" s="60"/>
      <c r="W7" s="60">
        <v>66657000</v>
      </c>
      <c r="X7" s="60">
        <v>66657000</v>
      </c>
      <c r="Y7" s="60"/>
      <c r="Z7" s="140"/>
      <c r="AA7" s="62">
        <v>163765000</v>
      </c>
    </row>
    <row r="8" spans="1:27" ht="13.5">
      <c r="A8" s="249" t="s">
        <v>179</v>
      </c>
      <c r="B8" s="182"/>
      <c r="C8" s="155"/>
      <c r="D8" s="155"/>
      <c r="E8" s="59">
        <v>44881000</v>
      </c>
      <c r="F8" s="60">
        <v>47252200</v>
      </c>
      <c r="G8" s="60">
        <v>17549000</v>
      </c>
      <c r="H8" s="60"/>
      <c r="I8" s="60"/>
      <c r="J8" s="60">
        <v>17549000</v>
      </c>
      <c r="K8" s="60">
        <v>6192896</v>
      </c>
      <c r="L8" s="60">
        <v>1178304</v>
      </c>
      <c r="M8" s="60"/>
      <c r="N8" s="60">
        <v>7371200</v>
      </c>
      <c r="O8" s="60"/>
      <c r="P8" s="60"/>
      <c r="Q8" s="60"/>
      <c r="R8" s="60"/>
      <c r="S8" s="60"/>
      <c r="T8" s="60"/>
      <c r="U8" s="60"/>
      <c r="V8" s="60"/>
      <c r="W8" s="60">
        <v>24920200</v>
      </c>
      <c r="X8" s="60">
        <v>24920200</v>
      </c>
      <c r="Y8" s="60"/>
      <c r="Z8" s="140"/>
      <c r="AA8" s="62">
        <v>47252200</v>
      </c>
    </row>
    <row r="9" spans="1:27" ht="13.5">
      <c r="A9" s="249" t="s">
        <v>180</v>
      </c>
      <c r="B9" s="182"/>
      <c r="C9" s="155">
        <v>30358836</v>
      </c>
      <c r="D9" s="155"/>
      <c r="E9" s="59">
        <v>4631599</v>
      </c>
      <c r="F9" s="60">
        <v>3631601</v>
      </c>
      <c r="G9" s="60">
        <v>295534</v>
      </c>
      <c r="H9" s="60">
        <v>499970</v>
      </c>
      <c r="I9" s="60">
        <v>424437</v>
      </c>
      <c r="J9" s="60">
        <v>1219941</v>
      </c>
      <c r="K9" s="60">
        <v>994132</v>
      </c>
      <c r="L9" s="60">
        <v>216375</v>
      </c>
      <c r="M9" s="60">
        <v>171120</v>
      </c>
      <c r="N9" s="60">
        <v>1381627</v>
      </c>
      <c r="O9" s="60"/>
      <c r="P9" s="60"/>
      <c r="Q9" s="60"/>
      <c r="R9" s="60"/>
      <c r="S9" s="60"/>
      <c r="T9" s="60"/>
      <c r="U9" s="60"/>
      <c r="V9" s="60"/>
      <c r="W9" s="60">
        <v>2601568</v>
      </c>
      <c r="X9" s="60">
        <v>2601568</v>
      </c>
      <c r="Y9" s="60"/>
      <c r="Z9" s="140"/>
      <c r="AA9" s="62">
        <v>3631601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-437508665</v>
      </c>
      <c r="D12" s="155"/>
      <c r="E12" s="59">
        <v>-383763880</v>
      </c>
      <c r="F12" s="60">
        <v>-391024044</v>
      </c>
      <c r="G12" s="60">
        <v>-54845278</v>
      </c>
      <c r="H12" s="60">
        <v>-42742499</v>
      </c>
      <c r="I12" s="60">
        <v>-27320089</v>
      </c>
      <c r="J12" s="60">
        <v>-124907866</v>
      </c>
      <c r="K12" s="60">
        <v>-23916398</v>
      </c>
      <c r="L12" s="60">
        <v>-27824037</v>
      </c>
      <c r="M12" s="60">
        <v>-24891962</v>
      </c>
      <c r="N12" s="60">
        <v>-76632397</v>
      </c>
      <c r="O12" s="60"/>
      <c r="P12" s="60"/>
      <c r="Q12" s="60"/>
      <c r="R12" s="60"/>
      <c r="S12" s="60"/>
      <c r="T12" s="60"/>
      <c r="U12" s="60"/>
      <c r="V12" s="60"/>
      <c r="W12" s="60">
        <v>-201540263</v>
      </c>
      <c r="X12" s="60">
        <v>-201540263</v>
      </c>
      <c r="Y12" s="60"/>
      <c r="Z12" s="140"/>
      <c r="AA12" s="62">
        <v>-391024044</v>
      </c>
    </row>
    <row r="13" spans="1:27" ht="13.5">
      <c r="A13" s="249" t="s">
        <v>40</v>
      </c>
      <c r="B13" s="182"/>
      <c r="C13" s="155">
        <v>-1826968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-38526000</v>
      </c>
      <c r="F14" s="60">
        <v>-34526000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>
        <v>-34526000</v>
      </c>
    </row>
    <row r="15" spans="1:27" ht="13.5">
      <c r="A15" s="250" t="s">
        <v>184</v>
      </c>
      <c r="B15" s="251"/>
      <c r="C15" s="168">
        <f aca="true" t="shared" si="0" ref="C15:Y15">SUM(C6:C14)</f>
        <v>15470441</v>
      </c>
      <c r="D15" s="168">
        <f>SUM(D6:D14)</f>
        <v>0</v>
      </c>
      <c r="E15" s="72">
        <f t="shared" si="0"/>
        <v>26986093</v>
      </c>
      <c r="F15" s="73">
        <f t="shared" si="0"/>
        <v>25707758</v>
      </c>
      <c r="G15" s="73">
        <f t="shared" si="0"/>
        <v>47137802</v>
      </c>
      <c r="H15" s="73">
        <f t="shared" si="0"/>
        <v>-24845558</v>
      </c>
      <c r="I15" s="73">
        <f t="shared" si="0"/>
        <v>-6205803</v>
      </c>
      <c r="J15" s="73">
        <f t="shared" si="0"/>
        <v>16086441</v>
      </c>
      <c r="K15" s="73">
        <f t="shared" si="0"/>
        <v>10210422</v>
      </c>
      <c r="L15" s="73">
        <f t="shared" si="0"/>
        <v>-9796541</v>
      </c>
      <c r="M15" s="73">
        <f t="shared" si="0"/>
        <v>-6610414</v>
      </c>
      <c r="N15" s="73">
        <f t="shared" si="0"/>
        <v>-6196533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9889908</v>
      </c>
      <c r="X15" s="73">
        <f t="shared" si="0"/>
        <v>9889908</v>
      </c>
      <c r="Y15" s="73">
        <f t="shared" si="0"/>
        <v>0</v>
      </c>
      <c r="Z15" s="170">
        <f>+IF(X15&lt;&gt;0,+(Y15/X15)*100,0)</f>
        <v>0</v>
      </c>
      <c r="AA15" s="74">
        <f>SUM(AA6:AA14)</f>
        <v>25707758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-122251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-47661175</v>
      </c>
      <c r="D24" s="155"/>
      <c r="E24" s="59">
        <v>-66691002</v>
      </c>
      <c r="F24" s="60">
        <v>-67672200</v>
      </c>
      <c r="G24" s="60">
        <v>-15287738</v>
      </c>
      <c r="H24" s="60">
        <v>-2112198</v>
      </c>
      <c r="I24" s="60">
        <v>-1277843</v>
      </c>
      <c r="J24" s="60">
        <v>-18677779</v>
      </c>
      <c r="K24" s="60">
        <v>-5103034</v>
      </c>
      <c r="L24" s="60">
        <v>-1028867</v>
      </c>
      <c r="M24" s="60">
        <v>-738235</v>
      </c>
      <c r="N24" s="60">
        <v>-6870136</v>
      </c>
      <c r="O24" s="60"/>
      <c r="P24" s="60"/>
      <c r="Q24" s="60"/>
      <c r="R24" s="60"/>
      <c r="S24" s="60"/>
      <c r="T24" s="60"/>
      <c r="U24" s="60"/>
      <c r="V24" s="60"/>
      <c r="W24" s="60">
        <v>-25547915</v>
      </c>
      <c r="X24" s="60">
        <v>-25547915</v>
      </c>
      <c r="Y24" s="60"/>
      <c r="Z24" s="140"/>
      <c r="AA24" s="62">
        <v>-67672200</v>
      </c>
    </row>
    <row r="25" spans="1:27" ht="13.5">
      <c r="A25" s="250" t="s">
        <v>191</v>
      </c>
      <c r="B25" s="251"/>
      <c r="C25" s="168">
        <f aca="true" t="shared" si="1" ref="C25:Y25">SUM(C19:C24)</f>
        <v>-47783426</v>
      </c>
      <c r="D25" s="168">
        <f>SUM(D19:D24)</f>
        <v>0</v>
      </c>
      <c r="E25" s="72">
        <f t="shared" si="1"/>
        <v>-66691002</v>
      </c>
      <c r="F25" s="73">
        <f t="shared" si="1"/>
        <v>-67672200</v>
      </c>
      <c r="G25" s="73">
        <f t="shared" si="1"/>
        <v>-15287738</v>
      </c>
      <c r="H25" s="73">
        <f t="shared" si="1"/>
        <v>-2112198</v>
      </c>
      <c r="I25" s="73">
        <f t="shared" si="1"/>
        <v>-1277843</v>
      </c>
      <c r="J25" s="73">
        <f t="shared" si="1"/>
        <v>-18677779</v>
      </c>
      <c r="K25" s="73">
        <f t="shared" si="1"/>
        <v>-5103034</v>
      </c>
      <c r="L25" s="73">
        <f t="shared" si="1"/>
        <v>-1028867</v>
      </c>
      <c r="M25" s="73">
        <f t="shared" si="1"/>
        <v>-738235</v>
      </c>
      <c r="N25" s="73">
        <f t="shared" si="1"/>
        <v>-6870136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-25547915</v>
      </c>
      <c r="X25" s="73">
        <f t="shared" si="1"/>
        <v>-25547915</v>
      </c>
      <c r="Y25" s="73">
        <f t="shared" si="1"/>
        <v>0</v>
      </c>
      <c r="Z25" s="170">
        <f>+IF(X25&lt;&gt;0,+(Y25/X25)*100,0)</f>
        <v>0</v>
      </c>
      <c r="AA25" s="74">
        <f>SUM(AA19:AA24)</f>
        <v>-67672200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-6614620</v>
      </c>
      <c r="D33" s="155"/>
      <c r="E33" s="59">
        <v>-3000000</v>
      </c>
      <c r="F33" s="60">
        <v>-3000000</v>
      </c>
      <c r="G33" s="60">
        <v>-100000</v>
      </c>
      <c r="H33" s="60">
        <v>-100000</v>
      </c>
      <c r="I33" s="60">
        <v>-600000</v>
      </c>
      <c r="J33" s="60">
        <v>-800000</v>
      </c>
      <c r="K33" s="60">
        <v>-100000</v>
      </c>
      <c r="L33" s="60">
        <v>-100000</v>
      </c>
      <c r="M33" s="60">
        <v>-600000</v>
      </c>
      <c r="N33" s="60">
        <v>-800000</v>
      </c>
      <c r="O33" s="60"/>
      <c r="P33" s="60"/>
      <c r="Q33" s="60"/>
      <c r="R33" s="60"/>
      <c r="S33" s="60"/>
      <c r="T33" s="60"/>
      <c r="U33" s="60"/>
      <c r="V33" s="60"/>
      <c r="W33" s="60">
        <v>-1600000</v>
      </c>
      <c r="X33" s="60">
        <v>-1600000</v>
      </c>
      <c r="Y33" s="60"/>
      <c r="Z33" s="140"/>
      <c r="AA33" s="62">
        <v>-3000000</v>
      </c>
    </row>
    <row r="34" spans="1:27" ht="13.5">
      <c r="A34" s="250" t="s">
        <v>197</v>
      </c>
      <c r="B34" s="251"/>
      <c r="C34" s="168">
        <f aca="true" t="shared" si="2" ref="C34:Y34">SUM(C29:C33)</f>
        <v>-6614620</v>
      </c>
      <c r="D34" s="168">
        <f>SUM(D29:D33)</f>
        <v>0</v>
      </c>
      <c r="E34" s="72">
        <f t="shared" si="2"/>
        <v>-3000000</v>
      </c>
      <c r="F34" s="73">
        <f t="shared" si="2"/>
        <v>-3000000</v>
      </c>
      <c r="G34" s="73">
        <f t="shared" si="2"/>
        <v>-100000</v>
      </c>
      <c r="H34" s="73">
        <f t="shared" si="2"/>
        <v>-100000</v>
      </c>
      <c r="I34" s="73">
        <f t="shared" si="2"/>
        <v>-600000</v>
      </c>
      <c r="J34" s="73">
        <f t="shared" si="2"/>
        <v>-800000</v>
      </c>
      <c r="K34" s="73">
        <f t="shared" si="2"/>
        <v>-100000</v>
      </c>
      <c r="L34" s="73">
        <f t="shared" si="2"/>
        <v>-100000</v>
      </c>
      <c r="M34" s="73">
        <f t="shared" si="2"/>
        <v>-600000</v>
      </c>
      <c r="N34" s="73">
        <f t="shared" si="2"/>
        <v>-800000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-1600000</v>
      </c>
      <c r="X34" s="73">
        <f t="shared" si="2"/>
        <v>-1600000</v>
      </c>
      <c r="Y34" s="73">
        <f t="shared" si="2"/>
        <v>0</v>
      </c>
      <c r="Z34" s="170">
        <f>+IF(X34&lt;&gt;0,+(Y34/X34)*100,0)</f>
        <v>0</v>
      </c>
      <c r="AA34" s="74">
        <f>SUM(AA29:AA33)</f>
        <v>-3000000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-38927605</v>
      </c>
      <c r="D36" s="153">
        <f>+D15+D25+D34</f>
        <v>0</v>
      </c>
      <c r="E36" s="99">
        <f t="shared" si="3"/>
        <v>-42704909</v>
      </c>
      <c r="F36" s="100">
        <f t="shared" si="3"/>
        <v>-44964442</v>
      </c>
      <c r="G36" s="100">
        <f t="shared" si="3"/>
        <v>31750064</v>
      </c>
      <c r="H36" s="100">
        <f t="shared" si="3"/>
        <v>-27057756</v>
      </c>
      <c r="I36" s="100">
        <f t="shared" si="3"/>
        <v>-8083646</v>
      </c>
      <c r="J36" s="100">
        <f t="shared" si="3"/>
        <v>-3391338</v>
      </c>
      <c r="K36" s="100">
        <f t="shared" si="3"/>
        <v>5007388</v>
      </c>
      <c r="L36" s="100">
        <f t="shared" si="3"/>
        <v>-10925408</v>
      </c>
      <c r="M36" s="100">
        <f t="shared" si="3"/>
        <v>-7948649</v>
      </c>
      <c r="N36" s="100">
        <f t="shared" si="3"/>
        <v>-13866669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-17258007</v>
      </c>
      <c r="X36" s="100">
        <f t="shared" si="3"/>
        <v>-17258007</v>
      </c>
      <c r="Y36" s="100">
        <f t="shared" si="3"/>
        <v>0</v>
      </c>
      <c r="Z36" s="137">
        <f>+IF(X36&lt;&gt;0,+(Y36/X36)*100,0)</f>
        <v>0</v>
      </c>
      <c r="AA36" s="102">
        <f>+AA15+AA25+AA34</f>
        <v>-44964442</v>
      </c>
    </row>
    <row r="37" spans="1:27" ht="13.5">
      <c r="A37" s="249" t="s">
        <v>199</v>
      </c>
      <c r="B37" s="182"/>
      <c r="C37" s="153">
        <v>46652605</v>
      </c>
      <c r="D37" s="153"/>
      <c r="E37" s="99">
        <v>46315000</v>
      </c>
      <c r="F37" s="100">
        <v>46315000</v>
      </c>
      <c r="G37" s="100">
        <v>14436788</v>
      </c>
      <c r="H37" s="100">
        <v>46186852</v>
      </c>
      <c r="I37" s="100">
        <v>19129096</v>
      </c>
      <c r="J37" s="100">
        <v>14436788</v>
      </c>
      <c r="K37" s="100">
        <v>11045450</v>
      </c>
      <c r="L37" s="100">
        <v>16052838</v>
      </c>
      <c r="M37" s="100">
        <v>5127430</v>
      </c>
      <c r="N37" s="100">
        <v>11045450</v>
      </c>
      <c r="O37" s="100"/>
      <c r="P37" s="100"/>
      <c r="Q37" s="100"/>
      <c r="R37" s="100"/>
      <c r="S37" s="100"/>
      <c r="T37" s="100"/>
      <c r="U37" s="100"/>
      <c r="V37" s="100"/>
      <c r="W37" s="100">
        <v>14436788</v>
      </c>
      <c r="X37" s="100">
        <v>46315000</v>
      </c>
      <c r="Y37" s="100">
        <v>-31878212</v>
      </c>
      <c r="Z37" s="137">
        <v>-68.83</v>
      </c>
      <c r="AA37" s="102">
        <v>46315000</v>
      </c>
    </row>
    <row r="38" spans="1:27" ht="13.5">
      <c r="A38" s="269" t="s">
        <v>200</v>
      </c>
      <c r="B38" s="256"/>
      <c r="C38" s="257">
        <v>7725000</v>
      </c>
      <c r="D38" s="257"/>
      <c r="E38" s="258">
        <v>3610091</v>
      </c>
      <c r="F38" s="259">
        <v>1350557</v>
      </c>
      <c r="G38" s="259">
        <v>46186852</v>
      </c>
      <c r="H38" s="259">
        <v>19129096</v>
      </c>
      <c r="I38" s="259">
        <v>11045450</v>
      </c>
      <c r="J38" s="259">
        <v>11045450</v>
      </c>
      <c r="K38" s="259">
        <v>16052838</v>
      </c>
      <c r="L38" s="259">
        <v>5127430</v>
      </c>
      <c r="M38" s="259">
        <v>-2821219</v>
      </c>
      <c r="N38" s="259">
        <v>-2821219</v>
      </c>
      <c r="O38" s="259"/>
      <c r="P38" s="259"/>
      <c r="Q38" s="259"/>
      <c r="R38" s="259"/>
      <c r="S38" s="259"/>
      <c r="T38" s="259"/>
      <c r="U38" s="259"/>
      <c r="V38" s="259"/>
      <c r="W38" s="259">
        <v>-2821219</v>
      </c>
      <c r="X38" s="259">
        <v>29056992</v>
      </c>
      <c r="Y38" s="259">
        <v>-31878211</v>
      </c>
      <c r="Z38" s="260">
        <v>-109.71</v>
      </c>
      <c r="AA38" s="261">
        <v>1350557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61065769</v>
      </c>
      <c r="D5" s="200">
        <f t="shared" si="0"/>
        <v>0</v>
      </c>
      <c r="E5" s="106">
        <f t="shared" si="0"/>
        <v>66691559</v>
      </c>
      <c r="F5" s="106">
        <f t="shared" si="0"/>
        <v>67672200</v>
      </c>
      <c r="G5" s="106">
        <f t="shared" si="0"/>
        <v>11080443</v>
      </c>
      <c r="H5" s="106">
        <f t="shared" si="0"/>
        <v>2227917</v>
      </c>
      <c r="I5" s="106">
        <f t="shared" si="0"/>
        <v>969213</v>
      </c>
      <c r="J5" s="106">
        <f t="shared" si="0"/>
        <v>14277573</v>
      </c>
      <c r="K5" s="106">
        <f t="shared" si="0"/>
        <v>4916068</v>
      </c>
      <c r="L5" s="106">
        <f t="shared" si="0"/>
        <v>3814232</v>
      </c>
      <c r="M5" s="106">
        <f t="shared" si="0"/>
        <v>2253741</v>
      </c>
      <c r="N5" s="106">
        <f t="shared" si="0"/>
        <v>10984041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25261614</v>
      </c>
      <c r="X5" s="106">
        <f t="shared" si="0"/>
        <v>33836101</v>
      </c>
      <c r="Y5" s="106">
        <f t="shared" si="0"/>
        <v>-8574487</v>
      </c>
      <c r="Z5" s="201">
        <f>+IF(X5&lt;&gt;0,+(Y5/X5)*100,0)</f>
        <v>-25.341238341852684</v>
      </c>
      <c r="AA5" s="199">
        <f>SUM(AA11:AA18)</f>
        <v>67672200</v>
      </c>
    </row>
    <row r="6" spans="1:27" ht="13.5">
      <c r="A6" s="291" t="s">
        <v>204</v>
      </c>
      <c r="B6" s="142"/>
      <c r="C6" s="62">
        <v>2849128</v>
      </c>
      <c r="D6" s="156"/>
      <c r="E6" s="60">
        <v>2878000</v>
      </c>
      <c r="F6" s="60">
        <v>1661060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830530</v>
      </c>
      <c r="Y6" s="60">
        <v>-830530</v>
      </c>
      <c r="Z6" s="140">
        <v>-100</v>
      </c>
      <c r="AA6" s="155">
        <v>1661060</v>
      </c>
    </row>
    <row r="7" spans="1:27" ht="13.5">
      <c r="A7" s="291" t="s">
        <v>205</v>
      </c>
      <c r="B7" s="142"/>
      <c r="C7" s="62"/>
      <c r="D7" s="156"/>
      <c r="E7" s="60">
        <v>6020000</v>
      </c>
      <c r="F7" s="60">
        <v>12460000</v>
      </c>
      <c r="G7" s="60">
        <v>197952</v>
      </c>
      <c r="H7" s="60">
        <v>1954478</v>
      </c>
      <c r="I7" s="60">
        <v>-543879</v>
      </c>
      <c r="J7" s="60">
        <v>1608551</v>
      </c>
      <c r="K7" s="60">
        <v>715239</v>
      </c>
      <c r="L7" s="60">
        <v>687604</v>
      </c>
      <c r="M7" s="60">
        <v>143700</v>
      </c>
      <c r="N7" s="60">
        <v>1546543</v>
      </c>
      <c r="O7" s="60"/>
      <c r="P7" s="60"/>
      <c r="Q7" s="60"/>
      <c r="R7" s="60"/>
      <c r="S7" s="60"/>
      <c r="T7" s="60"/>
      <c r="U7" s="60"/>
      <c r="V7" s="60"/>
      <c r="W7" s="60">
        <v>3155094</v>
      </c>
      <c r="X7" s="60">
        <v>6230000</v>
      </c>
      <c r="Y7" s="60">
        <v>-3074906</v>
      </c>
      <c r="Z7" s="140">
        <v>-49.36</v>
      </c>
      <c r="AA7" s="155">
        <v>12460000</v>
      </c>
    </row>
    <row r="8" spans="1:27" ht="13.5">
      <c r="A8" s="291" t="s">
        <v>206</v>
      </c>
      <c r="B8" s="142"/>
      <c r="C8" s="62">
        <v>13169598</v>
      </c>
      <c r="D8" s="156"/>
      <c r="E8" s="60">
        <v>7625509</v>
      </c>
      <c r="F8" s="60">
        <v>19290389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9645195</v>
      </c>
      <c r="Y8" s="60">
        <v>-9645195</v>
      </c>
      <c r="Z8" s="140">
        <v>-100</v>
      </c>
      <c r="AA8" s="155">
        <v>19290389</v>
      </c>
    </row>
    <row r="9" spans="1:27" ht="13.5">
      <c r="A9" s="291" t="s">
        <v>207</v>
      </c>
      <c r="B9" s="142"/>
      <c r="C9" s="62">
        <v>33784553</v>
      </c>
      <c r="D9" s="156"/>
      <c r="E9" s="60">
        <v>12100000</v>
      </c>
      <c r="F9" s="60">
        <v>13218229</v>
      </c>
      <c r="G9" s="60">
        <v>4843186</v>
      </c>
      <c r="H9" s="60"/>
      <c r="I9" s="60">
        <v>470639</v>
      </c>
      <c r="J9" s="60">
        <v>5313825</v>
      </c>
      <c r="K9" s="60"/>
      <c r="L9" s="60">
        <v>1507101</v>
      </c>
      <c r="M9" s="60">
        <v>1033600</v>
      </c>
      <c r="N9" s="60">
        <v>2540701</v>
      </c>
      <c r="O9" s="60"/>
      <c r="P9" s="60"/>
      <c r="Q9" s="60"/>
      <c r="R9" s="60"/>
      <c r="S9" s="60"/>
      <c r="T9" s="60"/>
      <c r="U9" s="60"/>
      <c r="V9" s="60"/>
      <c r="W9" s="60">
        <v>7854526</v>
      </c>
      <c r="X9" s="60">
        <v>6609115</v>
      </c>
      <c r="Y9" s="60">
        <v>1245411</v>
      </c>
      <c r="Z9" s="140">
        <v>18.84</v>
      </c>
      <c r="AA9" s="155">
        <v>13218229</v>
      </c>
    </row>
    <row r="10" spans="1:27" ht="13.5">
      <c r="A10" s="291" t="s">
        <v>208</v>
      </c>
      <c r="B10" s="142"/>
      <c r="C10" s="62"/>
      <c r="D10" s="156"/>
      <c r="E10" s="60">
        <v>9303000</v>
      </c>
      <c r="F10" s="60">
        <v>650000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325000</v>
      </c>
      <c r="Y10" s="60">
        <v>-325000</v>
      </c>
      <c r="Z10" s="140">
        <v>-100</v>
      </c>
      <c r="AA10" s="155">
        <v>650000</v>
      </c>
    </row>
    <row r="11" spans="1:27" ht="13.5">
      <c r="A11" s="292" t="s">
        <v>209</v>
      </c>
      <c r="B11" s="142"/>
      <c r="C11" s="293">
        <f aca="true" t="shared" si="1" ref="C11:Y11">SUM(C6:C10)</f>
        <v>49803279</v>
      </c>
      <c r="D11" s="294">
        <f t="shared" si="1"/>
        <v>0</v>
      </c>
      <c r="E11" s="295">
        <f t="shared" si="1"/>
        <v>37926509</v>
      </c>
      <c r="F11" s="295">
        <f t="shared" si="1"/>
        <v>47279678</v>
      </c>
      <c r="G11" s="295">
        <f t="shared" si="1"/>
        <v>5041138</v>
      </c>
      <c r="H11" s="295">
        <f t="shared" si="1"/>
        <v>1954478</v>
      </c>
      <c r="I11" s="295">
        <f t="shared" si="1"/>
        <v>-73240</v>
      </c>
      <c r="J11" s="295">
        <f t="shared" si="1"/>
        <v>6922376</v>
      </c>
      <c r="K11" s="295">
        <f t="shared" si="1"/>
        <v>715239</v>
      </c>
      <c r="L11" s="295">
        <f t="shared" si="1"/>
        <v>2194705</v>
      </c>
      <c r="M11" s="295">
        <f t="shared" si="1"/>
        <v>1177300</v>
      </c>
      <c r="N11" s="295">
        <f t="shared" si="1"/>
        <v>4087244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11009620</v>
      </c>
      <c r="X11" s="295">
        <f t="shared" si="1"/>
        <v>23639840</v>
      </c>
      <c r="Y11" s="295">
        <f t="shared" si="1"/>
        <v>-12630220</v>
      </c>
      <c r="Z11" s="296">
        <f>+IF(X11&lt;&gt;0,+(Y11/X11)*100,0)</f>
        <v>-53.42768817386243</v>
      </c>
      <c r="AA11" s="297">
        <f>SUM(AA6:AA10)</f>
        <v>47279678</v>
      </c>
    </row>
    <row r="12" spans="1:27" ht="13.5">
      <c r="A12" s="298" t="s">
        <v>210</v>
      </c>
      <c r="B12" s="136"/>
      <c r="C12" s="62">
        <v>4669624</v>
      </c>
      <c r="D12" s="156"/>
      <c r="E12" s="60">
        <v>7975050</v>
      </c>
      <c r="F12" s="60">
        <v>10482522</v>
      </c>
      <c r="G12" s="60"/>
      <c r="H12" s="60"/>
      <c r="I12" s="60"/>
      <c r="J12" s="60"/>
      <c r="K12" s="60">
        <v>699320</v>
      </c>
      <c r="L12" s="60"/>
      <c r="M12" s="60">
        <v>496215</v>
      </c>
      <c r="N12" s="60">
        <v>1195535</v>
      </c>
      <c r="O12" s="60"/>
      <c r="P12" s="60"/>
      <c r="Q12" s="60"/>
      <c r="R12" s="60"/>
      <c r="S12" s="60"/>
      <c r="T12" s="60"/>
      <c r="U12" s="60"/>
      <c r="V12" s="60"/>
      <c r="W12" s="60">
        <v>1195535</v>
      </c>
      <c r="X12" s="60">
        <v>5241261</v>
      </c>
      <c r="Y12" s="60">
        <v>-4045726</v>
      </c>
      <c r="Z12" s="140">
        <v>-77.19</v>
      </c>
      <c r="AA12" s="155">
        <v>10482522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6592866</v>
      </c>
      <c r="D15" s="156"/>
      <c r="E15" s="60">
        <v>20790000</v>
      </c>
      <c r="F15" s="60">
        <v>9910000</v>
      </c>
      <c r="G15" s="60">
        <v>6039305</v>
      </c>
      <c r="H15" s="60">
        <v>273439</v>
      </c>
      <c r="I15" s="60">
        <v>1042453</v>
      </c>
      <c r="J15" s="60">
        <v>7355197</v>
      </c>
      <c r="K15" s="60">
        <v>3501509</v>
      </c>
      <c r="L15" s="60">
        <v>1619527</v>
      </c>
      <c r="M15" s="60">
        <v>580226</v>
      </c>
      <c r="N15" s="60">
        <v>5701262</v>
      </c>
      <c r="O15" s="60"/>
      <c r="P15" s="60"/>
      <c r="Q15" s="60"/>
      <c r="R15" s="60"/>
      <c r="S15" s="60"/>
      <c r="T15" s="60"/>
      <c r="U15" s="60"/>
      <c r="V15" s="60"/>
      <c r="W15" s="60">
        <v>13056459</v>
      </c>
      <c r="X15" s="60">
        <v>4955000</v>
      </c>
      <c r="Y15" s="60">
        <v>8101459</v>
      </c>
      <c r="Z15" s="140">
        <v>163.5</v>
      </c>
      <c r="AA15" s="155">
        <v>9910000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2849128</v>
      </c>
      <c r="D36" s="156">
        <f t="shared" si="4"/>
        <v>0</v>
      </c>
      <c r="E36" s="60">
        <f t="shared" si="4"/>
        <v>2878000</v>
      </c>
      <c r="F36" s="60">
        <f t="shared" si="4"/>
        <v>1661060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830530</v>
      </c>
      <c r="Y36" s="60">
        <f t="shared" si="4"/>
        <v>-830530</v>
      </c>
      <c r="Z36" s="140">
        <f aca="true" t="shared" si="5" ref="Z36:Z49">+IF(X36&lt;&gt;0,+(Y36/X36)*100,0)</f>
        <v>-100</v>
      </c>
      <c r="AA36" s="155">
        <f>AA6+AA21</f>
        <v>1661060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6020000</v>
      </c>
      <c r="F37" s="60">
        <f t="shared" si="4"/>
        <v>12460000</v>
      </c>
      <c r="G37" s="60">
        <f t="shared" si="4"/>
        <v>197952</v>
      </c>
      <c r="H37" s="60">
        <f t="shared" si="4"/>
        <v>1954478</v>
      </c>
      <c r="I37" s="60">
        <f t="shared" si="4"/>
        <v>-543879</v>
      </c>
      <c r="J37" s="60">
        <f t="shared" si="4"/>
        <v>1608551</v>
      </c>
      <c r="K37" s="60">
        <f t="shared" si="4"/>
        <v>715239</v>
      </c>
      <c r="L37" s="60">
        <f t="shared" si="4"/>
        <v>687604</v>
      </c>
      <c r="M37" s="60">
        <f t="shared" si="4"/>
        <v>143700</v>
      </c>
      <c r="N37" s="60">
        <f t="shared" si="4"/>
        <v>1546543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3155094</v>
      </c>
      <c r="X37" s="60">
        <f t="shared" si="4"/>
        <v>6230000</v>
      </c>
      <c r="Y37" s="60">
        <f t="shared" si="4"/>
        <v>-3074906</v>
      </c>
      <c r="Z37" s="140">
        <f t="shared" si="5"/>
        <v>-49.35643659711075</v>
      </c>
      <c r="AA37" s="155">
        <f>AA7+AA22</f>
        <v>12460000</v>
      </c>
    </row>
    <row r="38" spans="1:27" ht="13.5">
      <c r="A38" s="291" t="s">
        <v>206</v>
      </c>
      <c r="B38" s="142"/>
      <c r="C38" s="62">
        <f t="shared" si="4"/>
        <v>13169598</v>
      </c>
      <c r="D38" s="156">
        <f t="shared" si="4"/>
        <v>0</v>
      </c>
      <c r="E38" s="60">
        <f t="shared" si="4"/>
        <v>7625509</v>
      </c>
      <c r="F38" s="60">
        <f t="shared" si="4"/>
        <v>19290389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9645195</v>
      </c>
      <c r="Y38" s="60">
        <f t="shared" si="4"/>
        <v>-9645195</v>
      </c>
      <c r="Z38" s="140">
        <f t="shared" si="5"/>
        <v>-100</v>
      </c>
      <c r="AA38" s="155">
        <f>AA8+AA23</f>
        <v>19290389</v>
      </c>
    </row>
    <row r="39" spans="1:27" ht="13.5">
      <c r="A39" s="291" t="s">
        <v>207</v>
      </c>
      <c r="B39" s="142"/>
      <c r="C39" s="62">
        <f t="shared" si="4"/>
        <v>33784553</v>
      </c>
      <c r="D39" s="156">
        <f t="shared" si="4"/>
        <v>0</v>
      </c>
      <c r="E39" s="60">
        <f t="shared" si="4"/>
        <v>12100000</v>
      </c>
      <c r="F39" s="60">
        <f t="shared" si="4"/>
        <v>13218229</v>
      </c>
      <c r="G39" s="60">
        <f t="shared" si="4"/>
        <v>4843186</v>
      </c>
      <c r="H39" s="60">
        <f t="shared" si="4"/>
        <v>0</v>
      </c>
      <c r="I39" s="60">
        <f t="shared" si="4"/>
        <v>470639</v>
      </c>
      <c r="J39" s="60">
        <f t="shared" si="4"/>
        <v>5313825</v>
      </c>
      <c r="K39" s="60">
        <f t="shared" si="4"/>
        <v>0</v>
      </c>
      <c r="L39" s="60">
        <f t="shared" si="4"/>
        <v>1507101</v>
      </c>
      <c r="M39" s="60">
        <f t="shared" si="4"/>
        <v>1033600</v>
      </c>
      <c r="N39" s="60">
        <f t="shared" si="4"/>
        <v>2540701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7854526</v>
      </c>
      <c r="X39" s="60">
        <f t="shared" si="4"/>
        <v>6609115</v>
      </c>
      <c r="Y39" s="60">
        <f t="shared" si="4"/>
        <v>1245411</v>
      </c>
      <c r="Z39" s="140">
        <f t="shared" si="5"/>
        <v>18.843839152443252</v>
      </c>
      <c r="AA39" s="155">
        <f>AA9+AA24</f>
        <v>13218229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9303000</v>
      </c>
      <c r="F40" s="60">
        <f t="shared" si="4"/>
        <v>650000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325000</v>
      </c>
      <c r="Y40" s="60">
        <f t="shared" si="4"/>
        <v>-325000</v>
      </c>
      <c r="Z40" s="140">
        <f t="shared" si="5"/>
        <v>-100</v>
      </c>
      <c r="AA40" s="155">
        <f>AA10+AA25</f>
        <v>650000</v>
      </c>
    </row>
    <row r="41" spans="1:27" ht="13.5">
      <c r="A41" s="292" t="s">
        <v>209</v>
      </c>
      <c r="B41" s="142"/>
      <c r="C41" s="293">
        <f aca="true" t="shared" si="6" ref="C41:Y41">SUM(C36:C40)</f>
        <v>49803279</v>
      </c>
      <c r="D41" s="294">
        <f t="shared" si="6"/>
        <v>0</v>
      </c>
      <c r="E41" s="295">
        <f t="shared" si="6"/>
        <v>37926509</v>
      </c>
      <c r="F41" s="295">
        <f t="shared" si="6"/>
        <v>47279678</v>
      </c>
      <c r="G41" s="295">
        <f t="shared" si="6"/>
        <v>5041138</v>
      </c>
      <c r="H41" s="295">
        <f t="shared" si="6"/>
        <v>1954478</v>
      </c>
      <c r="I41" s="295">
        <f t="shared" si="6"/>
        <v>-73240</v>
      </c>
      <c r="J41" s="295">
        <f t="shared" si="6"/>
        <v>6922376</v>
      </c>
      <c r="K41" s="295">
        <f t="shared" si="6"/>
        <v>715239</v>
      </c>
      <c r="L41" s="295">
        <f t="shared" si="6"/>
        <v>2194705</v>
      </c>
      <c r="M41" s="295">
        <f t="shared" si="6"/>
        <v>1177300</v>
      </c>
      <c r="N41" s="295">
        <f t="shared" si="6"/>
        <v>4087244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11009620</v>
      </c>
      <c r="X41" s="295">
        <f t="shared" si="6"/>
        <v>23639840</v>
      </c>
      <c r="Y41" s="295">
        <f t="shared" si="6"/>
        <v>-12630220</v>
      </c>
      <c r="Z41" s="296">
        <f t="shared" si="5"/>
        <v>-53.42768817386243</v>
      </c>
      <c r="AA41" s="297">
        <f>SUM(AA36:AA40)</f>
        <v>47279678</v>
      </c>
    </row>
    <row r="42" spans="1:27" ht="13.5">
      <c r="A42" s="298" t="s">
        <v>210</v>
      </c>
      <c r="B42" s="136"/>
      <c r="C42" s="95">
        <f aca="true" t="shared" si="7" ref="C42:Y48">C12+C27</f>
        <v>4669624</v>
      </c>
      <c r="D42" s="129">
        <f t="shared" si="7"/>
        <v>0</v>
      </c>
      <c r="E42" s="54">
        <f t="shared" si="7"/>
        <v>7975050</v>
      </c>
      <c r="F42" s="54">
        <f t="shared" si="7"/>
        <v>10482522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699320</v>
      </c>
      <c r="L42" s="54">
        <f t="shared" si="7"/>
        <v>0</v>
      </c>
      <c r="M42" s="54">
        <f t="shared" si="7"/>
        <v>496215</v>
      </c>
      <c r="N42" s="54">
        <f t="shared" si="7"/>
        <v>1195535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1195535</v>
      </c>
      <c r="X42" s="54">
        <f t="shared" si="7"/>
        <v>5241261</v>
      </c>
      <c r="Y42" s="54">
        <f t="shared" si="7"/>
        <v>-4045726</v>
      </c>
      <c r="Z42" s="184">
        <f t="shared" si="5"/>
        <v>-77.18993578072147</v>
      </c>
      <c r="AA42" s="130">
        <f aca="true" t="shared" si="8" ref="AA42:AA48">AA12+AA27</f>
        <v>10482522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6592866</v>
      </c>
      <c r="D45" s="129">
        <f t="shared" si="7"/>
        <v>0</v>
      </c>
      <c r="E45" s="54">
        <f t="shared" si="7"/>
        <v>20790000</v>
      </c>
      <c r="F45" s="54">
        <f t="shared" si="7"/>
        <v>9910000</v>
      </c>
      <c r="G45" s="54">
        <f t="shared" si="7"/>
        <v>6039305</v>
      </c>
      <c r="H45" s="54">
        <f t="shared" si="7"/>
        <v>273439</v>
      </c>
      <c r="I45" s="54">
        <f t="shared" si="7"/>
        <v>1042453</v>
      </c>
      <c r="J45" s="54">
        <f t="shared" si="7"/>
        <v>7355197</v>
      </c>
      <c r="K45" s="54">
        <f t="shared" si="7"/>
        <v>3501509</v>
      </c>
      <c r="L45" s="54">
        <f t="shared" si="7"/>
        <v>1619527</v>
      </c>
      <c r="M45" s="54">
        <f t="shared" si="7"/>
        <v>580226</v>
      </c>
      <c r="N45" s="54">
        <f t="shared" si="7"/>
        <v>5701262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13056459</v>
      </c>
      <c r="X45" s="54">
        <f t="shared" si="7"/>
        <v>4955000</v>
      </c>
      <c r="Y45" s="54">
        <f t="shared" si="7"/>
        <v>8101459</v>
      </c>
      <c r="Z45" s="184">
        <f t="shared" si="5"/>
        <v>163.50068617558023</v>
      </c>
      <c r="AA45" s="130">
        <f t="shared" si="8"/>
        <v>9910000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61065769</v>
      </c>
      <c r="D49" s="218">
        <f t="shared" si="9"/>
        <v>0</v>
      </c>
      <c r="E49" s="220">
        <f t="shared" si="9"/>
        <v>66691559</v>
      </c>
      <c r="F49" s="220">
        <f t="shared" si="9"/>
        <v>67672200</v>
      </c>
      <c r="G49" s="220">
        <f t="shared" si="9"/>
        <v>11080443</v>
      </c>
      <c r="H49" s="220">
        <f t="shared" si="9"/>
        <v>2227917</v>
      </c>
      <c r="I49" s="220">
        <f t="shared" si="9"/>
        <v>969213</v>
      </c>
      <c r="J49" s="220">
        <f t="shared" si="9"/>
        <v>14277573</v>
      </c>
      <c r="K49" s="220">
        <f t="shared" si="9"/>
        <v>4916068</v>
      </c>
      <c r="L49" s="220">
        <f t="shared" si="9"/>
        <v>3814232</v>
      </c>
      <c r="M49" s="220">
        <f t="shared" si="9"/>
        <v>2253741</v>
      </c>
      <c r="N49" s="220">
        <f t="shared" si="9"/>
        <v>10984041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25261614</v>
      </c>
      <c r="X49" s="220">
        <f t="shared" si="9"/>
        <v>33836101</v>
      </c>
      <c r="Y49" s="220">
        <f t="shared" si="9"/>
        <v>-8574487</v>
      </c>
      <c r="Z49" s="221">
        <f t="shared" si="5"/>
        <v>-25.341238341852684</v>
      </c>
      <c r="AA49" s="222">
        <f>SUM(AA41:AA48)</f>
        <v>67672200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467766</v>
      </c>
      <c r="H66" s="275">
        <v>29993</v>
      </c>
      <c r="I66" s="275">
        <v>307197</v>
      </c>
      <c r="J66" s="275">
        <v>804956</v>
      </c>
      <c r="K66" s="275">
        <v>235568</v>
      </c>
      <c r="L66" s="275">
        <v>159395</v>
      </c>
      <c r="M66" s="275">
        <v>19180</v>
      </c>
      <c r="N66" s="275">
        <v>414143</v>
      </c>
      <c r="O66" s="275"/>
      <c r="P66" s="275"/>
      <c r="Q66" s="275"/>
      <c r="R66" s="275"/>
      <c r="S66" s="275"/>
      <c r="T66" s="275"/>
      <c r="U66" s="275"/>
      <c r="V66" s="275"/>
      <c r="W66" s="275">
        <v>1219099</v>
      </c>
      <c r="X66" s="275"/>
      <c r="Y66" s="275">
        <v>1219099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14940000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1735792</v>
      </c>
      <c r="H68" s="60">
        <v>164674</v>
      </c>
      <c r="I68" s="60">
        <v>183817</v>
      </c>
      <c r="J68" s="60">
        <v>2084283</v>
      </c>
      <c r="K68" s="60">
        <v>512752</v>
      </c>
      <c r="L68" s="60">
        <v>28792</v>
      </c>
      <c r="M68" s="60">
        <v>2813</v>
      </c>
      <c r="N68" s="60">
        <v>544357</v>
      </c>
      <c r="O68" s="60"/>
      <c r="P68" s="60"/>
      <c r="Q68" s="60"/>
      <c r="R68" s="60"/>
      <c r="S68" s="60"/>
      <c r="T68" s="60"/>
      <c r="U68" s="60"/>
      <c r="V68" s="60"/>
      <c r="W68" s="60">
        <v>2628640</v>
      </c>
      <c r="X68" s="60"/>
      <c r="Y68" s="60">
        <v>2628640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14940000</v>
      </c>
      <c r="F69" s="220">
        <f t="shared" si="12"/>
        <v>0</v>
      </c>
      <c r="G69" s="220">
        <f t="shared" si="12"/>
        <v>2203558</v>
      </c>
      <c r="H69" s="220">
        <f t="shared" si="12"/>
        <v>194667</v>
      </c>
      <c r="I69" s="220">
        <f t="shared" si="12"/>
        <v>491014</v>
      </c>
      <c r="J69" s="220">
        <f t="shared" si="12"/>
        <v>2889239</v>
      </c>
      <c r="K69" s="220">
        <f t="shared" si="12"/>
        <v>748320</v>
      </c>
      <c r="L69" s="220">
        <f t="shared" si="12"/>
        <v>188187</v>
      </c>
      <c r="M69" s="220">
        <f t="shared" si="12"/>
        <v>21993</v>
      </c>
      <c r="N69" s="220">
        <f t="shared" si="12"/>
        <v>958500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3847739</v>
      </c>
      <c r="X69" s="220">
        <f t="shared" si="12"/>
        <v>0</v>
      </c>
      <c r="Y69" s="220">
        <f t="shared" si="12"/>
        <v>3847739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49803279</v>
      </c>
      <c r="D5" s="344">
        <f t="shared" si="0"/>
        <v>0</v>
      </c>
      <c r="E5" s="343">
        <f t="shared" si="0"/>
        <v>37926509</v>
      </c>
      <c r="F5" s="345">
        <f t="shared" si="0"/>
        <v>47279678</v>
      </c>
      <c r="G5" s="345">
        <f t="shared" si="0"/>
        <v>5041138</v>
      </c>
      <c r="H5" s="343">
        <f t="shared" si="0"/>
        <v>1954478</v>
      </c>
      <c r="I5" s="343">
        <f t="shared" si="0"/>
        <v>-73240</v>
      </c>
      <c r="J5" s="345">
        <f t="shared" si="0"/>
        <v>6922376</v>
      </c>
      <c r="K5" s="345">
        <f t="shared" si="0"/>
        <v>715239</v>
      </c>
      <c r="L5" s="343">
        <f t="shared" si="0"/>
        <v>2194705</v>
      </c>
      <c r="M5" s="343">
        <f t="shared" si="0"/>
        <v>1177300</v>
      </c>
      <c r="N5" s="345">
        <f t="shared" si="0"/>
        <v>4087244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11009620</v>
      </c>
      <c r="X5" s="343">
        <f t="shared" si="0"/>
        <v>23639840</v>
      </c>
      <c r="Y5" s="345">
        <f t="shared" si="0"/>
        <v>-12630220</v>
      </c>
      <c r="Z5" s="346">
        <f>+IF(X5&lt;&gt;0,+(Y5/X5)*100,0)</f>
        <v>-53.42768817386243</v>
      </c>
      <c r="AA5" s="347">
        <f>+AA6+AA8+AA11+AA13+AA15</f>
        <v>47279678</v>
      </c>
    </row>
    <row r="6" spans="1:27" ht="13.5">
      <c r="A6" s="348" t="s">
        <v>204</v>
      </c>
      <c r="B6" s="142"/>
      <c r="C6" s="60">
        <f>+C7</f>
        <v>2849128</v>
      </c>
      <c r="D6" s="327">
        <f aca="true" t="shared" si="1" ref="D6:AA6">+D7</f>
        <v>0</v>
      </c>
      <c r="E6" s="60">
        <f t="shared" si="1"/>
        <v>2878000</v>
      </c>
      <c r="F6" s="59">
        <f t="shared" si="1"/>
        <v>1661060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830530</v>
      </c>
      <c r="Y6" s="59">
        <f t="shared" si="1"/>
        <v>-830530</v>
      </c>
      <c r="Z6" s="61">
        <f>+IF(X6&lt;&gt;0,+(Y6/X6)*100,0)</f>
        <v>-100</v>
      </c>
      <c r="AA6" s="62">
        <f t="shared" si="1"/>
        <v>1661060</v>
      </c>
    </row>
    <row r="7" spans="1:27" ht="13.5">
      <c r="A7" s="291" t="s">
        <v>228</v>
      </c>
      <c r="B7" s="142"/>
      <c r="C7" s="60">
        <v>2849128</v>
      </c>
      <c r="D7" s="327"/>
      <c r="E7" s="60">
        <v>2878000</v>
      </c>
      <c r="F7" s="59">
        <v>1661060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830530</v>
      </c>
      <c r="Y7" s="59">
        <v>-830530</v>
      </c>
      <c r="Z7" s="61">
        <v>-100</v>
      </c>
      <c r="AA7" s="62">
        <v>1661060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6020000</v>
      </c>
      <c r="F8" s="59">
        <f t="shared" si="2"/>
        <v>12460000</v>
      </c>
      <c r="G8" s="59">
        <f t="shared" si="2"/>
        <v>197952</v>
      </c>
      <c r="H8" s="60">
        <f t="shared" si="2"/>
        <v>1954478</v>
      </c>
      <c r="I8" s="60">
        <f t="shared" si="2"/>
        <v>-543879</v>
      </c>
      <c r="J8" s="59">
        <f t="shared" si="2"/>
        <v>1608551</v>
      </c>
      <c r="K8" s="59">
        <f t="shared" si="2"/>
        <v>715239</v>
      </c>
      <c r="L8" s="60">
        <f t="shared" si="2"/>
        <v>687604</v>
      </c>
      <c r="M8" s="60">
        <f t="shared" si="2"/>
        <v>143700</v>
      </c>
      <c r="N8" s="59">
        <f t="shared" si="2"/>
        <v>1546543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3155094</v>
      </c>
      <c r="X8" s="60">
        <f t="shared" si="2"/>
        <v>6230000</v>
      </c>
      <c r="Y8" s="59">
        <f t="shared" si="2"/>
        <v>-3074906</v>
      </c>
      <c r="Z8" s="61">
        <f>+IF(X8&lt;&gt;0,+(Y8/X8)*100,0)</f>
        <v>-49.35643659711075</v>
      </c>
      <c r="AA8" s="62">
        <f>SUM(AA9:AA10)</f>
        <v>12460000</v>
      </c>
    </row>
    <row r="9" spans="1:27" ht="13.5">
      <c r="A9" s="291" t="s">
        <v>229</v>
      </c>
      <c r="B9" s="142"/>
      <c r="C9" s="60"/>
      <c r="D9" s="327"/>
      <c r="E9" s="60">
        <v>6020000</v>
      </c>
      <c r="F9" s="59">
        <v>12460000</v>
      </c>
      <c r="G9" s="59">
        <v>197952</v>
      </c>
      <c r="H9" s="60">
        <v>1954478</v>
      </c>
      <c r="I9" s="60">
        <v>-543879</v>
      </c>
      <c r="J9" s="59">
        <v>1608551</v>
      </c>
      <c r="K9" s="59">
        <v>715239</v>
      </c>
      <c r="L9" s="60">
        <v>687604</v>
      </c>
      <c r="M9" s="60">
        <v>143700</v>
      </c>
      <c r="N9" s="59">
        <v>1546543</v>
      </c>
      <c r="O9" s="59"/>
      <c r="P9" s="60"/>
      <c r="Q9" s="60"/>
      <c r="R9" s="59"/>
      <c r="S9" s="59"/>
      <c r="T9" s="60"/>
      <c r="U9" s="60"/>
      <c r="V9" s="59"/>
      <c r="W9" s="59">
        <v>3155094</v>
      </c>
      <c r="X9" s="60">
        <v>6230000</v>
      </c>
      <c r="Y9" s="59">
        <v>-3074906</v>
      </c>
      <c r="Z9" s="61">
        <v>-49.36</v>
      </c>
      <c r="AA9" s="62">
        <v>12460000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13169598</v>
      </c>
      <c r="D11" s="350">
        <f aca="true" t="shared" si="3" ref="D11:AA11">+D12</f>
        <v>0</v>
      </c>
      <c r="E11" s="349">
        <f t="shared" si="3"/>
        <v>7625509</v>
      </c>
      <c r="F11" s="351">
        <f t="shared" si="3"/>
        <v>19290389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9645195</v>
      </c>
      <c r="Y11" s="351">
        <f t="shared" si="3"/>
        <v>-9645195</v>
      </c>
      <c r="Z11" s="352">
        <f>+IF(X11&lt;&gt;0,+(Y11/X11)*100,0)</f>
        <v>-100</v>
      </c>
      <c r="AA11" s="353">
        <f t="shared" si="3"/>
        <v>19290389</v>
      </c>
    </row>
    <row r="12" spans="1:27" ht="13.5">
      <c r="A12" s="291" t="s">
        <v>231</v>
      </c>
      <c r="B12" s="136"/>
      <c r="C12" s="60">
        <v>13169598</v>
      </c>
      <c r="D12" s="327"/>
      <c r="E12" s="60">
        <v>7625509</v>
      </c>
      <c r="F12" s="59">
        <v>19290389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9645195</v>
      </c>
      <c r="Y12" s="59">
        <v>-9645195</v>
      </c>
      <c r="Z12" s="61">
        <v>-100</v>
      </c>
      <c r="AA12" s="62">
        <v>19290389</v>
      </c>
    </row>
    <row r="13" spans="1:27" ht="13.5">
      <c r="A13" s="348" t="s">
        <v>207</v>
      </c>
      <c r="B13" s="136"/>
      <c r="C13" s="275">
        <f>+C14</f>
        <v>33784553</v>
      </c>
      <c r="D13" s="328">
        <f aca="true" t="shared" si="4" ref="D13:AA13">+D14</f>
        <v>0</v>
      </c>
      <c r="E13" s="275">
        <f t="shared" si="4"/>
        <v>12100000</v>
      </c>
      <c r="F13" s="329">
        <f t="shared" si="4"/>
        <v>13218229</v>
      </c>
      <c r="G13" s="329">
        <f t="shared" si="4"/>
        <v>4843186</v>
      </c>
      <c r="H13" s="275">
        <f t="shared" si="4"/>
        <v>0</v>
      </c>
      <c r="I13" s="275">
        <f t="shared" si="4"/>
        <v>470639</v>
      </c>
      <c r="J13" s="329">
        <f t="shared" si="4"/>
        <v>5313825</v>
      </c>
      <c r="K13" s="329">
        <f t="shared" si="4"/>
        <v>0</v>
      </c>
      <c r="L13" s="275">
        <f t="shared" si="4"/>
        <v>1507101</v>
      </c>
      <c r="M13" s="275">
        <f t="shared" si="4"/>
        <v>1033600</v>
      </c>
      <c r="N13" s="329">
        <f t="shared" si="4"/>
        <v>2540701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7854526</v>
      </c>
      <c r="X13" s="275">
        <f t="shared" si="4"/>
        <v>6609115</v>
      </c>
      <c r="Y13" s="329">
        <f t="shared" si="4"/>
        <v>1245411</v>
      </c>
      <c r="Z13" s="322">
        <f>+IF(X13&lt;&gt;0,+(Y13/X13)*100,0)</f>
        <v>18.843839152443252</v>
      </c>
      <c r="AA13" s="273">
        <f t="shared" si="4"/>
        <v>13218229</v>
      </c>
    </row>
    <row r="14" spans="1:27" ht="13.5">
      <c r="A14" s="291" t="s">
        <v>232</v>
      </c>
      <c r="B14" s="136"/>
      <c r="C14" s="60">
        <v>33784553</v>
      </c>
      <c r="D14" s="327"/>
      <c r="E14" s="60">
        <v>12100000</v>
      </c>
      <c r="F14" s="59">
        <v>13218229</v>
      </c>
      <c r="G14" s="59">
        <v>4843186</v>
      </c>
      <c r="H14" s="60"/>
      <c r="I14" s="60">
        <v>470639</v>
      </c>
      <c r="J14" s="59">
        <v>5313825</v>
      </c>
      <c r="K14" s="59"/>
      <c r="L14" s="60">
        <v>1507101</v>
      </c>
      <c r="M14" s="60">
        <v>1033600</v>
      </c>
      <c r="N14" s="59">
        <v>2540701</v>
      </c>
      <c r="O14" s="59"/>
      <c r="P14" s="60"/>
      <c r="Q14" s="60"/>
      <c r="R14" s="59"/>
      <c r="S14" s="59"/>
      <c r="T14" s="60"/>
      <c r="U14" s="60"/>
      <c r="V14" s="59"/>
      <c r="W14" s="59">
        <v>7854526</v>
      </c>
      <c r="X14" s="60">
        <v>6609115</v>
      </c>
      <c r="Y14" s="59">
        <v>1245411</v>
      </c>
      <c r="Z14" s="61">
        <v>18.84</v>
      </c>
      <c r="AA14" s="62">
        <v>13218229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9303000</v>
      </c>
      <c r="F15" s="59">
        <f t="shared" si="5"/>
        <v>650000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325000</v>
      </c>
      <c r="Y15" s="59">
        <f t="shared" si="5"/>
        <v>-325000</v>
      </c>
      <c r="Z15" s="61">
        <f>+IF(X15&lt;&gt;0,+(Y15/X15)*100,0)</f>
        <v>-100</v>
      </c>
      <c r="AA15" s="62">
        <f>SUM(AA16:AA20)</f>
        <v>650000</v>
      </c>
    </row>
    <row r="16" spans="1:27" ht="13.5">
      <c r="A16" s="291" t="s">
        <v>233</v>
      </c>
      <c r="B16" s="300"/>
      <c r="C16" s="60"/>
      <c r="D16" s="327"/>
      <c r="E16" s="60">
        <v>9303000</v>
      </c>
      <c r="F16" s="59">
        <v>650000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325000</v>
      </c>
      <c r="Y16" s="59">
        <v>-325000</v>
      </c>
      <c r="Z16" s="61">
        <v>-100</v>
      </c>
      <c r="AA16" s="62">
        <v>650000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4669624</v>
      </c>
      <c r="D22" s="331">
        <f t="shared" si="6"/>
        <v>0</v>
      </c>
      <c r="E22" s="330">
        <f t="shared" si="6"/>
        <v>7975050</v>
      </c>
      <c r="F22" s="332">
        <f t="shared" si="6"/>
        <v>10482522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699320</v>
      </c>
      <c r="L22" s="330">
        <f t="shared" si="6"/>
        <v>0</v>
      </c>
      <c r="M22" s="330">
        <f t="shared" si="6"/>
        <v>496215</v>
      </c>
      <c r="N22" s="332">
        <f t="shared" si="6"/>
        <v>1195535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1195535</v>
      </c>
      <c r="X22" s="330">
        <f t="shared" si="6"/>
        <v>5241261</v>
      </c>
      <c r="Y22" s="332">
        <f t="shared" si="6"/>
        <v>-4045726</v>
      </c>
      <c r="Z22" s="323">
        <f>+IF(X22&lt;&gt;0,+(Y22/X22)*100,0)</f>
        <v>-77.18993578072147</v>
      </c>
      <c r="AA22" s="337">
        <f>SUM(AA23:AA32)</f>
        <v>10482522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4669624</v>
      </c>
      <c r="D24" s="327"/>
      <c r="E24" s="60">
        <v>5981000</v>
      </c>
      <c r="F24" s="59">
        <v>8488472</v>
      </c>
      <c r="G24" s="59"/>
      <c r="H24" s="60"/>
      <c r="I24" s="60"/>
      <c r="J24" s="59"/>
      <c r="K24" s="59">
        <v>699320</v>
      </c>
      <c r="L24" s="60"/>
      <c r="M24" s="60">
        <v>131716</v>
      </c>
      <c r="N24" s="59">
        <v>831036</v>
      </c>
      <c r="O24" s="59"/>
      <c r="P24" s="60"/>
      <c r="Q24" s="60"/>
      <c r="R24" s="59"/>
      <c r="S24" s="59"/>
      <c r="T24" s="60"/>
      <c r="U24" s="60"/>
      <c r="V24" s="59"/>
      <c r="W24" s="59">
        <v>831036</v>
      </c>
      <c r="X24" s="60">
        <v>4244236</v>
      </c>
      <c r="Y24" s="59">
        <v>-3413200</v>
      </c>
      <c r="Z24" s="61">
        <v>-80.42</v>
      </c>
      <c r="AA24" s="62">
        <v>8488472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1994050</v>
      </c>
      <c r="F32" s="59">
        <v>1994050</v>
      </c>
      <c r="G32" s="59"/>
      <c r="H32" s="60"/>
      <c r="I32" s="60"/>
      <c r="J32" s="59"/>
      <c r="K32" s="59"/>
      <c r="L32" s="60"/>
      <c r="M32" s="60">
        <v>364499</v>
      </c>
      <c r="N32" s="59">
        <v>364499</v>
      </c>
      <c r="O32" s="59"/>
      <c r="P32" s="60"/>
      <c r="Q32" s="60"/>
      <c r="R32" s="59"/>
      <c r="S32" s="59"/>
      <c r="T32" s="60"/>
      <c r="U32" s="60"/>
      <c r="V32" s="59"/>
      <c r="W32" s="59">
        <v>364499</v>
      </c>
      <c r="X32" s="60">
        <v>997025</v>
      </c>
      <c r="Y32" s="59">
        <v>-632526</v>
      </c>
      <c r="Z32" s="61">
        <v>-63.44</v>
      </c>
      <c r="AA32" s="62">
        <v>1994050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6592866</v>
      </c>
      <c r="D40" s="331">
        <f t="shared" si="9"/>
        <v>0</v>
      </c>
      <c r="E40" s="330">
        <f t="shared" si="9"/>
        <v>20790000</v>
      </c>
      <c r="F40" s="332">
        <f t="shared" si="9"/>
        <v>9910000</v>
      </c>
      <c r="G40" s="332">
        <f t="shared" si="9"/>
        <v>6039305</v>
      </c>
      <c r="H40" s="330">
        <f t="shared" si="9"/>
        <v>273439</v>
      </c>
      <c r="I40" s="330">
        <f t="shared" si="9"/>
        <v>1042453</v>
      </c>
      <c r="J40" s="332">
        <f t="shared" si="9"/>
        <v>7355197</v>
      </c>
      <c r="K40" s="332">
        <f t="shared" si="9"/>
        <v>3501509</v>
      </c>
      <c r="L40" s="330">
        <f t="shared" si="9"/>
        <v>1619527</v>
      </c>
      <c r="M40" s="330">
        <f t="shared" si="9"/>
        <v>580226</v>
      </c>
      <c r="N40" s="332">
        <f t="shared" si="9"/>
        <v>5701262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13056459</v>
      </c>
      <c r="X40" s="330">
        <f t="shared" si="9"/>
        <v>4955000</v>
      </c>
      <c r="Y40" s="332">
        <f t="shared" si="9"/>
        <v>8101459</v>
      </c>
      <c r="Z40" s="323">
        <f>+IF(X40&lt;&gt;0,+(Y40/X40)*100,0)</f>
        <v>163.50068617558023</v>
      </c>
      <c r="AA40" s="337">
        <f>SUM(AA41:AA49)</f>
        <v>9910000</v>
      </c>
    </row>
    <row r="41" spans="1:27" ht="13.5">
      <c r="A41" s="348" t="s">
        <v>247</v>
      </c>
      <c r="B41" s="142"/>
      <c r="C41" s="349"/>
      <c r="D41" s="350"/>
      <c r="E41" s="349">
        <v>4980000</v>
      </c>
      <c r="F41" s="351">
        <v>1500000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750000</v>
      </c>
      <c r="Y41" s="351">
        <v>-750000</v>
      </c>
      <c r="Z41" s="352">
        <v>-100</v>
      </c>
      <c r="AA41" s="353">
        <v>1500000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6000000</v>
      </c>
      <c r="F42" s="53">
        <f t="shared" si="10"/>
        <v>3500000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1750000</v>
      </c>
      <c r="Y42" s="53">
        <f t="shared" si="10"/>
        <v>-1750000</v>
      </c>
      <c r="Z42" s="94">
        <f>+IF(X42&lt;&gt;0,+(Y42/X42)*100,0)</f>
        <v>-100</v>
      </c>
      <c r="AA42" s="95">
        <f>+AA62</f>
        <v>3500000</v>
      </c>
    </row>
    <row r="43" spans="1:27" ht="13.5">
      <c r="A43" s="348" t="s">
        <v>249</v>
      </c>
      <c r="B43" s="136"/>
      <c r="C43" s="275"/>
      <c r="D43" s="356"/>
      <c r="E43" s="305">
        <v>5310000</v>
      </c>
      <c r="F43" s="357">
        <v>3500000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1750000</v>
      </c>
      <c r="Y43" s="357">
        <v>-1750000</v>
      </c>
      <c r="Z43" s="358">
        <v>-100</v>
      </c>
      <c r="AA43" s="303">
        <v>3500000</v>
      </c>
    </row>
    <row r="44" spans="1:27" ht="13.5">
      <c r="A44" s="348" t="s">
        <v>250</v>
      </c>
      <c r="B44" s="136"/>
      <c r="C44" s="60">
        <v>3920377</v>
      </c>
      <c r="D44" s="355"/>
      <c r="E44" s="54">
        <v>2000000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500000</v>
      </c>
      <c r="Y44" s="53">
        <v>-500000</v>
      </c>
      <c r="Z44" s="94">
        <v>-100</v>
      </c>
      <c r="AA44" s="95">
        <v>1000000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1509846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1162643</v>
      </c>
      <c r="D49" s="355"/>
      <c r="E49" s="54">
        <v>2500000</v>
      </c>
      <c r="F49" s="53">
        <v>410000</v>
      </c>
      <c r="G49" s="53">
        <v>6039305</v>
      </c>
      <c r="H49" s="54">
        <v>273439</v>
      </c>
      <c r="I49" s="54">
        <v>1042453</v>
      </c>
      <c r="J49" s="53">
        <v>7355197</v>
      </c>
      <c r="K49" s="53">
        <v>3501509</v>
      </c>
      <c r="L49" s="54">
        <v>1619527</v>
      </c>
      <c r="M49" s="54">
        <v>580226</v>
      </c>
      <c r="N49" s="53">
        <v>5701262</v>
      </c>
      <c r="O49" s="53"/>
      <c r="P49" s="54"/>
      <c r="Q49" s="54"/>
      <c r="R49" s="53"/>
      <c r="S49" s="53"/>
      <c r="T49" s="54"/>
      <c r="U49" s="54"/>
      <c r="V49" s="53"/>
      <c r="W49" s="53">
        <v>13056459</v>
      </c>
      <c r="X49" s="54">
        <v>205000</v>
      </c>
      <c r="Y49" s="53">
        <v>12851459</v>
      </c>
      <c r="Z49" s="94">
        <v>6269</v>
      </c>
      <c r="AA49" s="95">
        <v>410000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61065769</v>
      </c>
      <c r="D60" s="333">
        <f t="shared" si="14"/>
        <v>0</v>
      </c>
      <c r="E60" s="219">
        <f t="shared" si="14"/>
        <v>66691559</v>
      </c>
      <c r="F60" s="264">
        <f t="shared" si="14"/>
        <v>67672200</v>
      </c>
      <c r="G60" s="264">
        <f t="shared" si="14"/>
        <v>11080443</v>
      </c>
      <c r="H60" s="219">
        <f t="shared" si="14"/>
        <v>2227917</v>
      </c>
      <c r="I60" s="219">
        <f t="shared" si="14"/>
        <v>969213</v>
      </c>
      <c r="J60" s="264">
        <f t="shared" si="14"/>
        <v>14277573</v>
      </c>
      <c r="K60" s="264">
        <f t="shared" si="14"/>
        <v>4916068</v>
      </c>
      <c r="L60" s="219">
        <f t="shared" si="14"/>
        <v>3814232</v>
      </c>
      <c r="M60" s="219">
        <f t="shared" si="14"/>
        <v>2253741</v>
      </c>
      <c r="N60" s="264">
        <f t="shared" si="14"/>
        <v>10984041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25261614</v>
      </c>
      <c r="X60" s="219">
        <f t="shared" si="14"/>
        <v>33836101</v>
      </c>
      <c r="Y60" s="264">
        <f t="shared" si="14"/>
        <v>-8574487</v>
      </c>
      <c r="Z60" s="324">
        <f>+IF(X60&lt;&gt;0,+(Y60/X60)*100,0)</f>
        <v>-25.341238341852684</v>
      </c>
      <c r="AA60" s="232">
        <f>+AA57+AA54+AA51+AA40+AA37+AA34+AA22+AA5</f>
        <v>67672200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6000000</v>
      </c>
      <c r="F62" s="336">
        <f t="shared" si="15"/>
        <v>3500000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1750000</v>
      </c>
      <c r="Y62" s="336">
        <f t="shared" si="15"/>
        <v>-1750000</v>
      </c>
      <c r="Z62" s="325">
        <f>+IF(X62&lt;&gt;0,+(Y62/X62)*100,0)</f>
        <v>-100</v>
      </c>
      <c r="AA62" s="338">
        <f>SUM(AA63:AA66)</f>
        <v>3500000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>
        <v>6000000</v>
      </c>
      <c r="F64" s="59">
        <v>3500000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1750000</v>
      </c>
      <c r="Y64" s="59">
        <v>-1750000</v>
      </c>
      <c r="Z64" s="61">
        <v>-100</v>
      </c>
      <c r="AA64" s="62">
        <v>3500000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2015-02-02T11:00:06Z</dcterms:created>
  <dcterms:modified xsi:type="dcterms:W3CDTF">2015-02-02T11:02:30Z</dcterms:modified>
  <cp:category/>
  <cp:version/>
  <cp:contentType/>
  <cp:contentStatus/>
</cp:coreProperties>
</file>