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<sst xmlns="http://schemas.openxmlformats.org/spreadsheetml/2006/main" count="855" uniqueCount="302">
  <si>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Randfontein(GT482)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</si>
  <si>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</si>
  <si>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</si>
  <si>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</si>
  <si>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</si>
  <si>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</si>
  <si>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</si>
  <si>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</si>
  <si>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</si>
  <si>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</si>
  <si>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</si>
  <si>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</si>
  <si>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</si>
  <si>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</si>
  <si>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</si>
  <si>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</si>
  <si>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</si>
  <si>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</si>
  <si>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</si>
  <si>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</si>
  <si>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</si>
  <si>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</si>
  <si>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</si>
  <si>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</si>
  <si>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</si>
  <si>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</si>
  <si>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</si>
  <si>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</si>
  <si>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</si>
  <si>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</si>
  <si>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</si>
  <si>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</si>
  <si>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</si>
  <si>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</si>
  <si>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</si>
  <si>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</si>
  <si>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</si>
  <si>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</si>
  <si>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</si>
  <si>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</si>
  <si>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</si>
  <si>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</si>
  <si>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</si>
  <si>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</si>
  <si>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</si>
  <si>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</si>
  <si>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</si>
  <si>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</si>
  <si>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</si>
  <si>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</si>
  <si>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</si>
  <si>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</si>
  <si>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</si>
  <si>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</si>
  <si>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</si>
  <si>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</si>
  <si>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</si>
  <si>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</si>
  <si>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</si>
  <si>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</si>
  <si>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</si>
  <si>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</si>
  <si>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</si>
  <si>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</si>
  <si>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</si>
  <si>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</si>
  <si>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</si>
  <si>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</si>
  <si>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</si>
  <si>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</si>
  <si>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Randfontein(GT482)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</si>
  <si>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</si>
  <si>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</si>
  <si>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</si>
  <si>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</si>
  <si>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</si>
  <si>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</si>
  <si>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</si>
  <si>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</si>
  <si>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</si>
  <si>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</si>
  <si>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</si>
  <si>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</si>
  <si>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</si>
  <si>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</si>
  <si>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</si>
  <si>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</si>
  <si>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</si>
  <si>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</si>
  <si>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</si>
  <si>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</si>
  <si>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</si>
  <si>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</si>
  <si>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</si>
  <si>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</si>
  <si>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</si>
  <si>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</si>
  <si>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</si>
  <si>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</si>
  <si>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</si>
  <si>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Randfontein(GT482)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</si>
  <si>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</si>
  <si>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</si>
  <si>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</si>
  <si>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</si>
  <si>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</si>
  <si>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</si>
  <si>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</si>
  <si>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</si>
  <si>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</si>
  <si>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</si>
  <si>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</si>
  <si>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</si>
  <si>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</si>
  <si>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</si>
  <si>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</si>
  <si>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</si>
  <si>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</si>
  <si>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</si>
  <si>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</si>
  <si>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</si>
  <si>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</si>
  <si>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</si>
  <si>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</si>
  <si>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</si>
  <si>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</si>
  <si>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</si>
  <si>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</si>
  <si>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</si>
  <si>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Randfontein(GT482)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</si>
  <si>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</si>
  <si>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</si>
  <si>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</si>
  <si>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</si>
  <si>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</si>
  <si>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</si>
  <si>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</si>
  <si>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</si>
  <si>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</si>
  <si>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</si>
  <si>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Randfontein(GT482)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</si>
  <si>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</si>
  <si>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</si>
  <si>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</si>
  <si>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</si>
  <si>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</si>
  <si>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</si>
  <si>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</si>
  <si>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</si>
  <si>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</si>
  <si>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</si>
  <si>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</si>
  <si>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</si>
  <si>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</si>
  <si>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</si>
  <si>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</si>
  <si>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</si>
  <si>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</si>
  <si>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</si>
  <si>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</si>
  <si>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</si>
  <si>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</si>
  <si>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</si>
  <si>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</si>
  <si>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</si>
  <si>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</si>
  <si>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</si>
  <si>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</si>
  <si>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</si>
  <si>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</si>
  <si>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</si>
  <si>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</si>
  <si>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</si>
  <si>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</si>
  <si>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Randfontein(GT482)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</si>
  <si>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</si>
  <si>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</si>
  <si>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</si>
  <si>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</si>
  <si>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</si>
  <si>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</si>
  <si>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</si>
  <si>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</si>
  <si>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</si>
  <si>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</si>
  <si>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</si>
  <si>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</si>
  <si>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</si>
  <si>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</si>
  <si>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</si>
  <si>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</si>
  <si>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</si>
  <si>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</si>
  <si>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</si>
  <si>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</si>
  <si>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</si>
  <si>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</si>
  <si>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</si>
  <si>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</si>
  <si>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</si>
  <si>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</si>
  <si>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Randfontein(GT482)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</si>
  <si>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</si>
  <si>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</si>
  <si>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</si>
  <si>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</si>
  <si>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</si>
  <si>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</si>
  <si>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</si>
  <si>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</si>
  <si>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</si>
  <si>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</si>
  <si>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</si>
  <si>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</si>
  <si>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</si>
  <si>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</si>
  <si>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</si>
  <si>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</si>
  <si>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</si>
  <si>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</si>
  <si>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</si>
  <si>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</si>
  <si>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</si>
  <si>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</si>
  <si>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</si>
  <si>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</si>
  <si>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Randfontein(GT482)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</si>
  <si>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</si>
  <si>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</si>
  <si>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</si>
  <si>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</si>
  <si>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</si>
  <si>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</si>
  <si>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</si>
  <si>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</si>
  <si>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</si>
  <si>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</si>
  <si>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</si>
  <si>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</si>
  <si>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</si>
  <si>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</si>
  <si>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</si>
  <si>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</si>
  <si>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</si>
  <si>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</si>
  <si>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</si>
  <si>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</si>
  <si>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</si>
  <si>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</si>
  <si>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</si>
  <si>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</si>
  <si>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</si>
  <si>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</si>
  <si>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</si>
  <si>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</si>
  <si>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</si>
  <si>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</si>
  <si>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</si>
  <si>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</si>
  <si>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</si>
  <si>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</si>
  <si>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</si>
  <si>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Randfontein(GT482)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</si>
  <si>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</si>
  <si>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</si>
  <si>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Gauteng: Randfontein(GT482)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</si>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</sst>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74975018</v>
      </c>
      <c r="C5" s="19">
        <v>0</v>
      </c>
      <c r="D5" s="59">
        <v>112731753</v>
      </c>
      <c r="E5" s="60">
        <v>112731753</v>
      </c>
      <c r="F5" s="60">
        <v>12959415</v>
      </c>
      <c r="G5" s="60">
        <v>11076080</v>
      </c>
      <c r="H5" s="60">
        <v>8050641</v>
      </c>
      <c r="I5" s="60">
        <v>32086136</v>
      </c>
      <c r="J5" s="60">
        <v>7977477</v>
      </c>
      <c r="K5" s="60">
        <v>8889469</v>
      </c>
      <c r="L5" s="60">
        <v>8445467</v>
      </c>
      <c r="M5" s="60">
        <v>25312413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57398549</v>
      </c>
      <c r="W5" s="60">
        <v>56365878</v>
      </c>
      <c r="X5" s="60">
        <v>1032671</v>
      </c>
      <c r="Y5" s="61">
        <v>1.83</v>
      </c>
      <c r="Z5" s="62">
        <v>112731753</v>
      </c>
    </row>
    <row r="6" spans="1:26" ht="13.5">
      <c r="A6" s="58" t="s">
        <v>32</v>
      </c>
      <c r="B6" s="19">
        <v>496532640</v>
      </c>
      <c r="C6" s="19">
        <v>0</v>
      </c>
      <c r="D6" s="59">
        <v>616310163</v>
      </c>
      <c r="E6" s="60">
        <v>616310163</v>
      </c>
      <c r="F6" s="60">
        <v>44589637</v>
      </c>
      <c r="G6" s="60">
        <v>45758822</v>
      </c>
      <c r="H6" s="60">
        <v>48294782</v>
      </c>
      <c r="I6" s="60">
        <v>138643241</v>
      </c>
      <c r="J6" s="60">
        <v>46466569</v>
      </c>
      <c r="K6" s="60">
        <v>47264933</v>
      </c>
      <c r="L6" s="60">
        <v>44457392</v>
      </c>
      <c r="M6" s="60">
        <v>138188894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276832135</v>
      </c>
      <c r="W6" s="60">
        <v>310009990</v>
      </c>
      <c r="X6" s="60">
        <v>-33177855</v>
      </c>
      <c r="Y6" s="61">
        <v>-10.7</v>
      </c>
      <c r="Z6" s="62">
        <v>616310163</v>
      </c>
    </row>
    <row r="7" spans="1:26" ht="13.5">
      <c r="A7" s="58" t="s">
        <v>33</v>
      </c>
      <c r="B7" s="19">
        <v>2339429</v>
      </c>
      <c r="C7" s="19">
        <v>0</v>
      </c>
      <c r="D7" s="59">
        <v>1508040</v>
      </c>
      <c r="E7" s="60">
        <v>1508040</v>
      </c>
      <c r="F7" s="60">
        <v>25</v>
      </c>
      <c r="G7" s="60">
        <v>211942</v>
      </c>
      <c r="H7" s="60">
        <v>143325</v>
      </c>
      <c r="I7" s="60">
        <v>355292</v>
      </c>
      <c r="J7" s="60">
        <v>351518</v>
      </c>
      <c r="K7" s="60">
        <v>125538</v>
      </c>
      <c r="L7" s="60">
        <v>150167</v>
      </c>
      <c r="M7" s="60">
        <v>627223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982515</v>
      </c>
      <c r="W7" s="60">
        <v>754020</v>
      </c>
      <c r="X7" s="60">
        <v>228495</v>
      </c>
      <c r="Y7" s="61">
        <v>30.3</v>
      </c>
      <c r="Z7" s="62">
        <v>1508040</v>
      </c>
    </row>
    <row r="8" spans="1:26" ht="13.5">
      <c r="A8" s="58" t="s">
        <v>34</v>
      </c>
      <c r="B8" s="19">
        <v>144711259</v>
      </c>
      <c r="C8" s="19">
        <v>0</v>
      </c>
      <c r="D8" s="59">
        <v>131725281</v>
      </c>
      <c r="E8" s="60">
        <v>131725281</v>
      </c>
      <c r="F8" s="60">
        <v>39739000</v>
      </c>
      <c r="G8" s="60">
        <v>1068756</v>
      </c>
      <c r="H8" s="60">
        <v>1250417</v>
      </c>
      <c r="I8" s="60">
        <v>42058173</v>
      </c>
      <c r="J8" s="60">
        <v>397173</v>
      </c>
      <c r="K8" s="60">
        <v>5676468</v>
      </c>
      <c r="L8" s="60">
        <v>30557388</v>
      </c>
      <c r="M8" s="60">
        <v>36631029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78689202</v>
      </c>
      <c r="W8" s="60">
        <v>64053453</v>
      </c>
      <c r="X8" s="60">
        <v>14635749</v>
      </c>
      <c r="Y8" s="61">
        <v>22.85</v>
      </c>
      <c r="Z8" s="62">
        <v>131725281</v>
      </c>
    </row>
    <row r="9" spans="1:26" ht="13.5">
      <c r="A9" s="58" t="s">
        <v>35</v>
      </c>
      <c r="B9" s="19">
        <v>38714829</v>
      </c>
      <c r="C9" s="19">
        <v>0</v>
      </c>
      <c r="D9" s="59">
        <v>77543819</v>
      </c>
      <c r="E9" s="60">
        <v>77543819</v>
      </c>
      <c r="F9" s="60">
        <v>6153506</v>
      </c>
      <c r="G9" s="60">
        <v>3545742</v>
      </c>
      <c r="H9" s="60">
        <v>3291158</v>
      </c>
      <c r="I9" s="60">
        <v>12990406</v>
      </c>
      <c r="J9" s="60">
        <v>4794628</v>
      </c>
      <c r="K9" s="60">
        <v>2643157</v>
      </c>
      <c r="L9" s="60">
        <v>808227</v>
      </c>
      <c r="M9" s="60">
        <v>8246012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21236418</v>
      </c>
      <c r="W9" s="60">
        <v>34862953</v>
      </c>
      <c r="X9" s="60">
        <v>-13626535</v>
      </c>
      <c r="Y9" s="61">
        <v>-39.09</v>
      </c>
      <c r="Z9" s="62">
        <v>77543819</v>
      </c>
    </row>
    <row r="10" spans="1:26" ht="25.5">
      <c r="A10" s="63" t="s">
        <v>277</v>
      </c>
      <c r="B10" s="64">
        <f>SUM(B5:B9)</f>
        <v>757273175</v>
      </c>
      <c r="C10" s="64">
        <f>SUM(C5:C9)</f>
        <v>0</v>
      </c>
      <c r="D10" s="65">
        <f aca="true" t="shared" si="0" ref="D10:Z10">SUM(D5:D9)</f>
        <v>939819056</v>
      </c>
      <c r="E10" s="66">
        <f t="shared" si="0"/>
        <v>939819056</v>
      </c>
      <c r="F10" s="66">
        <f t="shared" si="0"/>
        <v>103441583</v>
      </c>
      <c r="G10" s="66">
        <f t="shared" si="0"/>
        <v>61661342</v>
      </c>
      <c r="H10" s="66">
        <f t="shared" si="0"/>
        <v>61030323</v>
      </c>
      <c r="I10" s="66">
        <f t="shared" si="0"/>
        <v>226133248</v>
      </c>
      <c r="J10" s="66">
        <f t="shared" si="0"/>
        <v>59987365</v>
      </c>
      <c r="K10" s="66">
        <f t="shared" si="0"/>
        <v>64599565</v>
      </c>
      <c r="L10" s="66">
        <f t="shared" si="0"/>
        <v>84418641</v>
      </c>
      <c r="M10" s="66">
        <f t="shared" si="0"/>
        <v>209005571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435138819</v>
      </c>
      <c r="W10" s="66">
        <f t="shared" si="0"/>
        <v>466046294</v>
      </c>
      <c r="X10" s="66">
        <f t="shared" si="0"/>
        <v>-30907475</v>
      </c>
      <c r="Y10" s="67">
        <f>+IF(W10&lt;&gt;0,(X10/W10)*100,0)</f>
        <v>-6.631846534971052</v>
      </c>
      <c r="Z10" s="68">
        <f t="shared" si="0"/>
        <v>939819056</v>
      </c>
    </row>
    <row r="11" spans="1:26" ht="13.5">
      <c r="A11" s="58" t="s">
        <v>37</v>
      </c>
      <c r="B11" s="19">
        <v>215233539</v>
      </c>
      <c r="C11" s="19">
        <v>0</v>
      </c>
      <c r="D11" s="59">
        <v>231717704</v>
      </c>
      <c r="E11" s="60">
        <v>231717704</v>
      </c>
      <c r="F11" s="60">
        <v>17406938</v>
      </c>
      <c r="G11" s="60">
        <v>20250334</v>
      </c>
      <c r="H11" s="60">
        <v>17767372</v>
      </c>
      <c r="I11" s="60">
        <v>55424644</v>
      </c>
      <c r="J11" s="60">
        <v>18722652</v>
      </c>
      <c r="K11" s="60">
        <v>18637529</v>
      </c>
      <c r="L11" s="60">
        <v>21786456</v>
      </c>
      <c r="M11" s="60">
        <v>59146637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114571281</v>
      </c>
      <c r="W11" s="60">
        <v>113975119</v>
      </c>
      <c r="X11" s="60">
        <v>596162</v>
      </c>
      <c r="Y11" s="61">
        <v>0.52</v>
      </c>
      <c r="Z11" s="62">
        <v>231717704</v>
      </c>
    </row>
    <row r="12" spans="1:26" ht="13.5">
      <c r="A12" s="58" t="s">
        <v>38</v>
      </c>
      <c r="B12" s="19">
        <v>14071932</v>
      </c>
      <c r="C12" s="19">
        <v>0</v>
      </c>
      <c r="D12" s="59">
        <v>16464987</v>
      </c>
      <c r="E12" s="60">
        <v>16464987</v>
      </c>
      <c r="F12" s="60">
        <v>1134291</v>
      </c>
      <c r="G12" s="60">
        <v>1134291</v>
      </c>
      <c r="H12" s="60">
        <v>1157748</v>
      </c>
      <c r="I12" s="60">
        <v>3426330</v>
      </c>
      <c r="J12" s="60">
        <v>1173867</v>
      </c>
      <c r="K12" s="60">
        <v>1157748</v>
      </c>
      <c r="L12" s="60">
        <v>1157748</v>
      </c>
      <c r="M12" s="60">
        <v>3489363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6915693</v>
      </c>
      <c r="W12" s="60">
        <v>8232492</v>
      </c>
      <c r="X12" s="60">
        <v>-1316799</v>
      </c>
      <c r="Y12" s="61">
        <v>-16</v>
      </c>
      <c r="Z12" s="62">
        <v>16464987</v>
      </c>
    </row>
    <row r="13" spans="1:26" ht="13.5">
      <c r="A13" s="58" t="s">
        <v>278</v>
      </c>
      <c r="B13" s="19">
        <v>100854490</v>
      </c>
      <c r="C13" s="19">
        <v>0</v>
      </c>
      <c r="D13" s="59">
        <v>109256294</v>
      </c>
      <c r="E13" s="60">
        <v>109256294</v>
      </c>
      <c r="F13" s="60">
        <v>10140</v>
      </c>
      <c r="G13" s="60">
        <v>21148</v>
      </c>
      <c r="H13" s="60">
        <v>255993</v>
      </c>
      <c r="I13" s="60">
        <v>287281</v>
      </c>
      <c r="J13" s="60">
        <v>21540</v>
      </c>
      <c r="K13" s="60">
        <v>0</v>
      </c>
      <c r="L13" s="60">
        <v>1010063</v>
      </c>
      <c r="M13" s="60">
        <v>1031603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1318884</v>
      </c>
      <c r="W13" s="60">
        <v>54632501</v>
      </c>
      <c r="X13" s="60">
        <v>-53313617</v>
      </c>
      <c r="Y13" s="61">
        <v>-97.59</v>
      </c>
      <c r="Z13" s="62">
        <v>109256294</v>
      </c>
    </row>
    <row r="14" spans="1:26" ht="13.5">
      <c r="A14" s="58" t="s">
        <v>40</v>
      </c>
      <c r="B14" s="19">
        <v>24697508</v>
      </c>
      <c r="C14" s="19">
        <v>0</v>
      </c>
      <c r="D14" s="59">
        <v>16316984</v>
      </c>
      <c r="E14" s="60">
        <v>16316984</v>
      </c>
      <c r="F14" s="60">
        <v>861982</v>
      </c>
      <c r="G14" s="60">
        <v>61896</v>
      </c>
      <c r="H14" s="60">
        <v>450440</v>
      </c>
      <c r="I14" s="60">
        <v>1374318</v>
      </c>
      <c r="J14" s="60">
        <v>788505</v>
      </c>
      <c r="K14" s="60">
        <v>1301239</v>
      </c>
      <c r="L14" s="60">
        <v>1231185</v>
      </c>
      <c r="M14" s="60">
        <v>3320929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4695247</v>
      </c>
      <c r="W14" s="60"/>
      <c r="X14" s="60">
        <v>4695247</v>
      </c>
      <c r="Y14" s="61">
        <v>0</v>
      </c>
      <c r="Z14" s="62">
        <v>16316984</v>
      </c>
    </row>
    <row r="15" spans="1:26" ht="13.5">
      <c r="A15" s="58" t="s">
        <v>41</v>
      </c>
      <c r="B15" s="19">
        <v>329571713</v>
      </c>
      <c r="C15" s="19">
        <v>0</v>
      </c>
      <c r="D15" s="59">
        <v>339767207</v>
      </c>
      <c r="E15" s="60">
        <v>339767207</v>
      </c>
      <c r="F15" s="60">
        <v>34535981</v>
      </c>
      <c r="G15" s="60">
        <v>38546539</v>
      </c>
      <c r="H15" s="60">
        <v>40972308</v>
      </c>
      <c r="I15" s="60">
        <v>114054828</v>
      </c>
      <c r="J15" s="60">
        <v>31659691</v>
      </c>
      <c r="K15" s="60">
        <v>30529159</v>
      </c>
      <c r="L15" s="60">
        <v>26143304</v>
      </c>
      <c r="M15" s="60">
        <v>88332154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202386982</v>
      </c>
      <c r="W15" s="60">
        <v>169883602</v>
      </c>
      <c r="X15" s="60">
        <v>32503380</v>
      </c>
      <c r="Y15" s="61">
        <v>19.13</v>
      </c>
      <c r="Z15" s="62">
        <v>339767207</v>
      </c>
    </row>
    <row r="16" spans="1:26" ht="13.5">
      <c r="A16" s="69" t="s">
        <v>42</v>
      </c>
      <c r="B16" s="19">
        <v>420000</v>
      </c>
      <c r="C16" s="19">
        <v>0</v>
      </c>
      <c r="D16" s="59">
        <v>420000</v>
      </c>
      <c r="E16" s="60">
        <v>420000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210000</v>
      </c>
      <c r="X16" s="60">
        <v>-210000</v>
      </c>
      <c r="Y16" s="61">
        <v>-100</v>
      </c>
      <c r="Z16" s="62">
        <v>420000</v>
      </c>
    </row>
    <row r="17" spans="1:26" ht="13.5">
      <c r="A17" s="58" t="s">
        <v>43</v>
      </c>
      <c r="B17" s="19">
        <v>191205741</v>
      </c>
      <c r="C17" s="19">
        <v>0</v>
      </c>
      <c r="D17" s="59">
        <v>280785828</v>
      </c>
      <c r="E17" s="60">
        <v>280785828</v>
      </c>
      <c r="F17" s="60">
        <v>2959511</v>
      </c>
      <c r="G17" s="60">
        <v>1646027</v>
      </c>
      <c r="H17" s="60">
        <v>6127359</v>
      </c>
      <c r="I17" s="60">
        <v>10732897</v>
      </c>
      <c r="J17" s="60">
        <v>12129742</v>
      </c>
      <c r="K17" s="60">
        <v>10606705</v>
      </c>
      <c r="L17" s="60">
        <v>15637399</v>
      </c>
      <c r="M17" s="60">
        <v>38373846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49106743</v>
      </c>
      <c r="W17" s="60">
        <v>82569031</v>
      </c>
      <c r="X17" s="60">
        <v>-33462288</v>
      </c>
      <c r="Y17" s="61">
        <v>-40.53</v>
      </c>
      <c r="Z17" s="62">
        <v>280785828</v>
      </c>
    </row>
    <row r="18" spans="1:26" ht="13.5">
      <c r="A18" s="70" t="s">
        <v>44</v>
      </c>
      <c r="B18" s="71">
        <f>SUM(B11:B17)</f>
        <v>876054923</v>
      </c>
      <c r="C18" s="71">
        <f>SUM(C11:C17)</f>
        <v>0</v>
      </c>
      <c r="D18" s="72">
        <f aca="true" t="shared" si="1" ref="D18:Z18">SUM(D11:D17)</f>
        <v>994729004</v>
      </c>
      <c r="E18" s="73">
        <f t="shared" si="1"/>
        <v>994729004</v>
      </c>
      <c r="F18" s="73">
        <f t="shared" si="1"/>
        <v>56908843</v>
      </c>
      <c r="G18" s="73">
        <f t="shared" si="1"/>
        <v>61660235</v>
      </c>
      <c r="H18" s="73">
        <f t="shared" si="1"/>
        <v>66731220</v>
      </c>
      <c r="I18" s="73">
        <f t="shared" si="1"/>
        <v>185300298</v>
      </c>
      <c r="J18" s="73">
        <f t="shared" si="1"/>
        <v>64495997</v>
      </c>
      <c r="K18" s="73">
        <f t="shared" si="1"/>
        <v>62232380</v>
      </c>
      <c r="L18" s="73">
        <f t="shared" si="1"/>
        <v>66966155</v>
      </c>
      <c r="M18" s="73">
        <f t="shared" si="1"/>
        <v>193694532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378994830</v>
      </c>
      <c r="W18" s="73">
        <f t="shared" si="1"/>
        <v>429502745</v>
      </c>
      <c r="X18" s="73">
        <f t="shared" si="1"/>
        <v>-50507915</v>
      </c>
      <c r="Y18" s="67">
        <f>+IF(W18&lt;&gt;0,(X18/W18)*100,0)</f>
        <v>-11.759625657340095</v>
      </c>
      <c r="Z18" s="74">
        <f t="shared" si="1"/>
        <v>994729004</v>
      </c>
    </row>
    <row r="19" spans="1:26" ht="13.5">
      <c r="A19" s="70" t="s">
        <v>45</v>
      </c>
      <c r="B19" s="75">
        <f>+B10-B18</f>
        <v>-118781748</v>
      </c>
      <c r="C19" s="75">
        <f>+C10-C18</f>
        <v>0</v>
      </c>
      <c r="D19" s="76">
        <f aca="true" t="shared" si="2" ref="D19:Z19">+D10-D18</f>
        <v>-54909948</v>
      </c>
      <c r="E19" s="77">
        <f t="shared" si="2"/>
        <v>-54909948</v>
      </c>
      <c r="F19" s="77">
        <f t="shared" si="2"/>
        <v>46532740</v>
      </c>
      <c r="G19" s="77">
        <f t="shared" si="2"/>
        <v>1107</v>
      </c>
      <c r="H19" s="77">
        <f t="shared" si="2"/>
        <v>-5700897</v>
      </c>
      <c r="I19" s="77">
        <f t="shared" si="2"/>
        <v>40832950</v>
      </c>
      <c r="J19" s="77">
        <f t="shared" si="2"/>
        <v>-4508632</v>
      </c>
      <c r="K19" s="77">
        <f t="shared" si="2"/>
        <v>2367185</v>
      </c>
      <c r="L19" s="77">
        <f t="shared" si="2"/>
        <v>17452486</v>
      </c>
      <c r="M19" s="77">
        <f t="shared" si="2"/>
        <v>15311039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56143989</v>
      </c>
      <c r="W19" s="77">
        <f>IF(E10=E18,0,W10-W18)</f>
        <v>36543549</v>
      </c>
      <c r="X19" s="77">
        <f t="shared" si="2"/>
        <v>19600440</v>
      </c>
      <c r="Y19" s="78">
        <f>+IF(W19&lt;&gt;0,(X19/W19)*100,0)</f>
        <v>53.63584144495653</v>
      </c>
      <c r="Z19" s="79">
        <f t="shared" si="2"/>
        <v>-54909948</v>
      </c>
    </row>
    <row r="20" spans="1:26" ht="13.5">
      <c r="A20" s="58" t="s">
        <v>46</v>
      </c>
      <c r="B20" s="19">
        <v>9115233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-109666515</v>
      </c>
      <c r="C22" s="86">
        <f>SUM(C19:C21)</f>
        <v>0</v>
      </c>
      <c r="D22" s="87">
        <f aca="true" t="shared" si="3" ref="D22:Z22">SUM(D19:D21)</f>
        <v>-54909948</v>
      </c>
      <c r="E22" s="88">
        <f t="shared" si="3"/>
        <v>-54909948</v>
      </c>
      <c r="F22" s="88">
        <f t="shared" si="3"/>
        <v>46532740</v>
      </c>
      <c r="G22" s="88">
        <f t="shared" si="3"/>
        <v>1107</v>
      </c>
      <c r="H22" s="88">
        <f t="shared" si="3"/>
        <v>-5700897</v>
      </c>
      <c r="I22" s="88">
        <f t="shared" si="3"/>
        <v>40832950</v>
      </c>
      <c r="J22" s="88">
        <f t="shared" si="3"/>
        <v>-4508632</v>
      </c>
      <c r="K22" s="88">
        <f t="shared" si="3"/>
        <v>2367185</v>
      </c>
      <c r="L22" s="88">
        <f t="shared" si="3"/>
        <v>17452486</v>
      </c>
      <c r="M22" s="88">
        <f t="shared" si="3"/>
        <v>15311039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56143989</v>
      </c>
      <c r="W22" s="88">
        <f t="shared" si="3"/>
        <v>36543549</v>
      </c>
      <c r="X22" s="88">
        <f t="shared" si="3"/>
        <v>19600440</v>
      </c>
      <c r="Y22" s="89">
        <f>+IF(W22&lt;&gt;0,(X22/W22)*100,0)</f>
        <v>53.63584144495653</v>
      </c>
      <c r="Z22" s="90">
        <f t="shared" si="3"/>
        <v>-54909948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-109666515</v>
      </c>
      <c r="C24" s="75">
        <f>SUM(C22:C23)</f>
        <v>0</v>
      </c>
      <c r="D24" s="76">
        <f aca="true" t="shared" si="4" ref="D24:Z24">SUM(D22:D23)</f>
        <v>-54909948</v>
      </c>
      <c r="E24" s="77">
        <f t="shared" si="4"/>
        <v>-54909948</v>
      </c>
      <c r="F24" s="77">
        <f t="shared" si="4"/>
        <v>46532740</v>
      </c>
      <c r="G24" s="77">
        <f t="shared" si="4"/>
        <v>1107</v>
      </c>
      <c r="H24" s="77">
        <f t="shared" si="4"/>
        <v>-5700897</v>
      </c>
      <c r="I24" s="77">
        <f t="shared" si="4"/>
        <v>40832950</v>
      </c>
      <c r="J24" s="77">
        <f t="shared" si="4"/>
        <v>-4508632</v>
      </c>
      <c r="K24" s="77">
        <f t="shared" si="4"/>
        <v>2367185</v>
      </c>
      <c r="L24" s="77">
        <f t="shared" si="4"/>
        <v>17452486</v>
      </c>
      <c r="M24" s="77">
        <f t="shared" si="4"/>
        <v>15311039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56143989</v>
      </c>
      <c r="W24" s="77">
        <f t="shared" si="4"/>
        <v>36543549</v>
      </c>
      <c r="X24" s="77">
        <f t="shared" si="4"/>
        <v>19600440</v>
      </c>
      <c r="Y24" s="78">
        <f>+IF(W24&lt;&gt;0,(X24/W24)*100,0)</f>
        <v>53.63584144495653</v>
      </c>
      <c r="Z24" s="79">
        <f t="shared" si="4"/>
        <v>-54909948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78885277</v>
      </c>
      <c r="C27" s="22">
        <v>0</v>
      </c>
      <c r="D27" s="99">
        <v>65560000</v>
      </c>
      <c r="E27" s="100">
        <v>65560000</v>
      </c>
      <c r="F27" s="100">
        <v>943018</v>
      </c>
      <c r="G27" s="100">
        <v>1998257</v>
      </c>
      <c r="H27" s="100">
        <v>3203021</v>
      </c>
      <c r="I27" s="100">
        <v>6144296</v>
      </c>
      <c r="J27" s="100">
        <v>6238220</v>
      </c>
      <c r="K27" s="100">
        <v>1997812</v>
      </c>
      <c r="L27" s="100">
        <v>4578603</v>
      </c>
      <c r="M27" s="100">
        <v>12814635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18958931</v>
      </c>
      <c r="W27" s="100">
        <v>32780000</v>
      </c>
      <c r="X27" s="100">
        <v>-13821069</v>
      </c>
      <c r="Y27" s="101">
        <v>-42.16</v>
      </c>
      <c r="Z27" s="102">
        <v>65560000</v>
      </c>
    </row>
    <row r="28" spans="1:26" ht="13.5">
      <c r="A28" s="103" t="s">
        <v>46</v>
      </c>
      <c r="B28" s="19">
        <v>39610457</v>
      </c>
      <c r="C28" s="19">
        <v>0</v>
      </c>
      <c r="D28" s="59">
        <v>34325000</v>
      </c>
      <c r="E28" s="60">
        <v>34325000</v>
      </c>
      <c r="F28" s="60">
        <v>0</v>
      </c>
      <c r="G28" s="60">
        <v>1068756</v>
      </c>
      <c r="H28" s="60">
        <v>1367220</v>
      </c>
      <c r="I28" s="60">
        <v>2435976</v>
      </c>
      <c r="J28" s="60">
        <v>5308719</v>
      </c>
      <c r="K28" s="60">
        <v>1068311</v>
      </c>
      <c r="L28" s="60">
        <v>3479131</v>
      </c>
      <c r="M28" s="60">
        <v>9856161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12292137</v>
      </c>
      <c r="W28" s="60">
        <v>17162500</v>
      </c>
      <c r="X28" s="60">
        <v>-4870363</v>
      </c>
      <c r="Y28" s="61">
        <v>-28.38</v>
      </c>
      <c r="Z28" s="62">
        <v>34325000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39274820</v>
      </c>
      <c r="C31" s="19">
        <v>0</v>
      </c>
      <c r="D31" s="59">
        <v>31235000</v>
      </c>
      <c r="E31" s="60">
        <v>31235000</v>
      </c>
      <c r="F31" s="60">
        <v>943018</v>
      </c>
      <c r="G31" s="60">
        <v>929501</v>
      </c>
      <c r="H31" s="60">
        <v>1835801</v>
      </c>
      <c r="I31" s="60">
        <v>3708320</v>
      </c>
      <c r="J31" s="60">
        <v>929501</v>
      </c>
      <c r="K31" s="60">
        <v>929501</v>
      </c>
      <c r="L31" s="60">
        <v>1099472</v>
      </c>
      <c r="M31" s="60">
        <v>2958474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6666794</v>
      </c>
      <c r="W31" s="60">
        <v>15617500</v>
      </c>
      <c r="X31" s="60">
        <v>-8950706</v>
      </c>
      <c r="Y31" s="61">
        <v>-57.31</v>
      </c>
      <c r="Z31" s="62">
        <v>31235000</v>
      </c>
    </row>
    <row r="32" spans="1:26" ht="13.5">
      <c r="A32" s="70" t="s">
        <v>54</v>
      </c>
      <c r="B32" s="22">
        <f>SUM(B28:B31)</f>
        <v>78885277</v>
      </c>
      <c r="C32" s="22">
        <f>SUM(C28:C31)</f>
        <v>0</v>
      </c>
      <c r="D32" s="99">
        <f aca="true" t="shared" si="5" ref="D32:Z32">SUM(D28:D31)</f>
        <v>65560000</v>
      </c>
      <c r="E32" s="100">
        <f t="shared" si="5"/>
        <v>65560000</v>
      </c>
      <c r="F32" s="100">
        <f t="shared" si="5"/>
        <v>943018</v>
      </c>
      <c r="G32" s="100">
        <f t="shared" si="5"/>
        <v>1998257</v>
      </c>
      <c r="H32" s="100">
        <f t="shared" si="5"/>
        <v>3203021</v>
      </c>
      <c r="I32" s="100">
        <f t="shared" si="5"/>
        <v>6144296</v>
      </c>
      <c r="J32" s="100">
        <f t="shared" si="5"/>
        <v>6238220</v>
      </c>
      <c r="K32" s="100">
        <f t="shared" si="5"/>
        <v>1997812</v>
      </c>
      <c r="L32" s="100">
        <f t="shared" si="5"/>
        <v>4578603</v>
      </c>
      <c r="M32" s="100">
        <f t="shared" si="5"/>
        <v>12814635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18958931</v>
      </c>
      <c r="W32" s="100">
        <f t="shared" si="5"/>
        <v>32780000</v>
      </c>
      <c r="X32" s="100">
        <f t="shared" si="5"/>
        <v>-13821069</v>
      </c>
      <c r="Y32" s="101">
        <f>+IF(W32&lt;&gt;0,(X32/W32)*100,0)</f>
        <v>-42.16311470408785</v>
      </c>
      <c r="Z32" s="102">
        <f t="shared" si="5"/>
        <v>65560000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128435265</v>
      </c>
      <c r="C35" s="19">
        <v>0</v>
      </c>
      <c r="D35" s="59">
        <v>130544007</v>
      </c>
      <c r="E35" s="60">
        <v>130544007</v>
      </c>
      <c r="F35" s="60">
        <v>167703226</v>
      </c>
      <c r="G35" s="60">
        <v>134467705</v>
      </c>
      <c r="H35" s="60">
        <v>130069310</v>
      </c>
      <c r="I35" s="60">
        <v>130069310</v>
      </c>
      <c r="J35" s="60">
        <v>126859298</v>
      </c>
      <c r="K35" s="60">
        <v>161340087</v>
      </c>
      <c r="L35" s="60">
        <v>147922784</v>
      </c>
      <c r="M35" s="60">
        <v>147922784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147922784</v>
      </c>
      <c r="W35" s="60">
        <v>65272004</v>
      </c>
      <c r="X35" s="60">
        <v>82650780</v>
      </c>
      <c r="Y35" s="61">
        <v>126.63</v>
      </c>
      <c r="Z35" s="62">
        <v>130544007</v>
      </c>
    </row>
    <row r="36" spans="1:26" ht="13.5">
      <c r="A36" s="58" t="s">
        <v>57</v>
      </c>
      <c r="B36" s="19">
        <v>2558212054</v>
      </c>
      <c r="C36" s="19">
        <v>0</v>
      </c>
      <c r="D36" s="59">
        <v>2730800991</v>
      </c>
      <c r="E36" s="60">
        <v>2730800991</v>
      </c>
      <c r="F36" s="60">
        <v>2959550097</v>
      </c>
      <c r="G36" s="60">
        <v>2833323870</v>
      </c>
      <c r="H36" s="60">
        <v>2835607844</v>
      </c>
      <c r="I36" s="60">
        <v>2835607844</v>
      </c>
      <c r="J36" s="60">
        <v>2837419788</v>
      </c>
      <c r="K36" s="60">
        <v>2837401362</v>
      </c>
      <c r="L36" s="60">
        <v>2835785368</v>
      </c>
      <c r="M36" s="60">
        <v>2835785368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2835785368</v>
      </c>
      <c r="W36" s="60">
        <v>1365400496</v>
      </c>
      <c r="X36" s="60">
        <v>1470384872</v>
      </c>
      <c r="Y36" s="61">
        <v>107.69</v>
      </c>
      <c r="Z36" s="62">
        <v>2730800991</v>
      </c>
    </row>
    <row r="37" spans="1:26" ht="13.5">
      <c r="A37" s="58" t="s">
        <v>58</v>
      </c>
      <c r="B37" s="19">
        <v>287476237</v>
      </c>
      <c r="C37" s="19">
        <v>0</v>
      </c>
      <c r="D37" s="59">
        <v>181047794</v>
      </c>
      <c r="E37" s="60">
        <v>181047794</v>
      </c>
      <c r="F37" s="60">
        <v>212395714</v>
      </c>
      <c r="G37" s="60">
        <v>186351033</v>
      </c>
      <c r="H37" s="60">
        <v>176308236</v>
      </c>
      <c r="I37" s="60">
        <v>176308236</v>
      </c>
      <c r="J37" s="60">
        <v>148112432</v>
      </c>
      <c r="K37" s="60">
        <v>158411489</v>
      </c>
      <c r="L37" s="60">
        <v>146059753</v>
      </c>
      <c r="M37" s="60">
        <v>146059753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146059753</v>
      </c>
      <c r="W37" s="60">
        <v>90523897</v>
      </c>
      <c r="X37" s="60">
        <v>55535856</v>
      </c>
      <c r="Y37" s="61">
        <v>61.35</v>
      </c>
      <c r="Z37" s="62">
        <v>181047794</v>
      </c>
    </row>
    <row r="38" spans="1:26" ht="13.5">
      <c r="A38" s="58" t="s">
        <v>59</v>
      </c>
      <c r="B38" s="19">
        <v>95772763</v>
      </c>
      <c r="C38" s="19">
        <v>0</v>
      </c>
      <c r="D38" s="59">
        <v>88719199</v>
      </c>
      <c r="E38" s="60">
        <v>88719199</v>
      </c>
      <c r="F38" s="60">
        <v>87664168</v>
      </c>
      <c r="G38" s="60">
        <v>86172585</v>
      </c>
      <c r="H38" s="60">
        <v>84080211</v>
      </c>
      <c r="I38" s="60">
        <v>84080211</v>
      </c>
      <c r="J38" s="60">
        <v>83066328</v>
      </c>
      <c r="K38" s="60">
        <v>82180972</v>
      </c>
      <c r="L38" s="60">
        <v>81480846</v>
      </c>
      <c r="M38" s="60">
        <v>81480846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81480846</v>
      </c>
      <c r="W38" s="60">
        <v>44359600</v>
      </c>
      <c r="X38" s="60">
        <v>37121246</v>
      </c>
      <c r="Y38" s="61">
        <v>83.68</v>
      </c>
      <c r="Z38" s="62">
        <v>88719199</v>
      </c>
    </row>
    <row r="39" spans="1:26" ht="13.5">
      <c r="A39" s="58" t="s">
        <v>60</v>
      </c>
      <c r="B39" s="19">
        <v>2303398319</v>
      </c>
      <c r="C39" s="19">
        <v>0</v>
      </c>
      <c r="D39" s="59">
        <v>2591578005</v>
      </c>
      <c r="E39" s="60">
        <v>2591578005</v>
      </c>
      <c r="F39" s="60">
        <v>2827193441</v>
      </c>
      <c r="G39" s="60">
        <v>2695267957</v>
      </c>
      <c r="H39" s="60">
        <v>2705288707</v>
      </c>
      <c r="I39" s="60">
        <v>2705288707</v>
      </c>
      <c r="J39" s="60">
        <v>2733100326</v>
      </c>
      <c r="K39" s="60">
        <v>2758148988</v>
      </c>
      <c r="L39" s="60">
        <v>2756167553</v>
      </c>
      <c r="M39" s="60">
        <v>2756167553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2756167553</v>
      </c>
      <c r="W39" s="60">
        <v>1295789003</v>
      </c>
      <c r="X39" s="60">
        <v>1460378550</v>
      </c>
      <c r="Y39" s="61">
        <v>112.7</v>
      </c>
      <c r="Z39" s="62">
        <v>2591578005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78990464</v>
      </c>
      <c r="C42" s="19">
        <v>0</v>
      </c>
      <c r="D42" s="59">
        <v>74729834</v>
      </c>
      <c r="E42" s="60">
        <v>74729834</v>
      </c>
      <c r="F42" s="60">
        <v>8621743</v>
      </c>
      <c r="G42" s="60">
        <v>-28570281</v>
      </c>
      <c r="H42" s="60">
        <v>-1895084</v>
      </c>
      <c r="I42" s="60">
        <v>-21843622</v>
      </c>
      <c r="J42" s="60">
        <v>3185573</v>
      </c>
      <c r="K42" s="60">
        <v>32811184</v>
      </c>
      <c r="L42" s="60">
        <v>-6511998</v>
      </c>
      <c r="M42" s="60">
        <v>29484759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7641137</v>
      </c>
      <c r="W42" s="60">
        <v>23120381</v>
      </c>
      <c r="X42" s="60">
        <v>-15479244</v>
      </c>
      <c r="Y42" s="61">
        <v>-66.95</v>
      </c>
      <c r="Z42" s="62">
        <v>74729834</v>
      </c>
    </row>
    <row r="43" spans="1:26" ht="13.5">
      <c r="A43" s="58" t="s">
        <v>63</v>
      </c>
      <c r="B43" s="19">
        <v>-50756027</v>
      </c>
      <c r="C43" s="19">
        <v>0</v>
      </c>
      <c r="D43" s="59">
        <v>-57083209</v>
      </c>
      <c r="E43" s="60">
        <v>-57083209</v>
      </c>
      <c r="F43" s="60">
        <v>8973333</v>
      </c>
      <c r="G43" s="60">
        <v>-895712</v>
      </c>
      <c r="H43" s="60">
        <v>-2855819</v>
      </c>
      <c r="I43" s="60">
        <v>5221802</v>
      </c>
      <c r="J43" s="60">
        <v>-5746323</v>
      </c>
      <c r="K43" s="60">
        <v>2381755</v>
      </c>
      <c r="L43" s="60">
        <v>-5404255</v>
      </c>
      <c r="M43" s="60">
        <v>-8768823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-3547021</v>
      </c>
      <c r="W43" s="60">
        <v>-19265497</v>
      </c>
      <c r="X43" s="60">
        <v>15718476</v>
      </c>
      <c r="Y43" s="61">
        <v>-81.59</v>
      </c>
      <c r="Z43" s="62">
        <v>-57083209</v>
      </c>
    </row>
    <row r="44" spans="1:26" ht="13.5">
      <c r="A44" s="58" t="s">
        <v>64</v>
      </c>
      <c r="B44" s="19">
        <v>25070287</v>
      </c>
      <c r="C44" s="19">
        <v>0</v>
      </c>
      <c r="D44" s="59">
        <v>-17565268</v>
      </c>
      <c r="E44" s="60">
        <v>-17565268</v>
      </c>
      <c r="F44" s="60">
        <v>-501359</v>
      </c>
      <c r="G44" s="60">
        <v>-2019413</v>
      </c>
      <c r="H44" s="60">
        <v>-702248</v>
      </c>
      <c r="I44" s="60">
        <v>-3223020</v>
      </c>
      <c r="J44" s="60">
        <v>-1486031</v>
      </c>
      <c r="K44" s="60">
        <v>-703641</v>
      </c>
      <c r="L44" s="60">
        <v>-641579</v>
      </c>
      <c r="M44" s="60">
        <v>-2831251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-6054271</v>
      </c>
      <c r="W44" s="60">
        <v>-4342506</v>
      </c>
      <c r="X44" s="60">
        <v>-1711765</v>
      </c>
      <c r="Y44" s="61">
        <v>39.42</v>
      </c>
      <c r="Z44" s="62">
        <v>-17565268</v>
      </c>
    </row>
    <row r="45" spans="1:26" ht="13.5">
      <c r="A45" s="70" t="s">
        <v>65</v>
      </c>
      <c r="B45" s="22">
        <v>53304724</v>
      </c>
      <c r="C45" s="22">
        <v>0</v>
      </c>
      <c r="D45" s="99">
        <v>6750011</v>
      </c>
      <c r="E45" s="100">
        <v>6750011</v>
      </c>
      <c r="F45" s="100">
        <v>75557327</v>
      </c>
      <c r="G45" s="100">
        <v>44071921</v>
      </c>
      <c r="H45" s="100">
        <v>38618770</v>
      </c>
      <c r="I45" s="100">
        <v>38618770</v>
      </c>
      <c r="J45" s="100">
        <v>34571989</v>
      </c>
      <c r="K45" s="100">
        <v>69061287</v>
      </c>
      <c r="L45" s="100">
        <v>56503455</v>
      </c>
      <c r="M45" s="100">
        <v>56503455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56503455</v>
      </c>
      <c r="W45" s="100">
        <v>6181032</v>
      </c>
      <c r="X45" s="100">
        <v>50322423</v>
      </c>
      <c r="Y45" s="101">
        <v>814.14</v>
      </c>
      <c r="Z45" s="102">
        <v>6750011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41558454</v>
      </c>
      <c r="C49" s="52">
        <v>0</v>
      </c>
      <c r="D49" s="129">
        <v>19607561</v>
      </c>
      <c r="E49" s="54">
        <v>7362602</v>
      </c>
      <c r="F49" s="54">
        <v>0</v>
      </c>
      <c r="G49" s="54">
        <v>0</v>
      </c>
      <c r="H49" s="54">
        <v>0</v>
      </c>
      <c r="I49" s="54">
        <v>6922337</v>
      </c>
      <c r="J49" s="54">
        <v>0</v>
      </c>
      <c r="K49" s="54">
        <v>0</v>
      </c>
      <c r="L49" s="54">
        <v>0</v>
      </c>
      <c r="M49" s="54">
        <v>4770959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5667712</v>
      </c>
      <c r="W49" s="54">
        <v>2424558</v>
      </c>
      <c r="X49" s="54">
        <v>186228559</v>
      </c>
      <c r="Y49" s="54">
        <v>274542742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23016413</v>
      </c>
      <c r="C51" s="52">
        <v>0</v>
      </c>
      <c r="D51" s="129">
        <v>174039</v>
      </c>
      <c r="E51" s="54">
        <v>26801751</v>
      </c>
      <c r="F51" s="54">
        <v>0</v>
      </c>
      <c r="G51" s="54">
        <v>0</v>
      </c>
      <c r="H51" s="54">
        <v>0</v>
      </c>
      <c r="I51" s="54">
        <v>22735830</v>
      </c>
      <c r="J51" s="54">
        <v>0</v>
      </c>
      <c r="K51" s="54">
        <v>0</v>
      </c>
      <c r="L51" s="54">
        <v>0</v>
      </c>
      <c r="M51" s="54">
        <v>3423840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76151873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94.74323856184299</v>
      </c>
      <c r="C58" s="5">
        <f>IF(C67=0,0,+(C76/C67)*100)</f>
        <v>0</v>
      </c>
      <c r="D58" s="6">
        <f aca="true" t="shared" si="6" ref="D58:Z58">IF(D67=0,0,+(D76/D67)*100)</f>
        <v>89.98265710857366</v>
      </c>
      <c r="E58" s="7">
        <f t="shared" si="6"/>
        <v>89.98265710857366</v>
      </c>
      <c r="F58" s="7">
        <f t="shared" si="6"/>
        <v>59.19437824155735</v>
      </c>
      <c r="G58" s="7">
        <f t="shared" si="6"/>
        <v>77.85670369701762</v>
      </c>
      <c r="H58" s="7">
        <f t="shared" si="6"/>
        <v>67.48308790858249</v>
      </c>
      <c r="I58" s="7">
        <f t="shared" si="6"/>
        <v>68.14788387994825</v>
      </c>
      <c r="J58" s="7">
        <f t="shared" si="6"/>
        <v>76.72475108062334</v>
      </c>
      <c r="K58" s="7">
        <f t="shared" si="6"/>
        <v>69.50919597119112</v>
      </c>
      <c r="L58" s="7">
        <f t="shared" si="6"/>
        <v>71.76360325019299</v>
      </c>
      <c r="M58" s="7">
        <f t="shared" si="6"/>
        <v>72.66035965830213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70.33352274963926</v>
      </c>
      <c r="W58" s="7">
        <f t="shared" si="6"/>
        <v>90.50530118583728</v>
      </c>
      <c r="X58" s="7">
        <f t="shared" si="6"/>
        <v>0</v>
      </c>
      <c r="Y58" s="7">
        <f t="shared" si="6"/>
        <v>0</v>
      </c>
      <c r="Z58" s="8">
        <f t="shared" si="6"/>
        <v>89.98265710857366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97.76850272167772</v>
      </c>
      <c r="E59" s="10">
        <f t="shared" si="7"/>
        <v>97.76850272167772</v>
      </c>
      <c r="F59" s="10">
        <f t="shared" si="7"/>
        <v>47.10841500175741</v>
      </c>
      <c r="G59" s="10">
        <f t="shared" si="7"/>
        <v>113.61770590317153</v>
      </c>
      <c r="H59" s="10">
        <f t="shared" si="7"/>
        <v>79.32558413671657</v>
      </c>
      <c r="I59" s="10">
        <f t="shared" si="7"/>
        <v>78.150828133372</v>
      </c>
      <c r="J59" s="10">
        <f t="shared" si="7"/>
        <v>97.02225402843531</v>
      </c>
      <c r="K59" s="10">
        <f t="shared" si="7"/>
        <v>75.19875484126217</v>
      </c>
      <c r="L59" s="10">
        <f t="shared" si="7"/>
        <v>75.158875169366</v>
      </c>
      <c r="M59" s="10">
        <f t="shared" si="7"/>
        <v>82.06335761035504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79.87622997229424</v>
      </c>
      <c r="W59" s="10">
        <f t="shared" si="7"/>
        <v>96.33500963118148</v>
      </c>
      <c r="X59" s="10">
        <f t="shared" si="7"/>
        <v>0</v>
      </c>
      <c r="Y59" s="10">
        <f t="shared" si="7"/>
        <v>0</v>
      </c>
      <c r="Z59" s="11">
        <f t="shared" si="7"/>
        <v>97.76850272167772</v>
      </c>
    </row>
    <row r="60" spans="1:26" ht="13.5">
      <c r="A60" s="38" t="s">
        <v>32</v>
      </c>
      <c r="B60" s="12">
        <f t="shared" si="7"/>
        <v>96.40397859846635</v>
      </c>
      <c r="C60" s="12">
        <f t="shared" si="7"/>
        <v>0</v>
      </c>
      <c r="D60" s="3">
        <f t="shared" si="7"/>
        <v>89.79895192804082</v>
      </c>
      <c r="E60" s="13">
        <f t="shared" si="7"/>
        <v>89.79895192804082</v>
      </c>
      <c r="F60" s="13">
        <f t="shared" si="7"/>
        <v>64.04781227530513</v>
      </c>
      <c r="G60" s="13">
        <f t="shared" si="7"/>
        <v>68.66736429534834</v>
      </c>
      <c r="H60" s="13">
        <f t="shared" si="7"/>
        <v>64.76772997960732</v>
      </c>
      <c r="I60" s="13">
        <f t="shared" si="7"/>
        <v>65.82325783916146</v>
      </c>
      <c r="J60" s="13">
        <f t="shared" si="7"/>
        <v>72.69248994906424</v>
      </c>
      <c r="K60" s="13">
        <f t="shared" si="7"/>
        <v>67.74811676978364</v>
      </c>
      <c r="L60" s="13">
        <f t="shared" si="7"/>
        <v>62.315337795793326</v>
      </c>
      <c r="M60" s="13">
        <f t="shared" si="7"/>
        <v>67.66287745236603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66.74155802035048</v>
      </c>
      <c r="W60" s="13">
        <f t="shared" si="7"/>
        <v>90.6855208117648</v>
      </c>
      <c r="X60" s="13">
        <f t="shared" si="7"/>
        <v>0</v>
      </c>
      <c r="Y60" s="13">
        <f t="shared" si="7"/>
        <v>0</v>
      </c>
      <c r="Z60" s="14">
        <f t="shared" si="7"/>
        <v>89.79895192804082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89.79895168479555</v>
      </c>
      <c r="E61" s="13">
        <f t="shared" si="7"/>
        <v>89.79895168479555</v>
      </c>
      <c r="F61" s="13">
        <f t="shared" si="7"/>
        <v>58.33089974075932</v>
      </c>
      <c r="G61" s="13">
        <f t="shared" si="7"/>
        <v>68.81562454992252</v>
      </c>
      <c r="H61" s="13">
        <f t="shared" si="7"/>
        <v>66.5373084670897</v>
      </c>
      <c r="I61" s="13">
        <f t="shared" si="7"/>
        <v>64.5128224289912</v>
      </c>
      <c r="J61" s="13">
        <f t="shared" si="7"/>
        <v>72.0580001439583</v>
      </c>
      <c r="K61" s="13">
        <f t="shared" si="7"/>
        <v>68.27658682766425</v>
      </c>
      <c r="L61" s="13">
        <f t="shared" si="7"/>
        <v>60.857663677780636</v>
      </c>
      <c r="M61" s="13">
        <f t="shared" si="7"/>
        <v>67.20708488490932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65.81715778663077</v>
      </c>
      <c r="W61" s="13">
        <f t="shared" si="7"/>
        <v>90.99999970355493</v>
      </c>
      <c r="X61" s="13">
        <f t="shared" si="7"/>
        <v>0</v>
      </c>
      <c r="Y61" s="13">
        <f t="shared" si="7"/>
        <v>0</v>
      </c>
      <c r="Z61" s="14">
        <f t="shared" si="7"/>
        <v>89.79895168479555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89.79895089300325</v>
      </c>
      <c r="E62" s="13">
        <f t="shared" si="7"/>
        <v>89.79895089300325</v>
      </c>
      <c r="F62" s="13">
        <f t="shared" si="7"/>
        <v>78.46627081085691</v>
      </c>
      <c r="G62" s="13">
        <f t="shared" si="7"/>
        <v>70.64602254474724</v>
      </c>
      <c r="H62" s="13">
        <f t="shared" si="7"/>
        <v>60.95905562813574</v>
      </c>
      <c r="I62" s="13">
        <f t="shared" si="7"/>
        <v>69.42753777016418</v>
      </c>
      <c r="J62" s="13">
        <f t="shared" si="7"/>
        <v>79.52741983990265</v>
      </c>
      <c r="K62" s="13">
        <f t="shared" si="7"/>
        <v>68.0736626998768</v>
      </c>
      <c r="L62" s="13">
        <f t="shared" si="7"/>
        <v>68.40367141511496</v>
      </c>
      <c r="M62" s="13">
        <f t="shared" si="7"/>
        <v>71.75110715479398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70.69413357313897</v>
      </c>
      <c r="W62" s="13">
        <f t="shared" si="7"/>
        <v>89.99999948281325</v>
      </c>
      <c r="X62" s="13">
        <f t="shared" si="7"/>
        <v>0</v>
      </c>
      <c r="Y62" s="13">
        <f t="shared" si="7"/>
        <v>0</v>
      </c>
      <c r="Z62" s="14">
        <f t="shared" si="7"/>
        <v>89.79895089300325</v>
      </c>
    </row>
    <row r="63" spans="1:26" ht="13.5">
      <c r="A63" s="39" t="s">
        <v>105</v>
      </c>
      <c r="B63" s="12">
        <f t="shared" si="7"/>
        <v>86.3866857374046</v>
      </c>
      <c r="C63" s="12">
        <f t="shared" si="7"/>
        <v>0</v>
      </c>
      <c r="D63" s="3">
        <f t="shared" si="7"/>
        <v>89.79895642132031</v>
      </c>
      <c r="E63" s="13">
        <f t="shared" si="7"/>
        <v>89.79895642132031</v>
      </c>
      <c r="F63" s="13">
        <f t="shared" si="7"/>
        <v>84.40567801367627</v>
      </c>
      <c r="G63" s="13">
        <f t="shared" si="7"/>
        <v>66.69571029487223</v>
      </c>
      <c r="H63" s="13">
        <f t="shared" si="7"/>
        <v>60.346074271907156</v>
      </c>
      <c r="I63" s="13">
        <f t="shared" si="7"/>
        <v>69.24827395236464</v>
      </c>
      <c r="J63" s="13">
        <f t="shared" si="7"/>
        <v>70.29668207400597</v>
      </c>
      <c r="K63" s="13">
        <f t="shared" si="7"/>
        <v>65.53677730263206</v>
      </c>
      <c r="L63" s="13">
        <f t="shared" si="7"/>
        <v>77.1155724789234</v>
      </c>
      <c r="M63" s="13">
        <f t="shared" si="7"/>
        <v>70.95820755020608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70.14488240622008</v>
      </c>
      <c r="W63" s="13">
        <f t="shared" si="7"/>
        <v>90.00000653796252</v>
      </c>
      <c r="X63" s="13">
        <f t="shared" si="7"/>
        <v>0</v>
      </c>
      <c r="Y63" s="13">
        <f t="shared" si="7"/>
        <v>0</v>
      </c>
      <c r="Z63" s="14">
        <f t="shared" si="7"/>
        <v>89.79895642132031</v>
      </c>
    </row>
    <row r="64" spans="1:26" ht="13.5">
      <c r="A64" s="39" t="s">
        <v>106</v>
      </c>
      <c r="B64" s="12">
        <f t="shared" si="7"/>
        <v>64.01789623652367</v>
      </c>
      <c r="C64" s="12">
        <f t="shared" si="7"/>
        <v>0</v>
      </c>
      <c r="D64" s="3">
        <f t="shared" si="7"/>
        <v>89.79895787880673</v>
      </c>
      <c r="E64" s="13">
        <f t="shared" si="7"/>
        <v>89.79895787880673</v>
      </c>
      <c r="F64" s="13">
        <f t="shared" si="7"/>
        <v>88.48317458258164</v>
      </c>
      <c r="G64" s="13">
        <f t="shared" si="7"/>
        <v>64.52949021480019</v>
      </c>
      <c r="H64" s="13">
        <f t="shared" si="7"/>
        <v>57.729915215229454</v>
      </c>
      <c r="I64" s="13">
        <f t="shared" si="7"/>
        <v>68.13358474250938</v>
      </c>
      <c r="J64" s="13">
        <f t="shared" si="7"/>
        <v>65.57416975503517</v>
      </c>
      <c r="K64" s="13">
        <f t="shared" si="7"/>
        <v>63.5033255030213</v>
      </c>
      <c r="L64" s="13">
        <f t="shared" si="7"/>
        <v>49.95861935653389</v>
      </c>
      <c r="M64" s="13">
        <f t="shared" si="7"/>
        <v>59.6871119059483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63.6720889369921</v>
      </c>
      <c r="W64" s="13">
        <f t="shared" si="7"/>
        <v>90.00000492757937</v>
      </c>
      <c r="X64" s="13">
        <f t="shared" si="7"/>
        <v>0</v>
      </c>
      <c r="Y64" s="13">
        <f t="shared" si="7"/>
        <v>0</v>
      </c>
      <c r="Z64" s="14">
        <f t="shared" si="7"/>
        <v>89.79895787880673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89.7988444829285</v>
      </c>
      <c r="E65" s="13">
        <f t="shared" si="7"/>
        <v>89.7988444829285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89.99985668013873</v>
      </c>
      <c r="X65" s="13">
        <f t="shared" si="7"/>
        <v>0</v>
      </c>
      <c r="Y65" s="13">
        <f t="shared" si="7"/>
        <v>0</v>
      </c>
      <c r="Z65" s="14">
        <f t="shared" si="7"/>
        <v>89.7988444829285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68.56428856219698</v>
      </c>
      <c r="J66" s="16">
        <f t="shared" si="7"/>
        <v>100</v>
      </c>
      <c r="K66" s="16">
        <f t="shared" si="7"/>
        <v>100</v>
      </c>
      <c r="L66" s="16">
        <f t="shared" si="7"/>
        <v>-100</v>
      </c>
      <c r="M66" s="16">
        <f t="shared" si="7"/>
        <v>-3887.5780962881295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214.47405746919816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584371240</v>
      </c>
      <c r="C67" s="24"/>
      <c r="D67" s="25">
        <v>737537916</v>
      </c>
      <c r="E67" s="26">
        <v>737537916</v>
      </c>
      <c r="F67" s="26">
        <v>58559044</v>
      </c>
      <c r="G67" s="26">
        <v>57936889</v>
      </c>
      <c r="H67" s="26">
        <v>57446325</v>
      </c>
      <c r="I67" s="26">
        <v>173942258</v>
      </c>
      <c r="J67" s="26">
        <v>55537159</v>
      </c>
      <c r="K67" s="26">
        <v>57225549</v>
      </c>
      <c r="L67" s="26">
        <v>50624317</v>
      </c>
      <c r="M67" s="26">
        <v>163387025</v>
      </c>
      <c r="N67" s="26"/>
      <c r="O67" s="26"/>
      <c r="P67" s="26"/>
      <c r="Q67" s="26"/>
      <c r="R67" s="26"/>
      <c r="S67" s="26"/>
      <c r="T67" s="26"/>
      <c r="U67" s="26"/>
      <c r="V67" s="26">
        <v>337329283</v>
      </c>
      <c r="W67" s="26">
        <v>370623868</v>
      </c>
      <c r="X67" s="26"/>
      <c r="Y67" s="25"/>
      <c r="Z67" s="27">
        <v>737537916</v>
      </c>
    </row>
    <row r="68" spans="1:26" ht="13.5" hidden="1">
      <c r="A68" s="37" t="s">
        <v>31</v>
      </c>
      <c r="B68" s="19">
        <v>74975018</v>
      </c>
      <c r="C68" s="19"/>
      <c r="D68" s="20">
        <v>112731753</v>
      </c>
      <c r="E68" s="21">
        <v>112731753</v>
      </c>
      <c r="F68" s="21">
        <v>12959415</v>
      </c>
      <c r="G68" s="21">
        <v>11076080</v>
      </c>
      <c r="H68" s="21">
        <v>8050641</v>
      </c>
      <c r="I68" s="21">
        <v>32086136</v>
      </c>
      <c r="J68" s="21">
        <v>7977477</v>
      </c>
      <c r="K68" s="21">
        <v>8889469</v>
      </c>
      <c r="L68" s="21">
        <v>8445467</v>
      </c>
      <c r="M68" s="21">
        <v>25312413</v>
      </c>
      <c r="N68" s="21"/>
      <c r="O68" s="21"/>
      <c r="P68" s="21"/>
      <c r="Q68" s="21"/>
      <c r="R68" s="21"/>
      <c r="S68" s="21"/>
      <c r="T68" s="21"/>
      <c r="U68" s="21"/>
      <c r="V68" s="21">
        <v>57398549</v>
      </c>
      <c r="W68" s="21">
        <v>56365878</v>
      </c>
      <c r="X68" s="21"/>
      <c r="Y68" s="20"/>
      <c r="Z68" s="23">
        <v>112731753</v>
      </c>
    </row>
    <row r="69" spans="1:26" ht="13.5" hidden="1">
      <c r="A69" s="38" t="s">
        <v>32</v>
      </c>
      <c r="B69" s="19">
        <v>496532640</v>
      </c>
      <c r="C69" s="19"/>
      <c r="D69" s="20">
        <v>616310163</v>
      </c>
      <c r="E69" s="21">
        <v>616310163</v>
      </c>
      <c r="F69" s="21">
        <v>44589637</v>
      </c>
      <c r="G69" s="21">
        <v>45758822</v>
      </c>
      <c r="H69" s="21">
        <v>48294782</v>
      </c>
      <c r="I69" s="21">
        <v>138643241</v>
      </c>
      <c r="J69" s="21">
        <v>46466569</v>
      </c>
      <c r="K69" s="21">
        <v>47264933</v>
      </c>
      <c r="L69" s="21">
        <v>44457392</v>
      </c>
      <c r="M69" s="21">
        <v>138188894</v>
      </c>
      <c r="N69" s="21"/>
      <c r="O69" s="21"/>
      <c r="P69" s="21"/>
      <c r="Q69" s="21"/>
      <c r="R69" s="21"/>
      <c r="S69" s="21"/>
      <c r="T69" s="21"/>
      <c r="U69" s="21"/>
      <c r="V69" s="21">
        <v>276832135</v>
      </c>
      <c r="W69" s="21">
        <v>310009990</v>
      </c>
      <c r="X69" s="21"/>
      <c r="Y69" s="20"/>
      <c r="Z69" s="23">
        <v>616310163</v>
      </c>
    </row>
    <row r="70" spans="1:26" ht="13.5" hidden="1">
      <c r="A70" s="39" t="s">
        <v>103</v>
      </c>
      <c r="B70" s="19">
        <v>358517740</v>
      </c>
      <c r="C70" s="19"/>
      <c r="D70" s="20">
        <v>411572014</v>
      </c>
      <c r="E70" s="21">
        <v>411572014</v>
      </c>
      <c r="F70" s="21">
        <v>34287443</v>
      </c>
      <c r="G70" s="21">
        <v>32848511</v>
      </c>
      <c r="H70" s="21">
        <v>34883757</v>
      </c>
      <c r="I70" s="21">
        <v>102019711</v>
      </c>
      <c r="J70" s="21">
        <v>32828953</v>
      </c>
      <c r="K70" s="21">
        <v>32374152</v>
      </c>
      <c r="L70" s="21">
        <v>30534230</v>
      </c>
      <c r="M70" s="21">
        <v>95737335</v>
      </c>
      <c r="N70" s="21"/>
      <c r="O70" s="21"/>
      <c r="P70" s="21"/>
      <c r="Q70" s="21"/>
      <c r="R70" s="21"/>
      <c r="S70" s="21"/>
      <c r="T70" s="21"/>
      <c r="U70" s="21"/>
      <c r="V70" s="21">
        <v>197757046</v>
      </c>
      <c r="W70" s="21">
        <v>212518293</v>
      </c>
      <c r="X70" s="21"/>
      <c r="Y70" s="20"/>
      <c r="Z70" s="23">
        <v>411572014</v>
      </c>
    </row>
    <row r="71" spans="1:26" ht="13.5" hidden="1">
      <c r="A71" s="39" t="s">
        <v>104</v>
      </c>
      <c r="B71" s="19">
        <v>68155035</v>
      </c>
      <c r="C71" s="19"/>
      <c r="D71" s="20">
        <v>124660688</v>
      </c>
      <c r="E71" s="21">
        <v>124660688</v>
      </c>
      <c r="F71" s="21">
        <v>5909896</v>
      </c>
      <c r="G71" s="21">
        <v>6804778</v>
      </c>
      <c r="H71" s="21">
        <v>7286960</v>
      </c>
      <c r="I71" s="21">
        <v>20001634</v>
      </c>
      <c r="J71" s="21">
        <v>7471579</v>
      </c>
      <c r="K71" s="21">
        <v>8724687</v>
      </c>
      <c r="L71" s="21">
        <v>7772153</v>
      </c>
      <c r="M71" s="21">
        <v>23968419</v>
      </c>
      <c r="N71" s="21"/>
      <c r="O71" s="21"/>
      <c r="P71" s="21"/>
      <c r="Q71" s="21"/>
      <c r="R71" s="21"/>
      <c r="S71" s="21"/>
      <c r="T71" s="21"/>
      <c r="U71" s="21"/>
      <c r="V71" s="21">
        <v>43970053</v>
      </c>
      <c r="W71" s="21">
        <v>58006127</v>
      </c>
      <c r="X71" s="21"/>
      <c r="Y71" s="20"/>
      <c r="Z71" s="23">
        <v>124660688</v>
      </c>
    </row>
    <row r="72" spans="1:26" ht="13.5" hidden="1">
      <c r="A72" s="39" t="s">
        <v>105</v>
      </c>
      <c r="B72" s="19">
        <v>31353445</v>
      </c>
      <c r="C72" s="19"/>
      <c r="D72" s="20">
        <v>39445229</v>
      </c>
      <c r="E72" s="21">
        <v>39445229</v>
      </c>
      <c r="F72" s="21">
        <v>2018241</v>
      </c>
      <c r="G72" s="21">
        <v>2666104</v>
      </c>
      <c r="H72" s="21">
        <v>2671912</v>
      </c>
      <c r="I72" s="21">
        <v>7356257</v>
      </c>
      <c r="J72" s="21">
        <v>2680108</v>
      </c>
      <c r="K72" s="21">
        <v>2734132</v>
      </c>
      <c r="L72" s="21">
        <v>2695287</v>
      </c>
      <c r="M72" s="21">
        <v>8109527</v>
      </c>
      <c r="N72" s="21"/>
      <c r="O72" s="21"/>
      <c r="P72" s="21"/>
      <c r="Q72" s="21"/>
      <c r="R72" s="21"/>
      <c r="S72" s="21"/>
      <c r="T72" s="21"/>
      <c r="U72" s="21"/>
      <c r="V72" s="21">
        <v>15465784</v>
      </c>
      <c r="W72" s="21">
        <v>18354342</v>
      </c>
      <c r="X72" s="21"/>
      <c r="Y72" s="20"/>
      <c r="Z72" s="23">
        <v>39445229</v>
      </c>
    </row>
    <row r="73" spans="1:26" ht="13.5" hidden="1">
      <c r="A73" s="39" t="s">
        <v>106</v>
      </c>
      <c r="B73" s="19">
        <v>38506420</v>
      </c>
      <c r="C73" s="19"/>
      <c r="D73" s="20">
        <v>38957657</v>
      </c>
      <c r="E73" s="21">
        <v>38957657</v>
      </c>
      <c r="F73" s="21">
        <v>2374057</v>
      </c>
      <c r="G73" s="21">
        <v>3439429</v>
      </c>
      <c r="H73" s="21">
        <v>3452153</v>
      </c>
      <c r="I73" s="21">
        <v>9265639</v>
      </c>
      <c r="J73" s="21">
        <v>3485929</v>
      </c>
      <c r="K73" s="21">
        <v>3431962</v>
      </c>
      <c r="L73" s="21">
        <v>3455722</v>
      </c>
      <c r="M73" s="21">
        <v>10373613</v>
      </c>
      <c r="N73" s="21"/>
      <c r="O73" s="21"/>
      <c r="P73" s="21"/>
      <c r="Q73" s="21"/>
      <c r="R73" s="21"/>
      <c r="S73" s="21"/>
      <c r="T73" s="21"/>
      <c r="U73" s="21"/>
      <c r="V73" s="21">
        <v>19639252</v>
      </c>
      <c r="W73" s="21">
        <v>20293940</v>
      </c>
      <c r="X73" s="21"/>
      <c r="Y73" s="20"/>
      <c r="Z73" s="23">
        <v>38957657</v>
      </c>
    </row>
    <row r="74" spans="1:26" ht="13.5" hidden="1">
      <c r="A74" s="39" t="s">
        <v>107</v>
      </c>
      <c r="B74" s="19"/>
      <c r="C74" s="19"/>
      <c r="D74" s="20">
        <v>1674575</v>
      </c>
      <c r="E74" s="21">
        <v>1674575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837288</v>
      </c>
      <c r="X74" s="21"/>
      <c r="Y74" s="20"/>
      <c r="Z74" s="23">
        <v>1674575</v>
      </c>
    </row>
    <row r="75" spans="1:26" ht="13.5" hidden="1">
      <c r="A75" s="40" t="s">
        <v>110</v>
      </c>
      <c r="B75" s="28">
        <v>12863582</v>
      </c>
      <c r="C75" s="28"/>
      <c r="D75" s="29">
        <v>8496000</v>
      </c>
      <c r="E75" s="30">
        <v>8496000</v>
      </c>
      <c r="F75" s="30">
        <v>1009992</v>
      </c>
      <c r="G75" s="30">
        <v>1101987</v>
      </c>
      <c r="H75" s="30">
        <v>1100902</v>
      </c>
      <c r="I75" s="30">
        <v>3212881</v>
      </c>
      <c r="J75" s="30">
        <v>1093113</v>
      </c>
      <c r="K75" s="30">
        <v>1071147</v>
      </c>
      <c r="L75" s="30">
        <v>-2278542</v>
      </c>
      <c r="M75" s="30">
        <v>-114282</v>
      </c>
      <c r="N75" s="30"/>
      <c r="O75" s="30"/>
      <c r="P75" s="30"/>
      <c r="Q75" s="30"/>
      <c r="R75" s="30"/>
      <c r="S75" s="30"/>
      <c r="T75" s="30"/>
      <c r="U75" s="30"/>
      <c r="V75" s="30">
        <v>3098599</v>
      </c>
      <c r="W75" s="30">
        <v>4248000</v>
      </c>
      <c r="X75" s="30"/>
      <c r="Y75" s="29"/>
      <c r="Z75" s="31">
        <v>8496000</v>
      </c>
    </row>
    <row r="76" spans="1:26" ht="13.5" hidden="1">
      <c r="A76" s="42" t="s">
        <v>286</v>
      </c>
      <c r="B76" s="32">
        <v>553652238</v>
      </c>
      <c r="C76" s="32"/>
      <c r="D76" s="33">
        <v>663656214</v>
      </c>
      <c r="E76" s="34">
        <v>663656214</v>
      </c>
      <c r="F76" s="34">
        <v>34663662</v>
      </c>
      <c r="G76" s="34">
        <v>45107752</v>
      </c>
      <c r="H76" s="34">
        <v>38766554</v>
      </c>
      <c r="I76" s="34">
        <v>118537968</v>
      </c>
      <c r="J76" s="34">
        <v>42610747</v>
      </c>
      <c r="K76" s="34">
        <v>39777019</v>
      </c>
      <c r="L76" s="34">
        <v>36329834</v>
      </c>
      <c r="M76" s="34">
        <v>118717600</v>
      </c>
      <c r="N76" s="34"/>
      <c r="O76" s="34"/>
      <c r="P76" s="34"/>
      <c r="Q76" s="34"/>
      <c r="R76" s="34"/>
      <c r="S76" s="34"/>
      <c r="T76" s="34"/>
      <c r="U76" s="34"/>
      <c r="V76" s="34">
        <v>237255568</v>
      </c>
      <c r="W76" s="34">
        <v>335434248</v>
      </c>
      <c r="X76" s="34"/>
      <c r="Y76" s="33"/>
      <c r="Z76" s="35">
        <v>663656214</v>
      </c>
    </row>
    <row r="77" spans="1:26" ht="13.5" hidden="1">
      <c r="A77" s="37" t="s">
        <v>31</v>
      </c>
      <c r="B77" s="19">
        <v>74975018</v>
      </c>
      <c r="C77" s="19"/>
      <c r="D77" s="20">
        <v>110216147</v>
      </c>
      <c r="E77" s="21">
        <v>110216147</v>
      </c>
      <c r="F77" s="21">
        <v>6104975</v>
      </c>
      <c r="G77" s="21">
        <v>12584388</v>
      </c>
      <c r="H77" s="21">
        <v>6386218</v>
      </c>
      <c r="I77" s="21">
        <v>25075581</v>
      </c>
      <c r="J77" s="21">
        <v>7739928</v>
      </c>
      <c r="K77" s="21">
        <v>6684770</v>
      </c>
      <c r="L77" s="21">
        <v>6347518</v>
      </c>
      <c r="M77" s="21">
        <v>20772216</v>
      </c>
      <c r="N77" s="21"/>
      <c r="O77" s="21"/>
      <c r="P77" s="21"/>
      <c r="Q77" s="21"/>
      <c r="R77" s="21"/>
      <c r="S77" s="21"/>
      <c r="T77" s="21"/>
      <c r="U77" s="21"/>
      <c r="V77" s="21">
        <v>45847797</v>
      </c>
      <c r="W77" s="21">
        <v>54300074</v>
      </c>
      <c r="X77" s="21"/>
      <c r="Y77" s="20"/>
      <c r="Z77" s="23">
        <v>110216147</v>
      </c>
    </row>
    <row r="78" spans="1:26" ht="13.5" hidden="1">
      <c r="A78" s="38" t="s">
        <v>32</v>
      </c>
      <c r="B78" s="19">
        <v>478677220</v>
      </c>
      <c r="C78" s="19"/>
      <c r="D78" s="20">
        <v>553440067</v>
      </c>
      <c r="E78" s="21">
        <v>553440067</v>
      </c>
      <c r="F78" s="21">
        <v>28558687</v>
      </c>
      <c r="G78" s="21">
        <v>31421377</v>
      </c>
      <c r="H78" s="21">
        <v>31279434</v>
      </c>
      <c r="I78" s="21">
        <v>91259498</v>
      </c>
      <c r="J78" s="21">
        <v>33777706</v>
      </c>
      <c r="K78" s="21">
        <v>32021102</v>
      </c>
      <c r="L78" s="21">
        <v>27703774</v>
      </c>
      <c r="M78" s="21">
        <v>93502582</v>
      </c>
      <c r="N78" s="21"/>
      <c r="O78" s="21"/>
      <c r="P78" s="21"/>
      <c r="Q78" s="21"/>
      <c r="R78" s="21"/>
      <c r="S78" s="21"/>
      <c r="T78" s="21"/>
      <c r="U78" s="21"/>
      <c r="V78" s="21">
        <v>184762080</v>
      </c>
      <c r="W78" s="21">
        <v>281134174</v>
      </c>
      <c r="X78" s="21"/>
      <c r="Y78" s="20"/>
      <c r="Z78" s="23">
        <v>553440067</v>
      </c>
    </row>
    <row r="79" spans="1:26" ht="13.5" hidden="1">
      <c r="A79" s="39" t="s">
        <v>103</v>
      </c>
      <c r="B79" s="19">
        <v>358517740</v>
      </c>
      <c r="C79" s="19"/>
      <c r="D79" s="20">
        <v>369587354</v>
      </c>
      <c r="E79" s="21">
        <v>369587354</v>
      </c>
      <c r="F79" s="21">
        <v>20000174</v>
      </c>
      <c r="G79" s="21">
        <v>22604908</v>
      </c>
      <c r="H79" s="21">
        <v>23210713</v>
      </c>
      <c r="I79" s="21">
        <v>65815795</v>
      </c>
      <c r="J79" s="21">
        <v>23655887</v>
      </c>
      <c r="K79" s="21">
        <v>22103966</v>
      </c>
      <c r="L79" s="21">
        <v>18582419</v>
      </c>
      <c r="M79" s="21">
        <v>64342272</v>
      </c>
      <c r="N79" s="21"/>
      <c r="O79" s="21"/>
      <c r="P79" s="21"/>
      <c r="Q79" s="21"/>
      <c r="R79" s="21"/>
      <c r="S79" s="21"/>
      <c r="T79" s="21"/>
      <c r="U79" s="21"/>
      <c r="V79" s="21">
        <v>130158067</v>
      </c>
      <c r="W79" s="21">
        <v>193391646</v>
      </c>
      <c r="X79" s="21"/>
      <c r="Y79" s="20"/>
      <c r="Z79" s="23">
        <v>369587354</v>
      </c>
    </row>
    <row r="80" spans="1:26" ht="13.5" hidden="1">
      <c r="A80" s="39" t="s">
        <v>104</v>
      </c>
      <c r="B80" s="19">
        <v>68155035</v>
      </c>
      <c r="C80" s="19"/>
      <c r="D80" s="20">
        <v>111943990</v>
      </c>
      <c r="E80" s="21">
        <v>111943990</v>
      </c>
      <c r="F80" s="21">
        <v>4637275</v>
      </c>
      <c r="G80" s="21">
        <v>4807305</v>
      </c>
      <c r="H80" s="21">
        <v>4442062</v>
      </c>
      <c r="I80" s="21">
        <v>13886642</v>
      </c>
      <c r="J80" s="21">
        <v>5941954</v>
      </c>
      <c r="K80" s="21">
        <v>5939214</v>
      </c>
      <c r="L80" s="21">
        <v>5316438</v>
      </c>
      <c r="M80" s="21">
        <v>17197606</v>
      </c>
      <c r="N80" s="21"/>
      <c r="O80" s="21"/>
      <c r="P80" s="21"/>
      <c r="Q80" s="21"/>
      <c r="R80" s="21"/>
      <c r="S80" s="21"/>
      <c r="T80" s="21"/>
      <c r="U80" s="21"/>
      <c r="V80" s="21">
        <v>31084248</v>
      </c>
      <c r="W80" s="21">
        <v>52205514</v>
      </c>
      <c r="X80" s="21"/>
      <c r="Y80" s="20"/>
      <c r="Z80" s="23">
        <v>111943990</v>
      </c>
    </row>
    <row r="81" spans="1:26" ht="13.5" hidden="1">
      <c r="A81" s="39" t="s">
        <v>105</v>
      </c>
      <c r="B81" s="19">
        <v>27085202</v>
      </c>
      <c r="C81" s="19"/>
      <c r="D81" s="20">
        <v>35421404</v>
      </c>
      <c r="E81" s="21">
        <v>35421404</v>
      </c>
      <c r="F81" s="21">
        <v>1703510</v>
      </c>
      <c r="G81" s="21">
        <v>1778177</v>
      </c>
      <c r="H81" s="21">
        <v>1612394</v>
      </c>
      <c r="I81" s="21">
        <v>5094081</v>
      </c>
      <c r="J81" s="21">
        <v>1884027</v>
      </c>
      <c r="K81" s="21">
        <v>1791862</v>
      </c>
      <c r="L81" s="21">
        <v>2078486</v>
      </c>
      <c r="M81" s="21">
        <v>5754375</v>
      </c>
      <c r="N81" s="21"/>
      <c r="O81" s="21"/>
      <c r="P81" s="21"/>
      <c r="Q81" s="21"/>
      <c r="R81" s="21"/>
      <c r="S81" s="21"/>
      <c r="T81" s="21"/>
      <c r="U81" s="21"/>
      <c r="V81" s="21">
        <v>10848456</v>
      </c>
      <c r="W81" s="21">
        <v>16518909</v>
      </c>
      <c r="X81" s="21"/>
      <c r="Y81" s="20"/>
      <c r="Z81" s="23">
        <v>35421404</v>
      </c>
    </row>
    <row r="82" spans="1:26" ht="13.5" hidden="1">
      <c r="A82" s="39" t="s">
        <v>106</v>
      </c>
      <c r="B82" s="19">
        <v>24651000</v>
      </c>
      <c r="C82" s="19"/>
      <c r="D82" s="20">
        <v>34983570</v>
      </c>
      <c r="E82" s="21">
        <v>34983570</v>
      </c>
      <c r="F82" s="21">
        <v>2100641</v>
      </c>
      <c r="G82" s="21">
        <v>2219446</v>
      </c>
      <c r="H82" s="21">
        <v>1992925</v>
      </c>
      <c r="I82" s="21">
        <v>6313012</v>
      </c>
      <c r="J82" s="21">
        <v>2285869</v>
      </c>
      <c r="K82" s="21">
        <v>2179410</v>
      </c>
      <c r="L82" s="21">
        <v>1726431</v>
      </c>
      <c r="M82" s="21">
        <v>6191710</v>
      </c>
      <c r="N82" s="21"/>
      <c r="O82" s="21"/>
      <c r="P82" s="21"/>
      <c r="Q82" s="21"/>
      <c r="R82" s="21"/>
      <c r="S82" s="21"/>
      <c r="T82" s="21"/>
      <c r="U82" s="21"/>
      <c r="V82" s="21">
        <v>12504722</v>
      </c>
      <c r="W82" s="21">
        <v>18264547</v>
      </c>
      <c r="X82" s="21"/>
      <c r="Y82" s="20"/>
      <c r="Z82" s="23">
        <v>34983570</v>
      </c>
    </row>
    <row r="83" spans="1:26" ht="13.5" hidden="1">
      <c r="A83" s="39" t="s">
        <v>107</v>
      </c>
      <c r="B83" s="19">
        <v>268243</v>
      </c>
      <c r="C83" s="19"/>
      <c r="D83" s="20">
        <v>1503749</v>
      </c>
      <c r="E83" s="21">
        <v>1503749</v>
      </c>
      <c r="F83" s="21">
        <v>117087</v>
      </c>
      <c r="G83" s="21">
        <v>11541</v>
      </c>
      <c r="H83" s="21">
        <v>21340</v>
      </c>
      <c r="I83" s="21">
        <v>149968</v>
      </c>
      <c r="J83" s="21">
        <v>9969</v>
      </c>
      <c r="K83" s="21">
        <v>6650</v>
      </c>
      <c r="L83" s="21"/>
      <c r="M83" s="21">
        <v>16619</v>
      </c>
      <c r="N83" s="21"/>
      <c r="O83" s="21"/>
      <c r="P83" s="21"/>
      <c r="Q83" s="21"/>
      <c r="R83" s="21"/>
      <c r="S83" s="21"/>
      <c r="T83" s="21"/>
      <c r="U83" s="21"/>
      <c r="V83" s="21">
        <v>166587</v>
      </c>
      <c r="W83" s="21">
        <v>753558</v>
      </c>
      <c r="X83" s="21"/>
      <c r="Y83" s="20"/>
      <c r="Z83" s="23">
        <v>1503749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>
        <v>1101987</v>
      </c>
      <c r="H84" s="30">
        <v>1100902</v>
      </c>
      <c r="I84" s="30">
        <v>2202889</v>
      </c>
      <c r="J84" s="30">
        <v>1093113</v>
      </c>
      <c r="K84" s="30">
        <v>1071147</v>
      </c>
      <c r="L84" s="30">
        <v>2278542</v>
      </c>
      <c r="M84" s="30">
        <v>4442802</v>
      </c>
      <c r="N84" s="30"/>
      <c r="O84" s="30"/>
      <c r="P84" s="30"/>
      <c r="Q84" s="30"/>
      <c r="R84" s="30"/>
      <c r="S84" s="30"/>
      <c r="T84" s="30"/>
      <c r="U84" s="30"/>
      <c r="V84" s="30">
        <v>6645691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28272000</v>
      </c>
      <c r="F5" s="345">
        <f t="shared" si="0"/>
        <v>28272000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294312</v>
      </c>
      <c r="N5" s="345">
        <f t="shared" si="0"/>
        <v>294312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294312</v>
      </c>
      <c r="X5" s="343">
        <f t="shared" si="0"/>
        <v>14136000</v>
      </c>
      <c r="Y5" s="345">
        <f t="shared" si="0"/>
        <v>-13841688</v>
      </c>
      <c r="Z5" s="346">
        <f>+IF(X5&lt;&gt;0,+(Y5/X5)*100,0)</f>
        <v>-97.91799660441426</v>
      </c>
      <c r="AA5" s="347">
        <f>+AA6+AA8+AA11+AA13+AA15</f>
        <v>28272000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10554000</v>
      </c>
      <c r="F6" s="59">
        <f t="shared" si="1"/>
        <v>10554000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294312</v>
      </c>
      <c r="N6" s="59">
        <f t="shared" si="1"/>
        <v>294312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294312</v>
      </c>
      <c r="X6" s="60">
        <f t="shared" si="1"/>
        <v>5277000</v>
      </c>
      <c r="Y6" s="59">
        <f t="shared" si="1"/>
        <v>-4982688</v>
      </c>
      <c r="Z6" s="61">
        <f>+IF(X6&lt;&gt;0,+(Y6/X6)*100,0)</f>
        <v>-94.42274019329165</v>
      </c>
      <c r="AA6" s="62">
        <f t="shared" si="1"/>
        <v>10554000</v>
      </c>
    </row>
    <row r="7" spans="1:27" ht="13.5">
      <c r="A7" s="291" t="s">
        <v>228</v>
      </c>
      <c r="B7" s="142"/>
      <c r="C7" s="60"/>
      <c r="D7" s="327"/>
      <c r="E7" s="60">
        <v>10554000</v>
      </c>
      <c r="F7" s="59">
        <v>10554000</v>
      </c>
      <c r="G7" s="59"/>
      <c r="H7" s="60"/>
      <c r="I7" s="60"/>
      <c r="J7" s="59"/>
      <c r="K7" s="59"/>
      <c r="L7" s="60"/>
      <c r="M7" s="60">
        <v>294312</v>
      </c>
      <c r="N7" s="59">
        <v>294312</v>
      </c>
      <c r="O7" s="59"/>
      <c r="P7" s="60"/>
      <c r="Q7" s="60"/>
      <c r="R7" s="59"/>
      <c r="S7" s="59"/>
      <c r="T7" s="60"/>
      <c r="U7" s="60"/>
      <c r="V7" s="59"/>
      <c r="W7" s="59">
        <v>294312</v>
      </c>
      <c r="X7" s="60">
        <v>5277000</v>
      </c>
      <c r="Y7" s="59">
        <v>-4982688</v>
      </c>
      <c r="Z7" s="61">
        <v>-94.42</v>
      </c>
      <c r="AA7" s="62">
        <v>10554000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7427000</v>
      </c>
      <c r="F8" s="59">
        <f t="shared" si="2"/>
        <v>7427000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3713500</v>
      </c>
      <c r="Y8" s="59">
        <f t="shared" si="2"/>
        <v>-3713500</v>
      </c>
      <c r="Z8" s="61">
        <f>+IF(X8&lt;&gt;0,+(Y8/X8)*100,0)</f>
        <v>-100</v>
      </c>
      <c r="AA8" s="62">
        <f>SUM(AA9:AA10)</f>
        <v>7427000</v>
      </c>
    </row>
    <row r="9" spans="1:27" ht="13.5">
      <c r="A9" s="291" t="s">
        <v>229</v>
      </c>
      <c r="B9" s="142"/>
      <c r="C9" s="60"/>
      <c r="D9" s="327"/>
      <c r="E9" s="60">
        <v>7427000</v>
      </c>
      <c r="F9" s="59">
        <v>7427000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3713500</v>
      </c>
      <c r="Y9" s="59">
        <v>-3713500</v>
      </c>
      <c r="Z9" s="61">
        <v>-100</v>
      </c>
      <c r="AA9" s="62">
        <v>7427000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3938000</v>
      </c>
      <c r="F11" s="351">
        <f t="shared" si="3"/>
        <v>3938000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1969000</v>
      </c>
      <c r="Y11" s="351">
        <f t="shared" si="3"/>
        <v>-1969000</v>
      </c>
      <c r="Z11" s="352">
        <f>+IF(X11&lt;&gt;0,+(Y11/X11)*100,0)</f>
        <v>-100</v>
      </c>
      <c r="AA11" s="353">
        <f t="shared" si="3"/>
        <v>3938000</v>
      </c>
    </row>
    <row r="12" spans="1:27" ht="13.5">
      <c r="A12" s="291" t="s">
        <v>231</v>
      </c>
      <c r="B12" s="136"/>
      <c r="C12" s="60"/>
      <c r="D12" s="327"/>
      <c r="E12" s="60">
        <v>3938000</v>
      </c>
      <c r="F12" s="59">
        <v>3938000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1969000</v>
      </c>
      <c r="Y12" s="59">
        <v>-1969000</v>
      </c>
      <c r="Z12" s="61">
        <v>-100</v>
      </c>
      <c r="AA12" s="62">
        <v>3938000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2231000</v>
      </c>
      <c r="F13" s="329">
        <f t="shared" si="4"/>
        <v>2231000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1115500</v>
      </c>
      <c r="Y13" s="329">
        <f t="shared" si="4"/>
        <v>-1115500</v>
      </c>
      <c r="Z13" s="322">
        <f>+IF(X13&lt;&gt;0,+(Y13/X13)*100,0)</f>
        <v>-100</v>
      </c>
      <c r="AA13" s="273">
        <f t="shared" si="4"/>
        <v>2231000</v>
      </c>
    </row>
    <row r="14" spans="1:27" ht="13.5">
      <c r="A14" s="291" t="s">
        <v>232</v>
      </c>
      <c r="B14" s="136"/>
      <c r="C14" s="60"/>
      <c r="D14" s="327"/>
      <c r="E14" s="60">
        <v>2231000</v>
      </c>
      <c r="F14" s="59">
        <v>2231000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1115500</v>
      </c>
      <c r="Y14" s="59">
        <v>-1115500</v>
      </c>
      <c r="Z14" s="61">
        <v>-100</v>
      </c>
      <c r="AA14" s="62">
        <v>2231000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4122000</v>
      </c>
      <c r="F15" s="59">
        <f t="shared" si="5"/>
        <v>4122000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2061000</v>
      </c>
      <c r="Y15" s="59">
        <f t="shared" si="5"/>
        <v>-2061000</v>
      </c>
      <c r="Z15" s="61">
        <f>+IF(X15&lt;&gt;0,+(Y15/X15)*100,0)</f>
        <v>-100</v>
      </c>
      <c r="AA15" s="62">
        <f>SUM(AA16:AA20)</f>
        <v>4122000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4122000</v>
      </c>
      <c r="F20" s="59">
        <v>4122000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2061000</v>
      </c>
      <c r="Y20" s="59">
        <v>-2061000</v>
      </c>
      <c r="Z20" s="61">
        <v>-100</v>
      </c>
      <c r="AA20" s="62">
        <v>4122000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4382000</v>
      </c>
      <c r="F22" s="332">
        <f t="shared" si="6"/>
        <v>4382000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2191000</v>
      </c>
      <c r="Y22" s="332">
        <f t="shared" si="6"/>
        <v>-2191000</v>
      </c>
      <c r="Z22" s="323">
        <f>+IF(X22&lt;&gt;0,+(Y22/X22)*100,0)</f>
        <v>-100</v>
      </c>
      <c r="AA22" s="337">
        <f>SUM(AA23:AA32)</f>
        <v>4382000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4382000</v>
      </c>
      <c r="F32" s="59">
        <v>4382000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2191000</v>
      </c>
      <c r="Y32" s="59">
        <v>-2191000</v>
      </c>
      <c r="Z32" s="61">
        <v>-100</v>
      </c>
      <c r="AA32" s="62">
        <v>4382000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799000</v>
      </c>
      <c r="F40" s="332">
        <f t="shared" si="9"/>
        <v>799000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399500</v>
      </c>
      <c r="Y40" s="332">
        <f t="shared" si="9"/>
        <v>-399500</v>
      </c>
      <c r="Z40" s="323">
        <f>+IF(X40&lt;&gt;0,+(Y40/X40)*100,0)</f>
        <v>-100</v>
      </c>
      <c r="AA40" s="337">
        <f>SUM(AA41:AA49)</f>
        <v>799000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799000</v>
      </c>
      <c r="F49" s="53">
        <v>799000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399500</v>
      </c>
      <c r="Y49" s="53">
        <v>-399500</v>
      </c>
      <c r="Z49" s="94">
        <v>-100</v>
      </c>
      <c r="AA49" s="95">
        <v>799000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33453000</v>
      </c>
      <c r="F60" s="264">
        <f t="shared" si="14"/>
        <v>33453000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294312</v>
      </c>
      <c r="N60" s="264">
        <f t="shared" si="14"/>
        <v>294312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294312</v>
      </c>
      <c r="X60" s="219">
        <f t="shared" si="14"/>
        <v>16726500</v>
      </c>
      <c r="Y60" s="264">
        <f t="shared" si="14"/>
        <v>-16432188</v>
      </c>
      <c r="Z60" s="324">
        <f>+IF(X60&lt;&gt;0,+(Y60/X60)*100,0)</f>
        <v>-98.24044480315666</v>
      </c>
      <c r="AA60" s="232">
        <f>+AA57+AA54+AA51+AA40+AA37+AA34+AA22+AA5</f>
        <v>33453000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143472336</v>
      </c>
      <c r="D5" s="153">
        <f>SUM(D6:D8)</f>
        <v>0</v>
      </c>
      <c r="E5" s="154">
        <f t="shared" si="0"/>
        <v>200753689</v>
      </c>
      <c r="F5" s="100">
        <f t="shared" si="0"/>
        <v>200753689</v>
      </c>
      <c r="G5" s="100">
        <f t="shared" si="0"/>
        <v>32943333</v>
      </c>
      <c r="H5" s="100">
        <f t="shared" si="0"/>
        <v>12672605</v>
      </c>
      <c r="I5" s="100">
        <f t="shared" si="0"/>
        <v>9909811</v>
      </c>
      <c r="J5" s="100">
        <f t="shared" si="0"/>
        <v>55525749</v>
      </c>
      <c r="K5" s="100">
        <f t="shared" si="0"/>
        <v>10015231</v>
      </c>
      <c r="L5" s="100">
        <f t="shared" si="0"/>
        <v>13581534</v>
      </c>
      <c r="M5" s="100">
        <f t="shared" si="0"/>
        <v>20642157</v>
      </c>
      <c r="N5" s="100">
        <f t="shared" si="0"/>
        <v>44238922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99764671</v>
      </c>
      <c r="X5" s="100">
        <f t="shared" si="0"/>
        <v>100376700</v>
      </c>
      <c r="Y5" s="100">
        <f t="shared" si="0"/>
        <v>-612029</v>
      </c>
      <c r="Z5" s="137">
        <f>+IF(X5&lt;&gt;0,+(Y5/X5)*100,0)</f>
        <v>-0.6097321390322654</v>
      </c>
      <c r="AA5" s="153">
        <f>SUM(AA6:AA8)</f>
        <v>200753689</v>
      </c>
    </row>
    <row r="6" spans="1:27" ht="13.5">
      <c r="A6" s="138" t="s">
        <v>75</v>
      </c>
      <c r="B6" s="136"/>
      <c r="C6" s="155">
        <v>34516800</v>
      </c>
      <c r="D6" s="155"/>
      <c r="E6" s="156">
        <v>38355000</v>
      </c>
      <c r="F6" s="60">
        <v>38355000</v>
      </c>
      <c r="G6" s="60">
        <v>15671048</v>
      </c>
      <c r="H6" s="60">
        <v>3271</v>
      </c>
      <c r="I6" s="60">
        <v>76080</v>
      </c>
      <c r="J6" s="60">
        <v>15750399</v>
      </c>
      <c r="K6" s="60">
        <v>30</v>
      </c>
      <c r="L6" s="60">
        <v>1991592</v>
      </c>
      <c r="M6" s="60">
        <v>11461590</v>
      </c>
      <c r="N6" s="60">
        <v>13453212</v>
      </c>
      <c r="O6" s="60"/>
      <c r="P6" s="60"/>
      <c r="Q6" s="60"/>
      <c r="R6" s="60"/>
      <c r="S6" s="60"/>
      <c r="T6" s="60"/>
      <c r="U6" s="60"/>
      <c r="V6" s="60"/>
      <c r="W6" s="60">
        <v>29203611</v>
      </c>
      <c r="X6" s="60">
        <v>19177356</v>
      </c>
      <c r="Y6" s="60">
        <v>10026255</v>
      </c>
      <c r="Z6" s="140">
        <v>52.28</v>
      </c>
      <c r="AA6" s="155">
        <v>38355000</v>
      </c>
    </row>
    <row r="7" spans="1:27" ht="13.5">
      <c r="A7" s="138" t="s">
        <v>76</v>
      </c>
      <c r="B7" s="136"/>
      <c r="C7" s="157">
        <v>108955536</v>
      </c>
      <c r="D7" s="157"/>
      <c r="E7" s="158">
        <v>156292689</v>
      </c>
      <c r="F7" s="159">
        <v>156292689</v>
      </c>
      <c r="G7" s="159">
        <v>17169359</v>
      </c>
      <c r="H7" s="159">
        <v>12420652</v>
      </c>
      <c r="I7" s="159">
        <v>9537691</v>
      </c>
      <c r="J7" s="159">
        <v>39127702</v>
      </c>
      <c r="K7" s="159">
        <v>9732455</v>
      </c>
      <c r="L7" s="159">
        <v>11250647</v>
      </c>
      <c r="M7" s="159">
        <v>8950806</v>
      </c>
      <c r="N7" s="159">
        <v>29933908</v>
      </c>
      <c r="O7" s="159"/>
      <c r="P7" s="159"/>
      <c r="Q7" s="159"/>
      <c r="R7" s="159"/>
      <c r="S7" s="159"/>
      <c r="T7" s="159"/>
      <c r="U7" s="159"/>
      <c r="V7" s="159"/>
      <c r="W7" s="159">
        <v>69061610</v>
      </c>
      <c r="X7" s="159">
        <v>78146346</v>
      </c>
      <c r="Y7" s="159">
        <v>-9084736</v>
      </c>
      <c r="Z7" s="141">
        <v>-11.63</v>
      </c>
      <c r="AA7" s="157">
        <v>156292689</v>
      </c>
    </row>
    <row r="8" spans="1:27" ht="13.5">
      <c r="A8" s="138" t="s">
        <v>77</v>
      </c>
      <c r="B8" s="136"/>
      <c r="C8" s="155"/>
      <c r="D8" s="155"/>
      <c r="E8" s="156">
        <v>6106000</v>
      </c>
      <c r="F8" s="60">
        <v>6106000</v>
      </c>
      <c r="G8" s="60">
        <v>102926</v>
      </c>
      <c r="H8" s="60">
        <v>248682</v>
      </c>
      <c r="I8" s="60">
        <v>296040</v>
      </c>
      <c r="J8" s="60">
        <v>647648</v>
      </c>
      <c r="K8" s="60">
        <v>282746</v>
      </c>
      <c r="L8" s="60">
        <v>339295</v>
      </c>
      <c r="M8" s="60">
        <v>229761</v>
      </c>
      <c r="N8" s="60">
        <v>851802</v>
      </c>
      <c r="O8" s="60"/>
      <c r="P8" s="60"/>
      <c r="Q8" s="60"/>
      <c r="R8" s="60"/>
      <c r="S8" s="60"/>
      <c r="T8" s="60"/>
      <c r="U8" s="60"/>
      <c r="V8" s="60"/>
      <c r="W8" s="60">
        <v>1499450</v>
      </c>
      <c r="X8" s="60">
        <v>3052998</v>
      </c>
      <c r="Y8" s="60">
        <v>-1553548</v>
      </c>
      <c r="Z8" s="140">
        <v>-50.89</v>
      </c>
      <c r="AA8" s="155">
        <v>6106000</v>
      </c>
    </row>
    <row r="9" spans="1:27" ht="13.5">
      <c r="A9" s="135" t="s">
        <v>78</v>
      </c>
      <c r="B9" s="136"/>
      <c r="C9" s="153">
        <f aca="true" t="shared" si="1" ref="C9:Y9">SUM(C10:C14)</f>
        <v>27626089</v>
      </c>
      <c r="D9" s="153">
        <f>SUM(D10:D14)</f>
        <v>0</v>
      </c>
      <c r="E9" s="154">
        <f t="shared" si="1"/>
        <v>9420078</v>
      </c>
      <c r="F9" s="100">
        <f t="shared" si="1"/>
        <v>9420078</v>
      </c>
      <c r="G9" s="100">
        <f t="shared" si="1"/>
        <v>143431</v>
      </c>
      <c r="H9" s="100">
        <f t="shared" si="1"/>
        <v>253391</v>
      </c>
      <c r="I9" s="100">
        <f t="shared" si="1"/>
        <v>1202796</v>
      </c>
      <c r="J9" s="100">
        <f t="shared" si="1"/>
        <v>1599618</v>
      </c>
      <c r="K9" s="100">
        <f t="shared" si="1"/>
        <v>396579</v>
      </c>
      <c r="L9" s="100">
        <f t="shared" si="1"/>
        <v>490189</v>
      </c>
      <c r="M9" s="100">
        <f t="shared" si="1"/>
        <v>413319</v>
      </c>
      <c r="N9" s="100">
        <f t="shared" si="1"/>
        <v>1300087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2899705</v>
      </c>
      <c r="X9" s="100">
        <f t="shared" si="1"/>
        <v>4710696</v>
      </c>
      <c r="Y9" s="100">
        <f t="shared" si="1"/>
        <v>-1810991</v>
      </c>
      <c r="Z9" s="137">
        <f>+IF(X9&lt;&gt;0,+(Y9/X9)*100,0)</f>
        <v>-38.44423414289523</v>
      </c>
      <c r="AA9" s="153">
        <f>SUM(AA10:AA14)</f>
        <v>9420078</v>
      </c>
    </row>
    <row r="10" spans="1:27" ht="13.5">
      <c r="A10" s="138" t="s">
        <v>79</v>
      </c>
      <c r="B10" s="136"/>
      <c r="C10" s="155">
        <v>12682005</v>
      </c>
      <c r="D10" s="155"/>
      <c r="E10" s="156">
        <v>4642490</v>
      </c>
      <c r="F10" s="60">
        <v>4642490</v>
      </c>
      <c r="G10" s="60">
        <v>106301</v>
      </c>
      <c r="H10" s="60">
        <v>162731</v>
      </c>
      <c r="I10" s="60">
        <v>1096601</v>
      </c>
      <c r="J10" s="60">
        <v>1365633</v>
      </c>
      <c r="K10" s="60">
        <v>254405</v>
      </c>
      <c r="L10" s="60">
        <v>240086</v>
      </c>
      <c r="M10" s="60">
        <v>293884</v>
      </c>
      <c r="N10" s="60">
        <v>788375</v>
      </c>
      <c r="O10" s="60"/>
      <c r="P10" s="60"/>
      <c r="Q10" s="60"/>
      <c r="R10" s="60"/>
      <c r="S10" s="60"/>
      <c r="T10" s="60"/>
      <c r="U10" s="60"/>
      <c r="V10" s="60"/>
      <c r="W10" s="60">
        <v>2154008</v>
      </c>
      <c r="X10" s="60">
        <v>2321244</v>
      </c>
      <c r="Y10" s="60">
        <v>-167236</v>
      </c>
      <c r="Z10" s="140">
        <v>-7.2</v>
      </c>
      <c r="AA10" s="155">
        <v>4642490</v>
      </c>
    </row>
    <row r="11" spans="1:27" ht="13.5">
      <c r="A11" s="138" t="s">
        <v>80</v>
      </c>
      <c r="B11" s="136"/>
      <c r="C11" s="155"/>
      <c r="D11" s="155"/>
      <c r="E11" s="156">
        <v>573480</v>
      </c>
      <c r="F11" s="60">
        <v>573480</v>
      </c>
      <c r="G11" s="60"/>
      <c r="H11" s="60"/>
      <c r="I11" s="60"/>
      <c r="J11" s="60"/>
      <c r="K11" s="60">
        <v>26910</v>
      </c>
      <c r="L11" s="60">
        <v>13281</v>
      </c>
      <c r="M11" s="60">
        <v>18880</v>
      </c>
      <c r="N11" s="60">
        <v>59071</v>
      </c>
      <c r="O11" s="60"/>
      <c r="P11" s="60"/>
      <c r="Q11" s="60"/>
      <c r="R11" s="60"/>
      <c r="S11" s="60"/>
      <c r="T11" s="60"/>
      <c r="U11" s="60"/>
      <c r="V11" s="60"/>
      <c r="W11" s="60">
        <v>59071</v>
      </c>
      <c r="X11" s="60">
        <v>286740</v>
      </c>
      <c r="Y11" s="60">
        <v>-227669</v>
      </c>
      <c r="Z11" s="140">
        <v>-79.4</v>
      </c>
      <c r="AA11" s="155">
        <v>573480</v>
      </c>
    </row>
    <row r="12" spans="1:27" ht="13.5">
      <c r="A12" s="138" t="s">
        <v>81</v>
      </c>
      <c r="B12" s="136"/>
      <c r="C12" s="155">
        <v>13587992</v>
      </c>
      <c r="D12" s="155"/>
      <c r="E12" s="156">
        <v>3482868</v>
      </c>
      <c r="F12" s="60">
        <v>3482868</v>
      </c>
      <c r="G12" s="60">
        <v>37130</v>
      </c>
      <c r="H12" s="60">
        <v>90660</v>
      </c>
      <c r="I12" s="60">
        <v>106195</v>
      </c>
      <c r="J12" s="60">
        <v>233985</v>
      </c>
      <c r="K12" s="60">
        <v>115264</v>
      </c>
      <c r="L12" s="60">
        <v>119004</v>
      </c>
      <c r="M12" s="60">
        <v>100555</v>
      </c>
      <c r="N12" s="60">
        <v>334823</v>
      </c>
      <c r="O12" s="60"/>
      <c r="P12" s="60"/>
      <c r="Q12" s="60"/>
      <c r="R12" s="60"/>
      <c r="S12" s="60"/>
      <c r="T12" s="60"/>
      <c r="U12" s="60"/>
      <c r="V12" s="60"/>
      <c r="W12" s="60">
        <v>568808</v>
      </c>
      <c r="X12" s="60">
        <v>1742094</v>
      </c>
      <c r="Y12" s="60">
        <v>-1173286</v>
      </c>
      <c r="Z12" s="140">
        <v>-67.35</v>
      </c>
      <c r="AA12" s="155">
        <v>3482868</v>
      </c>
    </row>
    <row r="13" spans="1:27" ht="13.5">
      <c r="A13" s="138" t="s">
        <v>82</v>
      </c>
      <c r="B13" s="136"/>
      <c r="C13" s="155">
        <v>1356092</v>
      </c>
      <c r="D13" s="155"/>
      <c r="E13" s="156"/>
      <c r="F13" s="60"/>
      <c r="G13" s="60"/>
      <c r="H13" s="60"/>
      <c r="I13" s="60"/>
      <c r="J13" s="60"/>
      <c r="K13" s="60"/>
      <c r="L13" s="60">
        <v>117818</v>
      </c>
      <c r="M13" s="60"/>
      <c r="N13" s="60">
        <v>117818</v>
      </c>
      <c r="O13" s="60"/>
      <c r="P13" s="60"/>
      <c r="Q13" s="60"/>
      <c r="R13" s="60"/>
      <c r="S13" s="60"/>
      <c r="T13" s="60"/>
      <c r="U13" s="60"/>
      <c r="V13" s="60"/>
      <c r="W13" s="60">
        <v>117818</v>
      </c>
      <c r="X13" s="60"/>
      <c r="Y13" s="60">
        <v>117818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721240</v>
      </c>
      <c r="F14" s="159">
        <v>721240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360618</v>
      </c>
      <c r="Y14" s="159">
        <v>-360618</v>
      </c>
      <c r="Z14" s="141">
        <v>-100</v>
      </c>
      <c r="AA14" s="157">
        <v>721240</v>
      </c>
    </row>
    <row r="15" spans="1:27" ht="13.5">
      <c r="A15" s="135" t="s">
        <v>84</v>
      </c>
      <c r="B15" s="142"/>
      <c r="C15" s="153">
        <f aca="true" t="shared" si="2" ref="C15:Y15">SUM(C16:C18)</f>
        <v>45026957</v>
      </c>
      <c r="D15" s="153">
        <f>SUM(D16:D18)</f>
        <v>0</v>
      </c>
      <c r="E15" s="154">
        <f t="shared" si="2"/>
        <v>54978722</v>
      </c>
      <c r="F15" s="100">
        <f t="shared" si="2"/>
        <v>54978722</v>
      </c>
      <c r="G15" s="100">
        <f t="shared" si="2"/>
        <v>5064449</v>
      </c>
      <c r="H15" s="100">
        <f t="shared" si="2"/>
        <v>2590525</v>
      </c>
      <c r="I15" s="100">
        <f t="shared" si="2"/>
        <v>1354419</v>
      </c>
      <c r="J15" s="100">
        <f t="shared" si="2"/>
        <v>9009393</v>
      </c>
      <c r="K15" s="100">
        <f t="shared" si="2"/>
        <v>2534915</v>
      </c>
      <c r="L15" s="100">
        <f t="shared" si="2"/>
        <v>256093</v>
      </c>
      <c r="M15" s="100">
        <f t="shared" si="2"/>
        <v>1416922</v>
      </c>
      <c r="N15" s="100">
        <f t="shared" si="2"/>
        <v>4207930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13217323</v>
      </c>
      <c r="X15" s="100">
        <f t="shared" si="2"/>
        <v>27489138</v>
      </c>
      <c r="Y15" s="100">
        <f t="shared" si="2"/>
        <v>-14271815</v>
      </c>
      <c r="Z15" s="137">
        <f>+IF(X15&lt;&gt;0,+(Y15/X15)*100,0)</f>
        <v>-51.918015763171624</v>
      </c>
      <c r="AA15" s="153">
        <f>SUM(AA16:AA18)</f>
        <v>54978722</v>
      </c>
    </row>
    <row r="16" spans="1:27" ht="13.5">
      <c r="A16" s="138" t="s">
        <v>85</v>
      </c>
      <c r="B16" s="136"/>
      <c r="C16" s="155">
        <v>5708343</v>
      </c>
      <c r="D16" s="155"/>
      <c r="E16" s="156">
        <v>7598686</v>
      </c>
      <c r="F16" s="60">
        <v>7598686</v>
      </c>
      <c r="G16" s="60">
        <v>406352</v>
      </c>
      <c r="H16" s="60">
        <v>192914</v>
      </c>
      <c r="I16" s="60">
        <v>194743</v>
      </c>
      <c r="J16" s="60">
        <v>794009</v>
      </c>
      <c r="K16" s="60">
        <v>170052</v>
      </c>
      <c r="L16" s="60">
        <v>307440</v>
      </c>
      <c r="M16" s="60">
        <v>167714</v>
      </c>
      <c r="N16" s="60">
        <v>645206</v>
      </c>
      <c r="O16" s="60"/>
      <c r="P16" s="60"/>
      <c r="Q16" s="60"/>
      <c r="R16" s="60"/>
      <c r="S16" s="60"/>
      <c r="T16" s="60"/>
      <c r="U16" s="60"/>
      <c r="V16" s="60"/>
      <c r="W16" s="60">
        <v>1439215</v>
      </c>
      <c r="X16" s="60">
        <v>3799104</v>
      </c>
      <c r="Y16" s="60">
        <v>-2359889</v>
      </c>
      <c r="Z16" s="140">
        <v>-62.12</v>
      </c>
      <c r="AA16" s="155">
        <v>7598686</v>
      </c>
    </row>
    <row r="17" spans="1:27" ht="13.5">
      <c r="A17" s="138" t="s">
        <v>86</v>
      </c>
      <c r="B17" s="136"/>
      <c r="C17" s="155">
        <v>39318614</v>
      </c>
      <c r="D17" s="155"/>
      <c r="E17" s="156">
        <v>47167636</v>
      </c>
      <c r="F17" s="60">
        <v>47167636</v>
      </c>
      <c r="G17" s="60">
        <v>4656458</v>
      </c>
      <c r="H17" s="60">
        <v>2396249</v>
      </c>
      <c r="I17" s="60">
        <v>1158412</v>
      </c>
      <c r="J17" s="60">
        <v>8211119</v>
      </c>
      <c r="K17" s="60">
        <v>2356424</v>
      </c>
      <c r="L17" s="60">
        <v>-52860</v>
      </c>
      <c r="M17" s="60">
        <v>1249208</v>
      </c>
      <c r="N17" s="60">
        <v>3552772</v>
      </c>
      <c r="O17" s="60"/>
      <c r="P17" s="60"/>
      <c r="Q17" s="60"/>
      <c r="R17" s="60"/>
      <c r="S17" s="60"/>
      <c r="T17" s="60"/>
      <c r="U17" s="60"/>
      <c r="V17" s="60"/>
      <c r="W17" s="60">
        <v>11763891</v>
      </c>
      <c r="X17" s="60">
        <v>23583834</v>
      </c>
      <c r="Y17" s="60">
        <v>-11819943</v>
      </c>
      <c r="Z17" s="140">
        <v>-50.12</v>
      </c>
      <c r="AA17" s="155">
        <v>47167636</v>
      </c>
    </row>
    <row r="18" spans="1:27" ht="13.5">
      <c r="A18" s="138" t="s">
        <v>87</v>
      </c>
      <c r="B18" s="136"/>
      <c r="C18" s="155"/>
      <c r="D18" s="155"/>
      <c r="E18" s="156">
        <v>212400</v>
      </c>
      <c r="F18" s="60">
        <v>212400</v>
      </c>
      <c r="G18" s="60">
        <v>1639</v>
      </c>
      <c r="H18" s="60">
        <v>1362</v>
      </c>
      <c r="I18" s="60">
        <v>1264</v>
      </c>
      <c r="J18" s="60">
        <v>4265</v>
      </c>
      <c r="K18" s="60">
        <v>8439</v>
      </c>
      <c r="L18" s="60">
        <v>1513</v>
      </c>
      <c r="M18" s="60"/>
      <c r="N18" s="60">
        <v>9952</v>
      </c>
      <c r="O18" s="60"/>
      <c r="P18" s="60"/>
      <c r="Q18" s="60"/>
      <c r="R18" s="60"/>
      <c r="S18" s="60"/>
      <c r="T18" s="60"/>
      <c r="U18" s="60"/>
      <c r="V18" s="60"/>
      <c r="W18" s="60">
        <v>14217</v>
      </c>
      <c r="X18" s="60">
        <v>106200</v>
      </c>
      <c r="Y18" s="60">
        <v>-91983</v>
      </c>
      <c r="Z18" s="140">
        <v>-86.61</v>
      </c>
      <c r="AA18" s="155">
        <v>212400</v>
      </c>
    </row>
    <row r="19" spans="1:27" ht="13.5">
      <c r="A19" s="135" t="s">
        <v>88</v>
      </c>
      <c r="B19" s="142"/>
      <c r="C19" s="153">
        <f aca="true" t="shared" si="3" ref="C19:Y19">SUM(C20:C23)</f>
        <v>550263026</v>
      </c>
      <c r="D19" s="153">
        <f>SUM(D20:D23)</f>
        <v>0</v>
      </c>
      <c r="E19" s="154">
        <f t="shared" si="3"/>
        <v>674666567</v>
      </c>
      <c r="F19" s="100">
        <f t="shared" si="3"/>
        <v>674666567</v>
      </c>
      <c r="G19" s="100">
        <f t="shared" si="3"/>
        <v>65290370</v>
      </c>
      <c r="H19" s="100">
        <f t="shared" si="3"/>
        <v>46144821</v>
      </c>
      <c r="I19" s="100">
        <f t="shared" si="3"/>
        <v>48563297</v>
      </c>
      <c r="J19" s="100">
        <f t="shared" si="3"/>
        <v>159998488</v>
      </c>
      <c r="K19" s="100">
        <f t="shared" si="3"/>
        <v>47040640</v>
      </c>
      <c r="L19" s="100">
        <f t="shared" si="3"/>
        <v>50271749</v>
      </c>
      <c r="M19" s="100">
        <f t="shared" si="3"/>
        <v>61946243</v>
      </c>
      <c r="N19" s="100">
        <f t="shared" si="3"/>
        <v>159258632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319257120</v>
      </c>
      <c r="X19" s="100">
        <f t="shared" si="3"/>
        <v>337332948</v>
      </c>
      <c r="Y19" s="100">
        <f t="shared" si="3"/>
        <v>-18075828</v>
      </c>
      <c r="Z19" s="137">
        <f>+IF(X19&lt;&gt;0,+(Y19/X19)*100,0)</f>
        <v>-5.358453156493922</v>
      </c>
      <c r="AA19" s="153">
        <f>SUM(AA20:AA23)</f>
        <v>674666567</v>
      </c>
    </row>
    <row r="20" spans="1:27" ht="13.5">
      <c r="A20" s="138" t="s">
        <v>89</v>
      </c>
      <c r="B20" s="136"/>
      <c r="C20" s="155">
        <v>383908357</v>
      </c>
      <c r="D20" s="155"/>
      <c r="E20" s="156">
        <v>441403000</v>
      </c>
      <c r="F20" s="60">
        <v>441403000</v>
      </c>
      <c r="G20" s="60">
        <v>44186577</v>
      </c>
      <c r="H20" s="60">
        <v>33197411</v>
      </c>
      <c r="I20" s="60">
        <v>35134766</v>
      </c>
      <c r="J20" s="60">
        <v>112518754</v>
      </c>
      <c r="K20" s="60">
        <v>33365789</v>
      </c>
      <c r="L20" s="60">
        <v>33943266</v>
      </c>
      <c r="M20" s="60">
        <v>39249070</v>
      </c>
      <c r="N20" s="60">
        <v>106558125</v>
      </c>
      <c r="O20" s="60"/>
      <c r="P20" s="60"/>
      <c r="Q20" s="60"/>
      <c r="R20" s="60"/>
      <c r="S20" s="60"/>
      <c r="T20" s="60"/>
      <c r="U20" s="60"/>
      <c r="V20" s="60"/>
      <c r="W20" s="60">
        <v>219076879</v>
      </c>
      <c r="X20" s="60">
        <v>220701318</v>
      </c>
      <c r="Y20" s="60">
        <v>-1624439</v>
      </c>
      <c r="Z20" s="140">
        <v>-0.74</v>
      </c>
      <c r="AA20" s="155">
        <v>441403000</v>
      </c>
    </row>
    <row r="21" spans="1:27" ht="13.5">
      <c r="A21" s="138" t="s">
        <v>90</v>
      </c>
      <c r="B21" s="136"/>
      <c r="C21" s="155">
        <v>80140035</v>
      </c>
      <c r="D21" s="155"/>
      <c r="E21" s="156">
        <v>137557000</v>
      </c>
      <c r="F21" s="60">
        <v>137557000</v>
      </c>
      <c r="G21" s="60">
        <v>10353255</v>
      </c>
      <c r="H21" s="60">
        <v>6835103</v>
      </c>
      <c r="I21" s="60">
        <v>7304466</v>
      </c>
      <c r="J21" s="60">
        <v>24492824</v>
      </c>
      <c r="K21" s="60">
        <v>7494926</v>
      </c>
      <c r="L21" s="60">
        <v>9374156</v>
      </c>
      <c r="M21" s="60">
        <v>11712720</v>
      </c>
      <c r="N21" s="60">
        <v>28581802</v>
      </c>
      <c r="O21" s="60"/>
      <c r="P21" s="60"/>
      <c r="Q21" s="60"/>
      <c r="R21" s="60"/>
      <c r="S21" s="60"/>
      <c r="T21" s="60"/>
      <c r="U21" s="60"/>
      <c r="V21" s="60"/>
      <c r="W21" s="60">
        <v>53074626</v>
      </c>
      <c r="X21" s="60">
        <v>68778366</v>
      </c>
      <c r="Y21" s="60">
        <v>-15703740</v>
      </c>
      <c r="Z21" s="140">
        <v>-22.83</v>
      </c>
      <c r="AA21" s="155">
        <v>137557000</v>
      </c>
    </row>
    <row r="22" spans="1:27" ht="13.5">
      <c r="A22" s="138" t="s">
        <v>91</v>
      </c>
      <c r="B22" s="136"/>
      <c r="C22" s="157">
        <v>39503245</v>
      </c>
      <c r="D22" s="157"/>
      <c r="E22" s="158">
        <v>48030000</v>
      </c>
      <c r="F22" s="159">
        <v>48030000</v>
      </c>
      <c r="G22" s="159">
        <v>5197361</v>
      </c>
      <c r="H22" s="159">
        <v>2666104</v>
      </c>
      <c r="I22" s="159">
        <v>2671912</v>
      </c>
      <c r="J22" s="159">
        <v>10535377</v>
      </c>
      <c r="K22" s="159">
        <v>2680108</v>
      </c>
      <c r="L22" s="159">
        <v>3124550</v>
      </c>
      <c r="M22" s="159">
        <v>5108247</v>
      </c>
      <c r="N22" s="159">
        <v>10912905</v>
      </c>
      <c r="O22" s="159"/>
      <c r="P22" s="159"/>
      <c r="Q22" s="159"/>
      <c r="R22" s="159"/>
      <c r="S22" s="159"/>
      <c r="T22" s="159"/>
      <c r="U22" s="159"/>
      <c r="V22" s="159"/>
      <c r="W22" s="159">
        <v>21448282</v>
      </c>
      <c r="X22" s="159">
        <v>24014982</v>
      </c>
      <c r="Y22" s="159">
        <v>-2566700</v>
      </c>
      <c r="Z22" s="141">
        <v>-10.69</v>
      </c>
      <c r="AA22" s="157">
        <v>48030000</v>
      </c>
    </row>
    <row r="23" spans="1:27" ht="13.5">
      <c r="A23" s="138" t="s">
        <v>92</v>
      </c>
      <c r="B23" s="136"/>
      <c r="C23" s="155">
        <v>46711389</v>
      </c>
      <c r="D23" s="155"/>
      <c r="E23" s="156">
        <v>47676567</v>
      </c>
      <c r="F23" s="60">
        <v>47676567</v>
      </c>
      <c r="G23" s="60">
        <v>5553177</v>
      </c>
      <c r="H23" s="60">
        <v>3446203</v>
      </c>
      <c r="I23" s="60">
        <v>3452153</v>
      </c>
      <c r="J23" s="60">
        <v>12451533</v>
      </c>
      <c r="K23" s="60">
        <v>3499817</v>
      </c>
      <c r="L23" s="60">
        <v>3829777</v>
      </c>
      <c r="M23" s="60">
        <v>5876206</v>
      </c>
      <c r="N23" s="60">
        <v>13205800</v>
      </c>
      <c r="O23" s="60"/>
      <c r="P23" s="60"/>
      <c r="Q23" s="60"/>
      <c r="R23" s="60"/>
      <c r="S23" s="60"/>
      <c r="T23" s="60"/>
      <c r="U23" s="60"/>
      <c r="V23" s="60"/>
      <c r="W23" s="60">
        <v>25657333</v>
      </c>
      <c r="X23" s="60">
        <v>23838282</v>
      </c>
      <c r="Y23" s="60">
        <v>1819051</v>
      </c>
      <c r="Z23" s="140">
        <v>7.63</v>
      </c>
      <c r="AA23" s="155">
        <v>47676567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766388408</v>
      </c>
      <c r="D25" s="168">
        <f>+D5+D9+D15+D19+D24</f>
        <v>0</v>
      </c>
      <c r="E25" s="169">
        <f t="shared" si="4"/>
        <v>939819056</v>
      </c>
      <c r="F25" s="73">
        <f t="shared" si="4"/>
        <v>939819056</v>
      </c>
      <c r="G25" s="73">
        <f t="shared" si="4"/>
        <v>103441583</v>
      </c>
      <c r="H25" s="73">
        <f t="shared" si="4"/>
        <v>61661342</v>
      </c>
      <c r="I25" s="73">
        <f t="shared" si="4"/>
        <v>61030323</v>
      </c>
      <c r="J25" s="73">
        <f t="shared" si="4"/>
        <v>226133248</v>
      </c>
      <c r="K25" s="73">
        <f t="shared" si="4"/>
        <v>59987365</v>
      </c>
      <c r="L25" s="73">
        <f t="shared" si="4"/>
        <v>64599565</v>
      </c>
      <c r="M25" s="73">
        <f t="shared" si="4"/>
        <v>84418641</v>
      </c>
      <c r="N25" s="73">
        <f t="shared" si="4"/>
        <v>209005571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435138819</v>
      </c>
      <c r="X25" s="73">
        <f t="shared" si="4"/>
        <v>469909482</v>
      </c>
      <c r="Y25" s="73">
        <f t="shared" si="4"/>
        <v>-34770663</v>
      </c>
      <c r="Z25" s="170">
        <f>+IF(X25&lt;&gt;0,+(Y25/X25)*100,0)</f>
        <v>-7.399438473131299</v>
      </c>
      <c r="AA25" s="168">
        <f>+AA5+AA9+AA15+AA19+AA24</f>
        <v>939819056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318572435</v>
      </c>
      <c r="D28" s="153">
        <f>SUM(D29:D31)</f>
        <v>0</v>
      </c>
      <c r="E28" s="154">
        <f t="shared" si="5"/>
        <v>215442165</v>
      </c>
      <c r="F28" s="100">
        <f t="shared" si="5"/>
        <v>215442165</v>
      </c>
      <c r="G28" s="100">
        <f t="shared" si="5"/>
        <v>10775613</v>
      </c>
      <c r="H28" s="100">
        <f t="shared" si="5"/>
        <v>10088846</v>
      </c>
      <c r="I28" s="100">
        <f t="shared" si="5"/>
        <v>10136642</v>
      </c>
      <c r="J28" s="100">
        <f t="shared" si="5"/>
        <v>31001101</v>
      </c>
      <c r="K28" s="100">
        <f t="shared" si="5"/>
        <v>14250437</v>
      </c>
      <c r="L28" s="100">
        <f t="shared" si="5"/>
        <v>13830082</v>
      </c>
      <c r="M28" s="100">
        <f t="shared" si="5"/>
        <v>17042033</v>
      </c>
      <c r="N28" s="100">
        <f t="shared" si="5"/>
        <v>45122552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76123653</v>
      </c>
      <c r="X28" s="100">
        <f t="shared" si="5"/>
        <v>107721084</v>
      </c>
      <c r="Y28" s="100">
        <f t="shared" si="5"/>
        <v>-31597431</v>
      </c>
      <c r="Z28" s="137">
        <f>+IF(X28&lt;&gt;0,+(Y28/X28)*100,0)</f>
        <v>-29.3326337117068</v>
      </c>
      <c r="AA28" s="153">
        <f>SUM(AA29:AA31)</f>
        <v>215442165</v>
      </c>
    </row>
    <row r="29" spans="1:27" ht="13.5">
      <c r="A29" s="138" t="s">
        <v>75</v>
      </c>
      <c r="B29" s="136"/>
      <c r="C29" s="155">
        <v>52712918</v>
      </c>
      <c r="D29" s="155"/>
      <c r="E29" s="156">
        <v>71101067</v>
      </c>
      <c r="F29" s="60">
        <v>71101067</v>
      </c>
      <c r="G29" s="60">
        <v>3401180</v>
      </c>
      <c r="H29" s="60">
        <v>3566284</v>
      </c>
      <c r="I29" s="60">
        <v>4199346</v>
      </c>
      <c r="J29" s="60">
        <v>11166810</v>
      </c>
      <c r="K29" s="60">
        <v>5334471</v>
      </c>
      <c r="L29" s="60">
        <v>5160823</v>
      </c>
      <c r="M29" s="60">
        <v>6254510</v>
      </c>
      <c r="N29" s="60">
        <v>16749804</v>
      </c>
      <c r="O29" s="60"/>
      <c r="P29" s="60"/>
      <c r="Q29" s="60"/>
      <c r="R29" s="60"/>
      <c r="S29" s="60"/>
      <c r="T29" s="60"/>
      <c r="U29" s="60"/>
      <c r="V29" s="60"/>
      <c r="W29" s="60">
        <v>27916614</v>
      </c>
      <c r="X29" s="60">
        <v>35550534</v>
      </c>
      <c r="Y29" s="60">
        <v>-7633920</v>
      </c>
      <c r="Z29" s="140">
        <v>-21.47</v>
      </c>
      <c r="AA29" s="155">
        <v>71101067</v>
      </c>
    </row>
    <row r="30" spans="1:27" ht="13.5">
      <c r="A30" s="138" t="s">
        <v>76</v>
      </c>
      <c r="B30" s="136"/>
      <c r="C30" s="157">
        <v>213818745</v>
      </c>
      <c r="D30" s="157"/>
      <c r="E30" s="158">
        <v>77512616</v>
      </c>
      <c r="F30" s="159">
        <v>77512616</v>
      </c>
      <c r="G30" s="159">
        <v>3402034</v>
      </c>
      <c r="H30" s="159">
        <v>2561136</v>
      </c>
      <c r="I30" s="159">
        <v>3039497</v>
      </c>
      <c r="J30" s="159">
        <v>9002667</v>
      </c>
      <c r="K30" s="159">
        <v>5587933</v>
      </c>
      <c r="L30" s="159">
        <v>5643988</v>
      </c>
      <c r="M30" s="159">
        <v>6333954</v>
      </c>
      <c r="N30" s="159">
        <v>17565875</v>
      </c>
      <c r="O30" s="159"/>
      <c r="P30" s="159"/>
      <c r="Q30" s="159"/>
      <c r="R30" s="159"/>
      <c r="S30" s="159"/>
      <c r="T30" s="159"/>
      <c r="U30" s="159"/>
      <c r="V30" s="159"/>
      <c r="W30" s="159">
        <v>26568542</v>
      </c>
      <c r="X30" s="159">
        <v>38756310</v>
      </c>
      <c r="Y30" s="159">
        <v>-12187768</v>
      </c>
      <c r="Z30" s="141">
        <v>-31.45</v>
      </c>
      <c r="AA30" s="157">
        <v>77512616</v>
      </c>
    </row>
    <row r="31" spans="1:27" ht="13.5">
      <c r="A31" s="138" t="s">
        <v>77</v>
      </c>
      <c r="B31" s="136"/>
      <c r="C31" s="155">
        <v>52040772</v>
      </c>
      <c r="D31" s="155"/>
      <c r="E31" s="156">
        <v>66828482</v>
      </c>
      <c r="F31" s="60">
        <v>66828482</v>
      </c>
      <c r="G31" s="60">
        <v>3972399</v>
      </c>
      <c r="H31" s="60">
        <v>3961426</v>
      </c>
      <c r="I31" s="60">
        <v>2897799</v>
      </c>
      <c r="J31" s="60">
        <v>10831624</v>
      </c>
      <c r="K31" s="60">
        <v>3328033</v>
      </c>
      <c r="L31" s="60">
        <v>3025271</v>
      </c>
      <c r="M31" s="60">
        <v>4453569</v>
      </c>
      <c r="N31" s="60">
        <v>10806873</v>
      </c>
      <c r="O31" s="60"/>
      <c r="P31" s="60"/>
      <c r="Q31" s="60"/>
      <c r="R31" s="60"/>
      <c r="S31" s="60"/>
      <c r="T31" s="60"/>
      <c r="U31" s="60"/>
      <c r="V31" s="60"/>
      <c r="W31" s="60">
        <v>21638497</v>
      </c>
      <c r="X31" s="60">
        <v>33414240</v>
      </c>
      <c r="Y31" s="60">
        <v>-11775743</v>
      </c>
      <c r="Z31" s="140">
        <v>-35.24</v>
      </c>
      <c r="AA31" s="155">
        <v>66828482</v>
      </c>
    </row>
    <row r="32" spans="1:27" ht="13.5">
      <c r="A32" s="135" t="s">
        <v>78</v>
      </c>
      <c r="B32" s="136"/>
      <c r="C32" s="153">
        <f aca="true" t="shared" si="6" ref="C32:Y32">SUM(C33:C37)</f>
        <v>43979131</v>
      </c>
      <c r="D32" s="153">
        <f>SUM(D33:D37)</f>
        <v>0</v>
      </c>
      <c r="E32" s="154">
        <f t="shared" si="6"/>
        <v>74378843</v>
      </c>
      <c r="F32" s="100">
        <f t="shared" si="6"/>
        <v>74378843</v>
      </c>
      <c r="G32" s="100">
        <f t="shared" si="6"/>
        <v>3713230</v>
      </c>
      <c r="H32" s="100">
        <f t="shared" si="6"/>
        <v>5397058</v>
      </c>
      <c r="I32" s="100">
        <f t="shared" si="6"/>
        <v>4402281</v>
      </c>
      <c r="J32" s="100">
        <f t="shared" si="6"/>
        <v>13512569</v>
      </c>
      <c r="K32" s="100">
        <f t="shared" si="6"/>
        <v>4442118</v>
      </c>
      <c r="L32" s="100">
        <f t="shared" si="6"/>
        <v>4952826</v>
      </c>
      <c r="M32" s="100">
        <f t="shared" si="6"/>
        <v>7025766</v>
      </c>
      <c r="N32" s="100">
        <f t="shared" si="6"/>
        <v>16420710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29933279</v>
      </c>
      <c r="X32" s="100">
        <f t="shared" si="6"/>
        <v>37189416</v>
      </c>
      <c r="Y32" s="100">
        <f t="shared" si="6"/>
        <v>-7256137</v>
      </c>
      <c r="Z32" s="137">
        <f>+IF(X32&lt;&gt;0,+(Y32/X32)*100,0)</f>
        <v>-19.511295902038363</v>
      </c>
      <c r="AA32" s="153">
        <f>SUM(AA33:AA37)</f>
        <v>74378843</v>
      </c>
    </row>
    <row r="33" spans="1:27" ht="13.5">
      <c r="A33" s="138" t="s">
        <v>79</v>
      </c>
      <c r="B33" s="136"/>
      <c r="C33" s="155">
        <v>18768350</v>
      </c>
      <c r="D33" s="155"/>
      <c r="E33" s="156">
        <v>17333261</v>
      </c>
      <c r="F33" s="60">
        <v>17333261</v>
      </c>
      <c r="G33" s="60">
        <v>2107567</v>
      </c>
      <c r="H33" s="60">
        <v>3226947</v>
      </c>
      <c r="I33" s="60">
        <v>2411660</v>
      </c>
      <c r="J33" s="60">
        <v>7746174</v>
      </c>
      <c r="K33" s="60">
        <v>1361390</v>
      </c>
      <c r="L33" s="60">
        <v>1335198</v>
      </c>
      <c r="M33" s="60">
        <v>2582597</v>
      </c>
      <c r="N33" s="60">
        <v>5279185</v>
      </c>
      <c r="O33" s="60"/>
      <c r="P33" s="60"/>
      <c r="Q33" s="60"/>
      <c r="R33" s="60"/>
      <c r="S33" s="60"/>
      <c r="T33" s="60"/>
      <c r="U33" s="60"/>
      <c r="V33" s="60"/>
      <c r="W33" s="60">
        <v>13025359</v>
      </c>
      <c r="X33" s="60">
        <v>8666628</v>
      </c>
      <c r="Y33" s="60">
        <v>4358731</v>
      </c>
      <c r="Z33" s="140">
        <v>50.29</v>
      </c>
      <c r="AA33" s="155">
        <v>17333261</v>
      </c>
    </row>
    <row r="34" spans="1:27" ht="13.5">
      <c r="A34" s="138" t="s">
        <v>80</v>
      </c>
      <c r="B34" s="136"/>
      <c r="C34" s="155">
        <v>567726</v>
      </c>
      <c r="D34" s="155"/>
      <c r="E34" s="156">
        <v>27287158</v>
      </c>
      <c r="F34" s="60">
        <v>27287158</v>
      </c>
      <c r="G34" s="60"/>
      <c r="H34" s="60"/>
      <c r="I34" s="60"/>
      <c r="J34" s="60"/>
      <c r="K34" s="60">
        <v>1200745</v>
      </c>
      <c r="L34" s="60">
        <v>1394887</v>
      </c>
      <c r="M34" s="60">
        <v>1827991</v>
      </c>
      <c r="N34" s="60">
        <v>4423623</v>
      </c>
      <c r="O34" s="60"/>
      <c r="P34" s="60"/>
      <c r="Q34" s="60"/>
      <c r="R34" s="60"/>
      <c r="S34" s="60"/>
      <c r="T34" s="60"/>
      <c r="U34" s="60"/>
      <c r="V34" s="60"/>
      <c r="W34" s="60">
        <v>4423623</v>
      </c>
      <c r="X34" s="60">
        <v>13643580</v>
      </c>
      <c r="Y34" s="60">
        <v>-9219957</v>
      </c>
      <c r="Z34" s="140">
        <v>-67.58</v>
      </c>
      <c r="AA34" s="155">
        <v>27287158</v>
      </c>
    </row>
    <row r="35" spans="1:27" ht="13.5">
      <c r="A35" s="138" t="s">
        <v>81</v>
      </c>
      <c r="B35" s="136"/>
      <c r="C35" s="155">
        <v>24643055</v>
      </c>
      <c r="D35" s="155"/>
      <c r="E35" s="156">
        <v>28710484</v>
      </c>
      <c r="F35" s="60">
        <v>28710484</v>
      </c>
      <c r="G35" s="60">
        <v>1511447</v>
      </c>
      <c r="H35" s="60">
        <v>2045119</v>
      </c>
      <c r="I35" s="60">
        <v>1860905</v>
      </c>
      <c r="J35" s="60">
        <v>5417471</v>
      </c>
      <c r="K35" s="60">
        <v>1865184</v>
      </c>
      <c r="L35" s="60">
        <v>2207942</v>
      </c>
      <c r="M35" s="60">
        <v>2595426</v>
      </c>
      <c r="N35" s="60">
        <v>6668552</v>
      </c>
      <c r="O35" s="60"/>
      <c r="P35" s="60"/>
      <c r="Q35" s="60"/>
      <c r="R35" s="60"/>
      <c r="S35" s="60"/>
      <c r="T35" s="60"/>
      <c r="U35" s="60"/>
      <c r="V35" s="60"/>
      <c r="W35" s="60">
        <v>12086023</v>
      </c>
      <c r="X35" s="60">
        <v>14355240</v>
      </c>
      <c r="Y35" s="60">
        <v>-2269217</v>
      </c>
      <c r="Z35" s="140">
        <v>-15.81</v>
      </c>
      <c r="AA35" s="155">
        <v>28710484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1047940</v>
      </c>
      <c r="F37" s="159">
        <v>1047940</v>
      </c>
      <c r="G37" s="159">
        <v>94216</v>
      </c>
      <c r="H37" s="159">
        <v>124992</v>
      </c>
      <c r="I37" s="159">
        <v>129716</v>
      </c>
      <c r="J37" s="159">
        <v>348924</v>
      </c>
      <c r="K37" s="159">
        <v>14799</v>
      </c>
      <c r="L37" s="159">
        <v>14799</v>
      </c>
      <c r="M37" s="159">
        <v>19752</v>
      </c>
      <c r="N37" s="159">
        <v>49350</v>
      </c>
      <c r="O37" s="159"/>
      <c r="P37" s="159"/>
      <c r="Q37" s="159"/>
      <c r="R37" s="159"/>
      <c r="S37" s="159"/>
      <c r="T37" s="159"/>
      <c r="U37" s="159"/>
      <c r="V37" s="159"/>
      <c r="W37" s="159">
        <v>398274</v>
      </c>
      <c r="X37" s="159">
        <v>523968</v>
      </c>
      <c r="Y37" s="159">
        <v>-125694</v>
      </c>
      <c r="Z37" s="141">
        <v>-23.99</v>
      </c>
      <c r="AA37" s="157">
        <v>1047940</v>
      </c>
    </row>
    <row r="38" spans="1:27" ht="13.5">
      <c r="A38" s="135" t="s">
        <v>84</v>
      </c>
      <c r="B38" s="142"/>
      <c r="C38" s="153">
        <f aca="true" t="shared" si="7" ref="C38:Y38">SUM(C39:C41)</f>
        <v>59370456</v>
      </c>
      <c r="D38" s="153">
        <f>SUM(D39:D41)</f>
        <v>0</v>
      </c>
      <c r="E38" s="154">
        <f t="shared" si="7"/>
        <v>132974060</v>
      </c>
      <c r="F38" s="100">
        <f t="shared" si="7"/>
        <v>132974060</v>
      </c>
      <c r="G38" s="100">
        <f t="shared" si="7"/>
        <v>3876365</v>
      </c>
      <c r="H38" s="100">
        <f t="shared" si="7"/>
        <v>3215989</v>
      </c>
      <c r="I38" s="100">
        <f t="shared" si="7"/>
        <v>3368125</v>
      </c>
      <c r="J38" s="100">
        <f t="shared" si="7"/>
        <v>10460479</v>
      </c>
      <c r="K38" s="100">
        <f t="shared" si="7"/>
        <v>3836815</v>
      </c>
      <c r="L38" s="100">
        <f t="shared" si="7"/>
        <v>3389892</v>
      </c>
      <c r="M38" s="100">
        <f t="shared" si="7"/>
        <v>5419291</v>
      </c>
      <c r="N38" s="100">
        <f t="shared" si="7"/>
        <v>12645998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23106477</v>
      </c>
      <c r="X38" s="100">
        <f t="shared" si="7"/>
        <v>66487032</v>
      </c>
      <c r="Y38" s="100">
        <f t="shared" si="7"/>
        <v>-43380555</v>
      </c>
      <c r="Z38" s="137">
        <f>+IF(X38&lt;&gt;0,+(Y38/X38)*100,0)</f>
        <v>-65.2466408787807</v>
      </c>
      <c r="AA38" s="153">
        <f>SUM(AA39:AA41)</f>
        <v>132974060</v>
      </c>
    </row>
    <row r="39" spans="1:27" ht="13.5">
      <c r="A39" s="138" t="s">
        <v>85</v>
      </c>
      <c r="B39" s="136"/>
      <c r="C39" s="155">
        <v>20232527</v>
      </c>
      <c r="D39" s="155"/>
      <c r="E39" s="156">
        <v>31227229</v>
      </c>
      <c r="F39" s="60">
        <v>31227229</v>
      </c>
      <c r="G39" s="60">
        <v>1374082</v>
      </c>
      <c r="H39" s="60">
        <v>1226198</v>
      </c>
      <c r="I39" s="60">
        <v>1372330</v>
      </c>
      <c r="J39" s="60">
        <v>3972610</v>
      </c>
      <c r="K39" s="60">
        <v>1588874</v>
      </c>
      <c r="L39" s="60">
        <v>1431415</v>
      </c>
      <c r="M39" s="60">
        <v>2507210</v>
      </c>
      <c r="N39" s="60">
        <v>5527499</v>
      </c>
      <c r="O39" s="60"/>
      <c r="P39" s="60"/>
      <c r="Q39" s="60"/>
      <c r="R39" s="60"/>
      <c r="S39" s="60"/>
      <c r="T39" s="60"/>
      <c r="U39" s="60"/>
      <c r="V39" s="60"/>
      <c r="W39" s="60">
        <v>9500109</v>
      </c>
      <c r="X39" s="60">
        <v>15613614</v>
      </c>
      <c r="Y39" s="60">
        <v>-6113505</v>
      </c>
      <c r="Z39" s="140">
        <v>-39.15</v>
      </c>
      <c r="AA39" s="155">
        <v>31227229</v>
      </c>
    </row>
    <row r="40" spans="1:27" ht="13.5">
      <c r="A40" s="138" t="s">
        <v>86</v>
      </c>
      <c r="B40" s="136"/>
      <c r="C40" s="155">
        <v>38932920</v>
      </c>
      <c r="D40" s="155"/>
      <c r="E40" s="156">
        <v>101534431</v>
      </c>
      <c r="F40" s="60">
        <v>101534431</v>
      </c>
      <c r="G40" s="60">
        <v>2501818</v>
      </c>
      <c r="H40" s="60">
        <v>1989326</v>
      </c>
      <c r="I40" s="60">
        <v>1995330</v>
      </c>
      <c r="J40" s="60">
        <v>6486474</v>
      </c>
      <c r="K40" s="60">
        <v>2244328</v>
      </c>
      <c r="L40" s="60">
        <v>1954864</v>
      </c>
      <c r="M40" s="60">
        <v>2892605</v>
      </c>
      <c r="N40" s="60">
        <v>7091797</v>
      </c>
      <c r="O40" s="60"/>
      <c r="P40" s="60"/>
      <c r="Q40" s="60"/>
      <c r="R40" s="60"/>
      <c r="S40" s="60"/>
      <c r="T40" s="60"/>
      <c r="U40" s="60"/>
      <c r="V40" s="60"/>
      <c r="W40" s="60">
        <v>13578271</v>
      </c>
      <c r="X40" s="60">
        <v>50767218</v>
      </c>
      <c r="Y40" s="60">
        <v>-37188947</v>
      </c>
      <c r="Z40" s="140">
        <v>-73.25</v>
      </c>
      <c r="AA40" s="155">
        <v>101534431</v>
      </c>
    </row>
    <row r="41" spans="1:27" ht="13.5">
      <c r="A41" s="138" t="s">
        <v>87</v>
      </c>
      <c r="B41" s="136"/>
      <c r="C41" s="155">
        <v>205009</v>
      </c>
      <c r="D41" s="155"/>
      <c r="E41" s="156">
        <v>212400</v>
      </c>
      <c r="F41" s="60">
        <v>212400</v>
      </c>
      <c r="G41" s="60">
        <v>465</v>
      </c>
      <c r="H41" s="60">
        <v>465</v>
      </c>
      <c r="I41" s="60">
        <v>465</v>
      </c>
      <c r="J41" s="60">
        <v>1395</v>
      </c>
      <c r="K41" s="60">
        <v>3613</v>
      </c>
      <c r="L41" s="60">
        <v>3613</v>
      </c>
      <c r="M41" s="60">
        <v>19476</v>
      </c>
      <c r="N41" s="60">
        <v>26702</v>
      </c>
      <c r="O41" s="60"/>
      <c r="P41" s="60"/>
      <c r="Q41" s="60"/>
      <c r="R41" s="60"/>
      <c r="S41" s="60"/>
      <c r="T41" s="60"/>
      <c r="U41" s="60"/>
      <c r="V41" s="60"/>
      <c r="W41" s="60">
        <v>28097</v>
      </c>
      <c r="X41" s="60">
        <v>106200</v>
      </c>
      <c r="Y41" s="60">
        <v>-78103</v>
      </c>
      <c r="Z41" s="140">
        <v>-73.54</v>
      </c>
      <c r="AA41" s="155">
        <v>212400</v>
      </c>
    </row>
    <row r="42" spans="1:27" ht="13.5">
      <c r="A42" s="135" t="s">
        <v>88</v>
      </c>
      <c r="B42" s="142"/>
      <c r="C42" s="153">
        <f aca="true" t="shared" si="8" ref="C42:Y42">SUM(C43:C46)</f>
        <v>454132901</v>
      </c>
      <c r="D42" s="153">
        <f>SUM(D43:D46)</f>
        <v>0</v>
      </c>
      <c r="E42" s="154">
        <f t="shared" si="8"/>
        <v>571933936</v>
      </c>
      <c r="F42" s="100">
        <f t="shared" si="8"/>
        <v>571933936</v>
      </c>
      <c r="G42" s="100">
        <f t="shared" si="8"/>
        <v>38543635</v>
      </c>
      <c r="H42" s="100">
        <f t="shared" si="8"/>
        <v>42958342</v>
      </c>
      <c r="I42" s="100">
        <f t="shared" si="8"/>
        <v>48824172</v>
      </c>
      <c r="J42" s="100">
        <f t="shared" si="8"/>
        <v>130326149</v>
      </c>
      <c r="K42" s="100">
        <f t="shared" si="8"/>
        <v>41966627</v>
      </c>
      <c r="L42" s="100">
        <f t="shared" si="8"/>
        <v>40059580</v>
      </c>
      <c r="M42" s="100">
        <f t="shared" si="8"/>
        <v>37479065</v>
      </c>
      <c r="N42" s="100">
        <f t="shared" si="8"/>
        <v>119505272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249831421</v>
      </c>
      <c r="X42" s="100">
        <f t="shared" si="8"/>
        <v>285966960</v>
      </c>
      <c r="Y42" s="100">
        <f t="shared" si="8"/>
        <v>-36135539</v>
      </c>
      <c r="Z42" s="137">
        <f>+IF(X42&lt;&gt;0,+(Y42/X42)*100,0)</f>
        <v>-12.636263643883893</v>
      </c>
      <c r="AA42" s="153">
        <f>SUM(AA43:AA46)</f>
        <v>571933936</v>
      </c>
    </row>
    <row r="43" spans="1:27" ht="13.5">
      <c r="A43" s="138" t="s">
        <v>89</v>
      </c>
      <c r="B43" s="136"/>
      <c r="C43" s="155">
        <v>310762823</v>
      </c>
      <c r="D43" s="155"/>
      <c r="E43" s="156">
        <v>386958474</v>
      </c>
      <c r="F43" s="60">
        <v>386958474</v>
      </c>
      <c r="G43" s="60">
        <v>35510471</v>
      </c>
      <c r="H43" s="60">
        <v>39613019</v>
      </c>
      <c r="I43" s="60">
        <v>37927322</v>
      </c>
      <c r="J43" s="60">
        <v>113050812</v>
      </c>
      <c r="K43" s="60">
        <v>29534028</v>
      </c>
      <c r="L43" s="60">
        <v>30263476</v>
      </c>
      <c r="M43" s="60">
        <v>24522982</v>
      </c>
      <c r="N43" s="60">
        <v>84320486</v>
      </c>
      <c r="O43" s="60"/>
      <c r="P43" s="60"/>
      <c r="Q43" s="60"/>
      <c r="R43" s="60"/>
      <c r="S43" s="60"/>
      <c r="T43" s="60"/>
      <c r="U43" s="60"/>
      <c r="V43" s="60"/>
      <c r="W43" s="60">
        <v>197371298</v>
      </c>
      <c r="X43" s="60">
        <v>193479234</v>
      </c>
      <c r="Y43" s="60">
        <v>3892064</v>
      </c>
      <c r="Z43" s="140">
        <v>2.01</v>
      </c>
      <c r="AA43" s="155">
        <v>386958474</v>
      </c>
    </row>
    <row r="44" spans="1:27" ht="13.5">
      <c r="A44" s="138" t="s">
        <v>90</v>
      </c>
      <c r="B44" s="136"/>
      <c r="C44" s="155">
        <v>84290931</v>
      </c>
      <c r="D44" s="155"/>
      <c r="E44" s="156">
        <v>97707665</v>
      </c>
      <c r="F44" s="60">
        <v>97707665</v>
      </c>
      <c r="G44" s="60">
        <v>767130</v>
      </c>
      <c r="H44" s="60">
        <v>859300</v>
      </c>
      <c r="I44" s="60">
        <v>6729917</v>
      </c>
      <c r="J44" s="60">
        <v>8356347</v>
      </c>
      <c r="K44" s="60">
        <v>6942299</v>
      </c>
      <c r="L44" s="60">
        <v>6473096</v>
      </c>
      <c r="M44" s="60">
        <v>6673881</v>
      </c>
      <c r="N44" s="60">
        <v>20089276</v>
      </c>
      <c r="O44" s="60"/>
      <c r="P44" s="60"/>
      <c r="Q44" s="60"/>
      <c r="R44" s="60"/>
      <c r="S44" s="60"/>
      <c r="T44" s="60"/>
      <c r="U44" s="60"/>
      <c r="V44" s="60"/>
      <c r="W44" s="60">
        <v>28445623</v>
      </c>
      <c r="X44" s="60">
        <v>48853830</v>
      </c>
      <c r="Y44" s="60">
        <v>-20408207</v>
      </c>
      <c r="Z44" s="140">
        <v>-41.77</v>
      </c>
      <c r="AA44" s="155">
        <v>97707665</v>
      </c>
    </row>
    <row r="45" spans="1:27" ht="13.5">
      <c r="A45" s="138" t="s">
        <v>91</v>
      </c>
      <c r="B45" s="136"/>
      <c r="C45" s="157">
        <v>32015959</v>
      </c>
      <c r="D45" s="157"/>
      <c r="E45" s="158">
        <v>49178056</v>
      </c>
      <c r="F45" s="159">
        <v>49178056</v>
      </c>
      <c r="G45" s="159">
        <v>571278</v>
      </c>
      <c r="H45" s="159">
        <v>633952</v>
      </c>
      <c r="I45" s="159">
        <v>1509233</v>
      </c>
      <c r="J45" s="159">
        <v>2714463</v>
      </c>
      <c r="K45" s="159">
        <v>3092357</v>
      </c>
      <c r="L45" s="159">
        <v>1215472</v>
      </c>
      <c r="M45" s="159">
        <v>3440511</v>
      </c>
      <c r="N45" s="159">
        <v>7748340</v>
      </c>
      <c r="O45" s="159"/>
      <c r="P45" s="159"/>
      <c r="Q45" s="159"/>
      <c r="R45" s="159"/>
      <c r="S45" s="159"/>
      <c r="T45" s="159"/>
      <c r="U45" s="159"/>
      <c r="V45" s="159"/>
      <c r="W45" s="159">
        <v>10462803</v>
      </c>
      <c r="X45" s="159">
        <v>24589026</v>
      </c>
      <c r="Y45" s="159">
        <v>-14126223</v>
      </c>
      <c r="Z45" s="141">
        <v>-57.45</v>
      </c>
      <c r="AA45" s="157">
        <v>49178056</v>
      </c>
    </row>
    <row r="46" spans="1:27" ht="13.5">
      <c r="A46" s="138" t="s">
        <v>92</v>
      </c>
      <c r="B46" s="136"/>
      <c r="C46" s="155">
        <v>27063188</v>
      </c>
      <c r="D46" s="155"/>
      <c r="E46" s="156">
        <v>38089741</v>
      </c>
      <c r="F46" s="60">
        <v>38089741</v>
      </c>
      <c r="G46" s="60">
        <v>1694756</v>
      </c>
      <c r="H46" s="60">
        <v>1852071</v>
      </c>
      <c r="I46" s="60">
        <v>2657700</v>
      </c>
      <c r="J46" s="60">
        <v>6204527</v>
      </c>
      <c r="K46" s="60">
        <v>2397943</v>
      </c>
      <c r="L46" s="60">
        <v>2107536</v>
      </c>
      <c r="M46" s="60">
        <v>2841691</v>
      </c>
      <c r="N46" s="60">
        <v>7347170</v>
      </c>
      <c r="O46" s="60"/>
      <c r="P46" s="60"/>
      <c r="Q46" s="60"/>
      <c r="R46" s="60"/>
      <c r="S46" s="60"/>
      <c r="T46" s="60"/>
      <c r="U46" s="60"/>
      <c r="V46" s="60"/>
      <c r="W46" s="60">
        <v>13551697</v>
      </c>
      <c r="X46" s="60">
        <v>19044870</v>
      </c>
      <c r="Y46" s="60">
        <v>-5493173</v>
      </c>
      <c r="Z46" s="140">
        <v>-28.84</v>
      </c>
      <c r="AA46" s="155">
        <v>38089741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876054923</v>
      </c>
      <c r="D48" s="168">
        <f>+D28+D32+D38+D42+D47</f>
        <v>0</v>
      </c>
      <c r="E48" s="169">
        <f t="shared" si="9"/>
        <v>994729004</v>
      </c>
      <c r="F48" s="73">
        <f t="shared" si="9"/>
        <v>994729004</v>
      </c>
      <c r="G48" s="73">
        <f t="shared" si="9"/>
        <v>56908843</v>
      </c>
      <c r="H48" s="73">
        <f t="shared" si="9"/>
        <v>61660235</v>
      </c>
      <c r="I48" s="73">
        <f t="shared" si="9"/>
        <v>66731220</v>
      </c>
      <c r="J48" s="73">
        <f t="shared" si="9"/>
        <v>185300298</v>
      </c>
      <c r="K48" s="73">
        <f t="shared" si="9"/>
        <v>64495997</v>
      </c>
      <c r="L48" s="73">
        <f t="shared" si="9"/>
        <v>62232380</v>
      </c>
      <c r="M48" s="73">
        <f t="shared" si="9"/>
        <v>66966155</v>
      </c>
      <c r="N48" s="73">
        <f t="shared" si="9"/>
        <v>193694532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378994830</v>
      </c>
      <c r="X48" s="73">
        <f t="shared" si="9"/>
        <v>497364492</v>
      </c>
      <c r="Y48" s="73">
        <f t="shared" si="9"/>
        <v>-118369662</v>
      </c>
      <c r="Z48" s="170">
        <f>+IF(X48&lt;&gt;0,+(Y48/X48)*100,0)</f>
        <v>-23.799379309128486</v>
      </c>
      <c r="AA48" s="168">
        <f>+AA28+AA32+AA38+AA42+AA47</f>
        <v>994729004</v>
      </c>
    </row>
    <row r="49" spans="1:27" ht="13.5">
      <c r="A49" s="148" t="s">
        <v>49</v>
      </c>
      <c r="B49" s="149"/>
      <c r="C49" s="171">
        <f aca="true" t="shared" si="10" ref="C49:Y49">+C25-C48</f>
        <v>-109666515</v>
      </c>
      <c r="D49" s="171">
        <f>+D25-D48</f>
        <v>0</v>
      </c>
      <c r="E49" s="172">
        <f t="shared" si="10"/>
        <v>-54909948</v>
      </c>
      <c r="F49" s="173">
        <f t="shared" si="10"/>
        <v>-54909948</v>
      </c>
      <c r="G49" s="173">
        <f t="shared" si="10"/>
        <v>46532740</v>
      </c>
      <c r="H49" s="173">
        <f t="shared" si="10"/>
        <v>1107</v>
      </c>
      <c r="I49" s="173">
        <f t="shared" si="10"/>
        <v>-5700897</v>
      </c>
      <c r="J49" s="173">
        <f t="shared" si="10"/>
        <v>40832950</v>
      </c>
      <c r="K49" s="173">
        <f t="shared" si="10"/>
        <v>-4508632</v>
      </c>
      <c r="L49" s="173">
        <f t="shared" si="10"/>
        <v>2367185</v>
      </c>
      <c r="M49" s="173">
        <f t="shared" si="10"/>
        <v>17452486</v>
      </c>
      <c r="N49" s="173">
        <f t="shared" si="10"/>
        <v>15311039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56143989</v>
      </c>
      <c r="X49" s="173">
        <f>IF(F25=F48,0,X25-X48)</f>
        <v>-27455010</v>
      </c>
      <c r="Y49" s="173">
        <f t="shared" si="10"/>
        <v>83598999</v>
      </c>
      <c r="Z49" s="174">
        <f>+IF(X49&lt;&gt;0,+(Y49/X49)*100,0)</f>
        <v>-304.4945130233061</v>
      </c>
      <c r="AA49" s="171">
        <f>+AA25-AA48</f>
        <v>-54909948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74975018</v>
      </c>
      <c r="D5" s="155">
        <v>0</v>
      </c>
      <c r="E5" s="156">
        <v>112731753</v>
      </c>
      <c r="F5" s="60">
        <v>112731753</v>
      </c>
      <c r="G5" s="60">
        <v>12959415</v>
      </c>
      <c r="H5" s="60">
        <v>11076080</v>
      </c>
      <c r="I5" s="60">
        <v>8050641</v>
      </c>
      <c r="J5" s="60">
        <v>32086136</v>
      </c>
      <c r="K5" s="60">
        <v>7977477</v>
      </c>
      <c r="L5" s="60">
        <v>8889469</v>
      </c>
      <c r="M5" s="60">
        <v>8445467</v>
      </c>
      <c r="N5" s="60">
        <v>25312413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57398549</v>
      </c>
      <c r="X5" s="60">
        <v>56365878</v>
      </c>
      <c r="Y5" s="60">
        <v>1032671</v>
      </c>
      <c r="Z5" s="140">
        <v>1.83</v>
      </c>
      <c r="AA5" s="155">
        <v>112731753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358517740</v>
      </c>
      <c r="D7" s="155">
        <v>0</v>
      </c>
      <c r="E7" s="156">
        <v>411572014</v>
      </c>
      <c r="F7" s="60">
        <v>411572014</v>
      </c>
      <c r="G7" s="60">
        <v>34287443</v>
      </c>
      <c r="H7" s="60">
        <v>32848511</v>
      </c>
      <c r="I7" s="60">
        <v>34883757</v>
      </c>
      <c r="J7" s="60">
        <v>102019711</v>
      </c>
      <c r="K7" s="60">
        <v>32828953</v>
      </c>
      <c r="L7" s="60">
        <v>32374152</v>
      </c>
      <c r="M7" s="60">
        <v>30534230</v>
      </c>
      <c r="N7" s="60">
        <v>95737335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197757046</v>
      </c>
      <c r="X7" s="60">
        <v>212518293</v>
      </c>
      <c r="Y7" s="60">
        <v>-14761247</v>
      </c>
      <c r="Z7" s="140">
        <v>-6.95</v>
      </c>
      <c r="AA7" s="155">
        <v>411572014</v>
      </c>
    </row>
    <row r="8" spans="1:27" ht="13.5">
      <c r="A8" s="183" t="s">
        <v>104</v>
      </c>
      <c r="B8" s="182"/>
      <c r="C8" s="155">
        <v>68155035</v>
      </c>
      <c r="D8" s="155">
        <v>0</v>
      </c>
      <c r="E8" s="156">
        <v>124660688</v>
      </c>
      <c r="F8" s="60">
        <v>124660688</v>
      </c>
      <c r="G8" s="60">
        <v>5909896</v>
      </c>
      <c r="H8" s="60">
        <v>6804778</v>
      </c>
      <c r="I8" s="60">
        <v>7286960</v>
      </c>
      <c r="J8" s="60">
        <v>20001634</v>
      </c>
      <c r="K8" s="60">
        <v>7471579</v>
      </c>
      <c r="L8" s="60">
        <v>8724687</v>
      </c>
      <c r="M8" s="60">
        <v>7772153</v>
      </c>
      <c r="N8" s="60">
        <v>23968419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43970053</v>
      </c>
      <c r="X8" s="60">
        <v>58006127</v>
      </c>
      <c r="Y8" s="60">
        <v>-14036074</v>
      </c>
      <c r="Z8" s="140">
        <v>-24.2</v>
      </c>
      <c r="AA8" s="155">
        <v>124660688</v>
      </c>
    </row>
    <row r="9" spans="1:27" ht="13.5">
      <c r="A9" s="183" t="s">
        <v>105</v>
      </c>
      <c r="B9" s="182"/>
      <c r="C9" s="155">
        <v>31353445</v>
      </c>
      <c r="D9" s="155">
        <v>0</v>
      </c>
      <c r="E9" s="156">
        <v>39445229</v>
      </c>
      <c r="F9" s="60">
        <v>39445229</v>
      </c>
      <c r="G9" s="60">
        <v>2018241</v>
      </c>
      <c r="H9" s="60">
        <v>2666104</v>
      </c>
      <c r="I9" s="60">
        <v>2671912</v>
      </c>
      <c r="J9" s="60">
        <v>7356257</v>
      </c>
      <c r="K9" s="60">
        <v>2680108</v>
      </c>
      <c r="L9" s="60">
        <v>2734132</v>
      </c>
      <c r="M9" s="60">
        <v>2695287</v>
      </c>
      <c r="N9" s="60">
        <v>8109527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15465784</v>
      </c>
      <c r="X9" s="60">
        <v>18354342</v>
      </c>
      <c r="Y9" s="60">
        <v>-2888558</v>
      </c>
      <c r="Z9" s="140">
        <v>-15.74</v>
      </c>
      <c r="AA9" s="155">
        <v>39445229</v>
      </c>
    </row>
    <row r="10" spans="1:27" ht="13.5">
      <c r="A10" s="183" t="s">
        <v>106</v>
      </c>
      <c r="B10" s="182"/>
      <c r="C10" s="155">
        <v>38506420</v>
      </c>
      <c r="D10" s="155">
        <v>0</v>
      </c>
      <c r="E10" s="156">
        <v>38957657</v>
      </c>
      <c r="F10" s="54">
        <v>38957657</v>
      </c>
      <c r="G10" s="54">
        <v>2374057</v>
      </c>
      <c r="H10" s="54">
        <v>3439429</v>
      </c>
      <c r="I10" s="54">
        <v>3452153</v>
      </c>
      <c r="J10" s="54">
        <v>9265639</v>
      </c>
      <c r="K10" s="54">
        <v>3485929</v>
      </c>
      <c r="L10" s="54">
        <v>3431962</v>
      </c>
      <c r="M10" s="54">
        <v>3455722</v>
      </c>
      <c r="N10" s="54">
        <v>10373613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19639252</v>
      </c>
      <c r="X10" s="54">
        <v>20293940</v>
      </c>
      <c r="Y10" s="54">
        <v>-654688</v>
      </c>
      <c r="Z10" s="184">
        <v>-3.23</v>
      </c>
      <c r="AA10" s="130">
        <v>38957657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1674575</v>
      </c>
      <c r="F11" s="60">
        <v>1674575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837288</v>
      </c>
      <c r="Y11" s="60">
        <v>-837288</v>
      </c>
      <c r="Z11" s="140">
        <v>-100</v>
      </c>
      <c r="AA11" s="155">
        <v>1674575</v>
      </c>
    </row>
    <row r="12" spans="1:27" ht="13.5">
      <c r="A12" s="183" t="s">
        <v>108</v>
      </c>
      <c r="B12" s="185"/>
      <c r="C12" s="155">
        <v>1963019</v>
      </c>
      <c r="D12" s="155">
        <v>0</v>
      </c>
      <c r="E12" s="156">
        <v>2533126</v>
      </c>
      <c r="F12" s="60">
        <v>2533126</v>
      </c>
      <c r="G12" s="60">
        <v>117384</v>
      </c>
      <c r="H12" s="60">
        <v>150827</v>
      </c>
      <c r="I12" s="60">
        <v>143673</v>
      </c>
      <c r="J12" s="60">
        <v>411884</v>
      </c>
      <c r="K12" s="60">
        <v>149959</v>
      </c>
      <c r="L12" s="60">
        <v>129371</v>
      </c>
      <c r="M12" s="60">
        <v>139567</v>
      </c>
      <c r="N12" s="60">
        <v>418897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830781</v>
      </c>
      <c r="X12" s="60">
        <v>1097740</v>
      </c>
      <c r="Y12" s="60">
        <v>-266959</v>
      </c>
      <c r="Z12" s="140">
        <v>-24.32</v>
      </c>
      <c r="AA12" s="155">
        <v>2533126</v>
      </c>
    </row>
    <row r="13" spans="1:27" ht="13.5">
      <c r="A13" s="181" t="s">
        <v>109</v>
      </c>
      <c r="B13" s="185"/>
      <c r="C13" s="155">
        <v>2339429</v>
      </c>
      <c r="D13" s="155">
        <v>0</v>
      </c>
      <c r="E13" s="156">
        <v>1508040</v>
      </c>
      <c r="F13" s="60">
        <v>1508040</v>
      </c>
      <c r="G13" s="60">
        <v>25</v>
      </c>
      <c r="H13" s="60">
        <v>211942</v>
      </c>
      <c r="I13" s="60">
        <v>143325</v>
      </c>
      <c r="J13" s="60">
        <v>355292</v>
      </c>
      <c r="K13" s="60">
        <v>351518</v>
      </c>
      <c r="L13" s="60">
        <v>125538</v>
      </c>
      <c r="M13" s="60">
        <v>150167</v>
      </c>
      <c r="N13" s="60">
        <v>627223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982515</v>
      </c>
      <c r="X13" s="60">
        <v>754020</v>
      </c>
      <c r="Y13" s="60">
        <v>228495</v>
      </c>
      <c r="Z13" s="140">
        <v>30.3</v>
      </c>
      <c r="AA13" s="155">
        <v>1508040</v>
      </c>
    </row>
    <row r="14" spans="1:27" ht="13.5">
      <c r="A14" s="181" t="s">
        <v>110</v>
      </c>
      <c r="B14" s="185"/>
      <c r="C14" s="155">
        <v>12863582</v>
      </c>
      <c r="D14" s="155">
        <v>0</v>
      </c>
      <c r="E14" s="156">
        <v>8496000</v>
      </c>
      <c r="F14" s="60">
        <v>8496000</v>
      </c>
      <c r="G14" s="60">
        <v>1009992</v>
      </c>
      <c r="H14" s="60">
        <v>1101987</v>
      </c>
      <c r="I14" s="60">
        <v>1100902</v>
      </c>
      <c r="J14" s="60">
        <v>3212881</v>
      </c>
      <c r="K14" s="60">
        <v>1093113</v>
      </c>
      <c r="L14" s="60">
        <v>1071147</v>
      </c>
      <c r="M14" s="60">
        <v>-2278542</v>
      </c>
      <c r="N14" s="60">
        <v>-114282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3098599</v>
      </c>
      <c r="X14" s="60">
        <v>4248000</v>
      </c>
      <c r="Y14" s="60">
        <v>-1149401</v>
      </c>
      <c r="Z14" s="140">
        <v>-27.06</v>
      </c>
      <c r="AA14" s="155">
        <v>8496000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5209968</v>
      </c>
      <c r="D16" s="155">
        <v>0</v>
      </c>
      <c r="E16" s="156">
        <v>4006000</v>
      </c>
      <c r="F16" s="60">
        <v>4006000</v>
      </c>
      <c r="G16" s="60">
        <v>47931</v>
      </c>
      <c r="H16" s="60">
        <v>449118</v>
      </c>
      <c r="I16" s="60">
        <v>263005</v>
      </c>
      <c r="J16" s="60">
        <v>760054</v>
      </c>
      <c r="K16" s="60">
        <v>587949</v>
      </c>
      <c r="L16" s="60">
        <v>388041</v>
      </c>
      <c r="M16" s="60">
        <v>1248955</v>
      </c>
      <c r="N16" s="60">
        <v>2224945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2984999</v>
      </c>
      <c r="X16" s="60">
        <v>2002140</v>
      </c>
      <c r="Y16" s="60">
        <v>982859</v>
      </c>
      <c r="Z16" s="140">
        <v>49.09</v>
      </c>
      <c r="AA16" s="155">
        <v>4006000</v>
      </c>
    </row>
    <row r="17" spans="1:27" ht="13.5">
      <c r="A17" s="181" t="s">
        <v>113</v>
      </c>
      <c r="B17" s="185"/>
      <c r="C17" s="155">
        <v>25844</v>
      </c>
      <c r="D17" s="155">
        <v>0</v>
      </c>
      <c r="E17" s="156">
        <v>85788</v>
      </c>
      <c r="F17" s="60">
        <v>85788</v>
      </c>
      <c r="G17" s="60">
        <v>2539</v>
      </c>
      <c r="H17" s="60">
        <v>0</v>
      </c>
      <c r="I17" s="60">
        <v>0</v>
      </c>
      <c r="J17" s="60">
        <v>2539</v>
      </c>
      <c r="K17" s="60">
        <v>0</v>
      </c>
      <c r="L17" s="60">
        <v>0</v>
      </c>
      <c r="M17" s="60">
        <v>658</v>
      </c>
      <c r="N17" s="60">
        <v>658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3197</v>
      </c>
      <c r="X17" s="60">
        <v>42876</v>
      </c>
      <c r="Y17" s="60">
        <v>-39679</v>
      </c>
      <c r="Z17" s="140">
        <v>-92.54</v>
      </c>
      <c r="AA17" s="155">
        <v>85788</v>
      </c>
    </row>
    <row r="18" spans="1:27" ht="13.5">
      <c r="A18" s="183" t="s">
        <v>114</v>
      </c>
      <c r="B18" s="182"/>
      <c r="C18" s="155">
        <v>13562148</v>
      </c>
      <c r="D18" s="155">
        <v>0</v>
      </c>
      <c r="E18" s="156">
        <v>48852000</v>
      </c>
      <c r="F18" s="60">
        <v>48852000</v>
      </c>
      <c r="G18" s="60">
        <v>4441919</v>
      </c>
      <c r="H18" s="60">
        <v>1374878</v>
      </c>
      <c r="I18" s="60">
        <v>1204816</v>
      </c>
      <c r="J18" s="60">
        <v>7021613</v>
      </c>
      <c r="K18" s="60">
        <v>2404288</v>
      </c>
      <c r="L18" s="60">
        <v>72281</v>
      </c>
      <c r="M18" s="60">
        <v>1249109</v>
      </c>
      <c r="N18" s="60">
        <v>3725678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10747291</v>
      </c>
      <c r="X18" s="60">
        <v>24416232</v>
      </c>
      <c r="Y18" s="60">
        <v>-13668941</v>
      </c>
      <c r="Z18" s="140">
        <v>-55.98</v>
      </c>
      <c r="AA18" s="155">
        <v>48852000</v>
      </c>
    </row>
    <row r="19" spans="1:27" ht="13.5">
      <c r="A19" s="181" t="s">
        <v>34</v>
      </c>
      <c r="B19" s="185"/>
      <c r="C19" s="155">
        <v>144711259</v>
      </c>
      <c r="D19" s="155">
        <v>0</v>
      </c>
      <c r="E19" s="156">
        <v>131725281</v>
      </c>
      <c r="F19" s="60">
        <v>131725281</v>
      </c>
      <c r="G19" s="60">
        <v>39739000</v>
      </c>
      <c r="H19" s="60">
        <v>1068756</v>
      </c>
      <c r="I19" s="60">
        <v>1250417</v>
      </c>
      <c r="J19" s="60">
        <v>42058173</v>
      </c>
      <c r="K19" s="60">
        <v>397173</v>
      </c>
      <c r="L19" s="60">
        <v>5676468</v>
      </c>
      <c r="M19" s="60">
        <v>30557388</v>
      </c>
      <c r="N19" s="60">
        <v>36631029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78689202</v>
      </c>
      <c r="X19" s="60">
        <v>64053453</v>
      </c>
      <c r="Y19" s="60">
        <v>14635749</v>
      </c>
      <c r="Z19" s="140">
        <v>22.85</v>
      </c>
      <c r="AA19" s="155">
        <v>131725281</v>
      </c>
    </row>
    <row r="20" spans="1:27" ht="13.5">
      <c r="A20" s="181" t="s">
        <v>35</v>
      </c>
      <c r="B20" s="185"/>
      <c r="C20" s="155">
        <v>5090268</v>
      </c>
      <c r="D20" s="155">
        <v>0</v>
      </c>
      <c r="E20" s="156">
        <v>13570905</v>
      </c>
      <c r="F20" s="54">
        <v>13570905</v>
      </c>
      <c r="G20" s="54">
        <v>533741</v>
      </c>
      <c r="H20" s="54">
        <v>468932</v>
      </c>
      <c r="I20" s="54">
        <v>578762</v>
      </c>
      <c r="J20" s="54">
        <v>1581435</v>
      </c>
      <c r="K20" s="54">
        <v>559319</v>
      </c>
      <c r="L20" s="54">
        <v>982317</v>
      </c>
      <c r="M20" s="54">
        <v>448480</v>
      </c>
      <c r="N20" s="54">
        <v>1990116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3571551</v>
      </c>
      <c r="X20" s="54">
        <v>3055965</v>
      </c>
      <c r="Y20" s="54">
        <v>515586</v>
      </c>
      <c r="Z20" s="184">
        <v>16.87</v>
      </c>
      <c r="AA20" s="130">
        <v>13570905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757273175</v>
      </c>
      <c r="D22" s="188">
        <f>SUM(D5:D21)</f>
        <v>0</v>
      </c>
      <c r="E22" s="189">
        <f t="shared" si="0"/>
        <v>939819056</v>
      </c>
      <c r="F22" s="190">
        <f t="shared" si="0"/>
        <v>939819056</v>
      </c>
      <c r="G22" s="190">
        <f t="shared" si="0"/>
        <v>103441583</v>
      </c>
      <c r="H22" s="190">
        <f t="shared" si="0"/>
        <v>61661342</v>
      </c>
      <c r="I22" s="190">
        <f t="shared" si="0"/>
        <v>61030323</v>
      </c>
      <c r="J22" s="190">
        <f t="shared" si="0"/>
        <v>226133248</v>
      </c>
      <c r="K22" s="190">
        <f t="shared" si="0"/>
        <v>59987365</v>
      </c>
      <c r="L22" s="190">
        <f t="shared" si="0"/>
        <v>64599565</v>
      </c>
      <c r="M22" s="190">
        <f t="shared" si="0"/>
        <v>84418641</v>
      </c>
      <c r="N22" s="190">
        <f t="shared" si="0"/>
        <v>209005571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435138819</v>
      </c>
      <c r="X22" s="190">
        <f t="shared" si="0"/>
        <v>466046294</v>
      </c>
      <c r="Y22" s="190">
        <f t="shared" si="0"/>
        <v>-30907475</v>
      </c>
      <c r="Z22" s="191">
        <f>+IF(X22&lt;&gt;0,+(Y22/X22)*100,0)</f>
        <v>-6.631846534971052</v>
      </c>
      <c r="AA22" s="188">
        <f>SUM(AA5:AA21)</f>
        <v>939819056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215233539</v>
      </c>
      <c r="D25" s="155">
        <v>0</v>
      </c>
      <c r="E25" s="156">
        <v>231717704</v>
      </c>
      <c r="F25" s="60">
        <v>231717704</v>
      </c>
      <c r="G25" s="60">
        <v>17406938</v>
      </c>
      <c r="H25" s="60">
        <v>20250334</v>
      </c>
      <c r="I25" s="60">
        <v>17767372</v>
      </c>
      <c r="J25" s="60">
        <v>55424644</v>
      </c>
      <c r="K25" s="60">
        <v>18722652</v>
      </c>
      <c r="L25" s="60">
        <v>18637529</v>
      </c>
      <c r="M25" s="60">
        <v>21786456</v>
      </c>
      <c r="N25" s="60">
        <v>59146637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114571281</v>
      </c>
      <c r="X25" s="60">
        <v>113975119</v>
      </c>
      <c r="Y25" s="60">
        <v>596162</v>
      </c>
      <c r="Z25" s="140">
        <v>0.52</v>
      </c>
      <c r="AA25" s="155">
        <v>231717704</v>
      </c>
    </row>
    <row r="26" spans="1:27" ht="13.5">
      <c r="A26" s="183" t="s">
        <v>38</v>
      </c>
      <c r="B26" s="182"/>
      <c r="C26" s="155">
        <v>14071932</v>
      </c>
      <c r="D26" s="155">
        <v>0</v>
      </c>
      <c r="E26" s="156">
        <v>16464987</v>
      </c>
      <c r="F26" s="60">
        <v>16464987</v>
      </c>
      <c r="G26" s="60">
        <v>1134291</v>
      </c>
      <c r="H26" s="60">
        <v>1134291</v>
      </c>
      <c r="I26" s="60">
        <v>1157748</v>
      </c>
      <c r="J26" s="60">
        <v>3426330</v>
      </c>
      <c r="K26" s="60">
        <v>1173867</v>
      </c>
      <c r="L26" s="60">
        <v>1157748</v>
      </c>
      <c r="M26" s="60">
        <v>1157748</v>
      </c>
      <c r="N26" s="60">
        <v>3489363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6915693</v>
      </c>
      <c r="X26" s="60">
        <v>8232492</v>
      </c>
      <c r="Y26" s="60">
        <v>-1316799</v>
      </c>
      <c r="Z26" s="140">
        <v>-16</v>
      </c>
      <c r="AA26" s="155">
        <v>16464987</v>
      </c>
    </row>
    <row r="27" spans="1:27" ht="13.5">
      <c r="A27" s="183" t="s">
        <v>118</v>
      </c>
      <c r="B27" s="182"/>
      <c r="C27" s="155">
        <v>39316294</v>
      </c>
      <c r="D27" s="155">
        <v>0</v>
      </c>
      <c r="E27" s="156">
        <v>33910000</v>
      </c>
      <c r="F27" s="60">
        <v>33910000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33910000</v>
      </c>
    </row>
    <row r="28" spans="1:27" ht="13.5">
      <c r="A28" s="183" t="s">
        <v>39</v>
      </c>
      <c r="B28" s="182"/>
      <c r="C28" s="155">
        <v>100854490</v>
      </c>
      <c r="D28" s="155">
        <v>0</v>
      </c>
      <c r="E28" s="156">
        <v>109256294</v>
      </c>
      <c r="F28" s="60">
        <v>109256294</v>
      </c>
      <c r="G28" s="60">
        <v>10140</v>
      </c>
      <c r="H28" s="60">
        <v>21148</v>
      </c>
      <c r="I28" s="60">
        <v>255993</v>
      </c>
      <c r="J28" s="60">
        <v>287281</v>
      </c>
      <c r="K28" s="60">
        <v>21540</v>
      </c>
      <c r="L28" s="60">
        <v>0</v>
      </c>
      <c r="M28" s="60">
        <v>1010063</v>
      </c>
      <c r="N28" s="60">
        <v>1031603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1318884</v>
      </c>
      <c r="X28" s="60">
        <v>54632501</v>
      </c>
      <c r="Y28" s="60">
        <v>-53313617</v>
      </c>
      <c r="Z28" s="140">
        <v>-97.59</v>
      </c>
      <c r="AA28" s="155">
        <v>109256294</v>
      </c>
    </row>
    <row r="29" spans="1:27" ht="13.5">
      <c r="A29" s="183" t="s">
        <v>40</v>
      </c>
      <c r="B29" s="182"/>
      <c r="C29" s="155">
        <v>24697508</v>
      </c>
      <c r="D29" s="155">
        <v>0</v>
      </c>
      <c r="E29" s="156">
        <v>16316984</v>
      </c>
      <c r="F29" s="60">
        <v>16316984</v>
      </c>
      <c r="G29" s="60">
        <v>861982</v>
      </c>
      <c r="H29" s="60">
        <v>61896</v>
      </c>
      <c r="I29" s="60">
        <v>450440</v>
      </c>
      <c r="J29" s="60">
        <v>1374318</v>
      </c>
      <c r="K29" s="60">
        <v>788505</v>
      </c>
      <c r="L29" s="60">
        <v>1301239</v>
      </c>
      <c r="M29" s="60">
        <v>1231185</v>
      </c>
      <c r="N29" s="60">
        <v>3320929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4695247</v>
      </c>
      <c r="X29" s="60"/>
      <c r="Y29" s="60">
        <v>4695247</v>
      </c>
      <c r="Z29" s="140">
        <v>0</v>
      </c>
      <c r="AA29" s="155">
        <v>16316984</v>
      </c>
    </row>
    <row r="30" spans="1:27" ht="13.5">
      <c r="A30" s="183" t="s">
        <v>119</v>
      </c>
      <c r="B30" s="182"/>
      <c r="C30" s="155">
        <v>329571713</v>
      </c>
      <c r="D30" s="155">
        <v>0</v>
      </c>
      <c r="E30" s="156">
        <v>339767207</v>
      </c>
      <c r="F30" s="60">
        <v>339767207</v>
      </c>
      <c r="G30" s="60">
        <v>34535981</v>
      </c>
      <c r="H30" s="60">
        <v>38546539</v>
      </c>
      <c r="I30" s="60">
        <v>40972308</v>
      </c>
      <c r="J30" s="60">
        <v>114054828</v>
      </c>
      <c r="K30" s="60">
        <v>31659691</v>
      </c>
      <c r="L30" s="60">
        <v>30529159</v>
      </c>
      <c r="M30" s="60">
        <v>26143304</v>
      </c>
      <c r="N30" s="60">
        <v>88332154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202386982</v>
      </c>
      <c r="X30" s="60">
        <v>169883602</v>
      </c>
      <c r="Y30" s="60">
        <v>32503380</v>
      </c>
      <c r="Z30" s="140">
        <v>19.13</v>
      </c>
      <c r="AA30" s="155">
        <v>339767207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24897374</v>
      </c>
      <c r="D32" s="155">
        <v>0</v>
      </c>
      <c r="E32" s="156">
        <v>28899151</v>
      </c>
      <c r="F32" s="60">
        <v>28899151</v>
      </c>
      <c r="G32" s="60">
        <v>70205</v>
      </c>
      <c r="H32" s="60">
        <v>618171</v>
      </c>
      <c r="I32" s="60">
        <v>968166</v>
      </c>
      <c r="J32" s="60">
        <v>1656542</v>
      </c>
      <c r="K32" s="60">
        <v>3150288</v>
      </c>
      <c r="L32" s="60">
        <v>3359604</v>
      </c>
      <c r="M32" s="60">
        <v>2711489</v>
      </c>
      <c r="N32" s="60">
        <v>9221381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10877923</v>
      </c>
      <c r="X32" s="60"/>
      <c r="Y32" s="60">
        <v>10877923</v>
      </c>
      <c r="Z32" s="140">
        <v>0</v>
      </c>
      <c r="AA32" s="155">
        <v>28899151</v>
      </c>
    </row>
    <row r="33" spans="1:27" ht="13.5">
      <c r="A33" s="183" t="s">
        <v>42</v>
      </c>
      <c r="B33" s="182"/>
      <c r="C33" s="155">
        <v>420000</v>
      </c>
      <c r="D33" s="155">
        <v>0</v>
      </c>
      <c r="E33" s="156">
        <v>420000</v>
      </c>
      <c r="F33" s="60">
        <v>420000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210000</v>
      </c>
      <c r="Y33" s="60">
        <v>-210000</v>
      </c>
      <c r="Z33" s="140">
        <v>-100</v>
      </c>
      <c r="AA33" s="155">
        <v>420000</v>
      </c>
    </row>
    <row r="34" spans="1:27" ht="13.5">
      <c r="A34" s="183" t="s">
        <v>43</v>
      </c>
      <c r="B34" s="182"/>
      <c r="C34" s="155">
        <v>111468913</v>
      </c>
      <c r="D34" s="155">
        <v>0</v>
      </c>
      <c r="E34" s="156">
        <v>217976677</v>
      </c>
      <c r="F34" s="60">
        <v>217976677</v>
      </c>
      <c r="G34" s="60">
        <v>2889306</v>
      </c>
      <c r="H34" s="60">
        <v>1027856</v>
      </c>
      <c r="I34" s="60">
        <v>5159193</v>
      </c>
      <c r="J34" s="60">
        <v>9076355</v>
      </c>
      <c r="K34" s="60">
        <v>8979454</v>
      </c>
      <c r="L34" s="60">
        <v>7247101</v>
      </c>
      <c r="M34" s="60">
        <v>12925910</v>
      </c>
      <c r="N34" s="60">
        <v>29152465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38228820</v>
      </c>
      <c r="X34" s="60">
        <v>82569031</v>
      </c>
      <c r="Y34" s="60">
        <v>-44340211</v>
      </c>
      <c r="Z34" s="140">
        <v>-53.7</v>
      </c>
      <c r="AA34" s="155">
        <v>217976677</v>
      </c>
    </row>
    <row r="35" spans="1:27" ht="13.5">
      <c r="A35" s="181" t="s">
        <v>122</v>
      </c>
      <c r="B35" s="185"/>
      <c r="C35" s="155">
        <v>15523160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876054923</v>
      </c>
      <c r="D36" s="188">
        <f>SUM(D25:D35)</f>
        <v>0</v>
      </c>
      <c r="E36" s="189">
        <f t="shared" si="1"/>
        <v>994729004</v>
      </c>
      <c r="F36" s="190">
        <f t="shared" si="1"/>
        <v>994729004</v>
      </c>
      <c r="G36" s="190">
        <f t="shared" si="1"/>
        <v>56908843</v>
      </c>
      <c r="H36" s="190">
        <f t="shared" si="1"/>
        <v>61660235</v>
      </c>
      <c r="I36" s="190">
        <f t="shared" si="1"/>
        <v>66731220</v>
      </c>
      <c r="J36" s="190">
        <f t="shared" si="1"/>
        <v>185300298</v>
      </c>
      <c r="K36" s="190">
        <f t="shared" si="1"/>
        <v>64495997</v>
      </c>
      <c r="L36" s="190">
        <f t="shared" si="1"/>
        <v>62232380</v>
      </c>
      <c r="M36" s="190">
        <f t="shared" si="1"/>
        <v>66966155</v>
      </c>
      <c r="N36" s="190">
        <f t="shared" si="1"/>
        <v>193694532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378994830</v>
      </c>
      <c r="X36" s="190">
        <f t="shared" si="1"/>
        <v>429502745</v>
      </c>
      <c r="Y36" s="190">
        <f t="shared" si="1"/>
        <v>-50507915</v>
      </c>
      <c r="Z36" s="191">
        <f>+IF(X36&lt;&gt;0,+(Y36/X36)*100,0)</f>
        <v>-11.759625657340095</v>
      </c>
      <c r="AA36" s="188">
        <f>SUM(AA25:AA35)</f>
        <v>994729004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-118781748</v>
      </c>
      <c r="D38" s="199">
        <f>+D22-D36</f>
        <v>0</v>
      </c>
      <c r="E38" s="200">
        <f t="shared" si="2"/>
        <v>-54909948</v>
      </c>
      <c r="F38" s="106">
        <f t="shared" si="2"/>
        <v>-54909948</v>
      </c>
      <c r="G38" s="106">
        <f t="shared" si="2"/>
        <v>46532740</v>
      </c>
      <c r="H38" s="106">
        <f t="shared" si="2"/>
        <v>1107</v>
      </c>
      <c r="I38" s="106">
        <f t="shared" si="2"/>
        <v>-5700897</v>
      </c>
      <c r="J38" s="106">
        <f t="shared" si="2"/>
        <v>40832950</v>
      </c>
      <c r="K38" s="106">
        <f t="shared" si="2"/>
        <v>-4508632</v>
      </c>
      <c r="L38" s="106">
        <f t="shared" si="2"/>
        <v>2367185</v>
      </c>
      <c r="M38" s="106">
        <f t="shared" si="2"/>
        <v>17452486</v>
      </c>
      <c r="N38" s="106">
        <f t="shared" si="2"/>
        <v>15311039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56143989</v>
      </c>
      <c r="X38" s="106">
        <f>IF(F22=F36,0,X22-X36)</f>
        <v>36543549</v>
      </c>
      <c r="Y38" s="106">
        <f t="shared" si="2"/>
        <v>19600440</v>
      </c>
      <c r="Z38" s="201">
        <f>+IF(X38&lt;&gt;0,+(Y38/X38)*100,0)</f>
        <v>53.63584144495653</v>
      </c>
      <c r="AA38" s="199">
        <f>+AA22-AA36</f>
        <v>-54909948</v>
      </c>
    </row>
    <row r="39" spans="1:27" ht="13.5">
      <c r="A39" s="181" t="s">
        <v>46</v>
      </c>
      <c r="B39" s="185"/>
      <c r="C39" s="155">
        <v>9115233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-109666515</v>
      </c>
      <c r="D42" s="206">
        <f>SUM(D38:D41)</f>
        <v>0</v>
      </c>
      <c r="E42" s="207">
        <f t="shared" si="3"/>
        <v>-54909948</v>
      </c>
      <c r="F42" s="88">
        <f t="shared" si="3"/>
        <v>-54909948</v>
      </c>
      <c r="G42" s="88">
        <f t="shared" si="3"/>
        <v>46532740</v>
      </c>
      <c r="H42" s="88">
        <f t="shared" si="3"/>
        <v>1107</v>
      </c>
      <c r="I42" s="88">
        <f t="shared" si="3"/>
        <v>-5700897</v>
      </c>
      <c r="J42" s="88">
        <f t="shared" si="3"/>
        <v>40832950</v>
      </c>
      <c r="K42" s="88">
        <f t="shared" si="3"/>
        <v>-4508632</v>
      </c>
      <c r="L42" s="88">
        <f t="shared" si="3"/>
        <v>2367185</v>
      </c>
      <c r="M42" s="88">
        <f t="shared" si="3"/>
        <v>17452486</v>
      </c>
      <c r="N42" s="88">
        <f t="shared" si="3"/>
        <v>15311039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56143989</v>
      </c>
      <c r="X42" s="88">
        <f t="shared" si="3"/>
        <v>36543549</v>
      </c>
      <c r="Y42" s="88">
        <f t="shared" si="3"/>
        <v>19600440</v>
      </c>
      <c r="Z42" s="208">
        <f>+IF(X42&lt;&gt;0,+(Y42/X42)*100,0)</f>
        <v>53.63584144495653</v>
      </c>
      <c r="AA42" s="206">
        <f>SUM(AA38:AA41)</f>
        <v>-54909948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-109666515</v>
      </c>
      <c r="D44" s="210">
        <f>+D42-D43</f>
        <v>0</v>
      </c>
      <c r="E44" s="211">
        <f t="shared" si="4"/>
        <v>-54909948</v>
      </c>
      <c r="F44" s="77">
        <f t="shared" si="4"/>
        <v>-54909948</v>
      </c>
      <c r="G44" s="77">
        <f t="shared" si="4"/>
        <v>46532740</v>
      </c>
      <c r="H44" s="77">
        <f t="shared" si="4"/>
        <v>1107</v>
      </c>
      <c r="I44" s="77">
        <f t="shared" si="4"/>
        <v>-5700897</v>
      </c>
      <c r="J44" s="77">
        <f t="shared" si="4"/>
        <v>40832950</v>
      </c>
      <c r="K44" s="77">
        <f t="shared" si="4"/>
        <v>-4508632</v>
      </c>
      <c r="L44" s="77">
        <f t="shared" si="4"/>
        <v>2367185</v>
      </c>
      <c r="M44" s="77">
        <f t="shared" si="4"/>
        <v>17452486</v>
      </c>
      <c r="N44" s="77">
        <f t="shared" si="4"/>
        <v>15311039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56143989</v>
      </c>
      <c r="X44" s="77">
        <f t="shared" si="4"/>
        <v>36543549</v>
      </c>
      <c r="Y44" s="77">
        <f t="shared" si="4"/>
        <v>19600440</v>
      </c>
      <c r="Z44" s="212">
        <f>+IF(X44&lt;&gt;0,+(Y44/X44)*100,0)</f>
        <v>53.63584144495653</v>
      </c>
      <c r="AA44" s="210">
        <f>+AA42-AA43</f>
        <v>-54909948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-109666515</v>
      </c>
      <c r="D46" s="206">
        <f>SUM(D44:D45)</f>
        <v>0</v>
      </c>
      <c r="E46" s="207">
        <f t="shared" si="5"/>
        <v>-54909948</v>
      </c>
      <c r="F46" s="88">
        <f t="shared" si="5"/>
        <v>-54909948</v>
      </c>
      <c r="G46" s="88">
        <f t="shared" si="5"/>
        <v>46532740</v>
      </c>
      <c r="H46" s="88">
        <f t="shared" si="5"/>
        <v>1107</v>
      </c>
      <c r="I46" s="88">
        <f t="shared" si="5"/>
        <v>-5700897</v>
      </c>
      <c r="J46" s="88">
        <f t="shared" si="5"/>
        <v>40832950</v>
      </c>
      <c r="K46" s="88">
        <f t="shared" si="5"/>
        <v>-4508632</v>
      </c>
      <c r="L46" s="88">
        <f t="shared" si="5"/>
        <v>2367185</v>
      </c>
      <c r="M46" s="88">
        <f t="shared" si="5"/>
        <v>17452486</v>
      </c>
      <c r="N46" s="88">
        <f t="shared" si="5"/>
        <v>15311039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56143989</v>
      </c>
      <c r="X46" s="88">
        <f t="shared" si="5"/>
        <v>36543549</v>
      </c>
      <c r="Y46" s="88">
        <f t="shared" si="5"/>
        <v>19600440</v>
      </c>
      <c r="Z46" s="208">
        <f>+IF(X46&lt;&gt;0,+(Y46/X46)*100,0)</f>
        <v>53.63584144495653</v>
      </c>
      <c r="AA46" s="206">
        <f>SUM(AA44:AA45)</f>
        <v>-54909948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-109666515</v>
      </c>
      <c r="D48" s="217">
        <f>SUM(D46:D47)</f>
        <v>0</v>
      </c>
      <c r="E48" s="218">
        <f t="shared" si="6"/>
        <v>-54909948</v>
      </c>
      <c r="F48" s="219">
        <f t="shared" si="6"/>
        <v>-54909948</v>
      </c>
      <c r="G48" s="219">
        <f t="shared" si="6"/>
        <v>46532740</v>
      </c>
      <c r="H48" s="220">
        <f t="shared" si="6"/>
        <v>1107</v>
      </c>
      <c r="I48" s="220">
        <f t="shared" si="6"/>
        <v>-5700897</v>
      </c>
      <c r="J48" s="220">
        <f t="shared" si="6"/>
        <v>40832950</v>
      </c>
      <c r="K48" s="220">
        <f t="shared" si="6"/>
        <v>-4508632</v>
      </c>
      <c r="L48" s="220">
        <f t="shared" si="6"/>
        <v>2367185</v>
      </c>
      <c r="M48" s="219">
        <f t="shared" si="6"/>
        <v>17452486</v>
      </c>
      <c r="N48" s="219">
        <f t="shared" si="6"/>
        <v>15311039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56143989</v>
      </c>
      <c r="X48" s="220">
        <f t="shared" si="6"/>
        <v>36543549</v>
      </c>
      <c r="Y48" s="220">
        <f t="shared" si="6"/>
        <v>19600440</v>
      </c>
      <c r="Z48" s="221">
        <f>+IF(X48&lt;&gt;0,+(Y48/X48)*100,0)</f>
        <v>53.63584144495653</v>
      </c>
      <c r="AA48" s="222">
        <f>SUM(AA46:AA47)</f>
        <v>-54909948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4620264</v>
      </c>
      <c r="D5" s="153">
        <f>SUM(D6:D8)</f>
        <v>0</v>
      </c>
      <c r="E5" s="154">
        <f t="shared" si="0"/>
        <v>988000</v>
      </c>
      <c r="F5" s="100">
        <f t="shared" si="0"/>
        <v>988000</v>
      </c>
      <c r="G5" s="100">
        <f t="shared" si="0"/>
        <v>44687</v>
      </c>
      <c r="H5" s="100">
        <f t="shared" si="0"/>
        <v>44687</v>
      </c>
      <c r="I5" s="100">
        <f t="shared" si="0"/>
        <v>950987</v>
      </c>
      <c r="J5" s="100">
        <f t="shared" si="0"/>
        <v>1040361</v>
      </c>
      <c r="K5" s="100">
        <f t="shared" si="0"/>
        <v>44687</v>
      </c>
      <c r="L5" s="100">
        <f t="shared" si="0"/>
        <v>44687</v>
      </c>
      <c r="M5" s="100">
        <f t="shared" si="0"/>
        <v>205080</v>
      </c>
      <c r="N5" s="100">
        <f t="shared" si="0"/>
        <v>294454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1334815</v>
      </c>
      <c r="X5" s="100">
        <f t="shared" si="0"/>
        <v>219876</v>
      </c>
      <c r="Y5" s="100">
        <f t="shared" si="0"/>
        <v>1114939</v>
      </c>
      <c r="Z5" s="137">
        <f>+IF(X5&lt;&gt;0,+(Y5/X5)*100,0)</f>
        <v>507.07626116538415</v>
      </c>
      <c r="AA5" s="153">
        <f>SUM(AA6:AA8)</f>
        <v>988000</v>
      </c>
    </row>
    <row r="6" spans="1:27" ht="13.5">
      <c r="A6" s="138" t="s">
        <v>75</v>
      </c>
      <c r="B6" s="136"/>
      <c r="C6" s="155">
        <v>385759</v>
      </c>
      <c r="D6" s="155"/>
      <c r="E6" s="156">
        <v>419000</v>
      </c>
      <c r="F6" s="60">
        <v>419000</v>
      </c>
      <c r="G6" s="60">
        <v>34938</v>
      </c>
      <c r="H6" s="60">
        <v>34938</v>
      </c>
      <c r="I6" s="60">
        <v>34938</v>
      </c>
      <c r="J6" s="60">
        <v>104814</v>
      </c>
      <c r="K6" s="60">
        <v>34938</v>
      </c>
      <c r="L6" s="60">
        <v>34938</v>
      </c>
      <c r="M6" s="60">
        <v>34938</v>
      </c>
      <c r="N6" s="60">
        <v>104814</v>
      </c>
      <c r="O6" s="60"/>
      <c r="P6" s="60"/>
      <c r="Q6" s="60"/>
      <c r="R6" s="60"/>
      <c r="S6" s="60"/>
      <c r="T6" s="60"/>
      <c r="U6" s="60"/>
      <c r="V6" s="60"/>
      <c r="W6" s="60">
        <v>209628</v>
      </c>
      <c r="X6" s="60">
        <v>185250</v>
      </c>
      <c r="Y6" s="60">
        <v>24378</v>
      </c>
      <c r="Z6" s="140">
        <v>13.16</v>
      </c>
      <c r="AA6" s="62">
        <v>419000</v>
      </c>
    </row>
    <row r="7" spans="1:27" ht="13.5">
      <c r="A7" s="138" t="s">
        <v>76</v>
      </c>
      <c r="B7" s="136"/>
      <c r="C7" s="157">
        <v>37369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4197136</v>
      </c>
      <c r="D8" s="155"/>
      <c r="E8" s="156">
        <v>569000</v>
      </c>
      <c r="F8" s="60">
        <v>569000</v>
      </c>
      <c r="G8" s="60">
        <v>9749</v>
      </c>
      <c r="H8" s="60">
        <v>9749</v>
      </c>
      <c r="I8" s="60">
        <v>916049</v>
      </c>
      <c r="J8" s="60">
        <v>935547</v>
      </c>
      <c r="K8" s="60">
        <v>9749</v>
      </c>
      <c r="L8" s="60">
        <v>9749</v>
      </c>
      <c r="M8" s="60">
        <v>170142</v>
      </c>
      <c r="N8" s="60">
        <v>189640</v>
      </c>
      <c r="O8" s="60"/>
      <c r="P8" s="60"/>
      <c r="Q8" s="60"/>
      <c r="R8" s="60"/>
      <c r="S8" s="60"/>
      <c r="T8" s="60"/>
      <c r="U8" s="60"/>
      <c r="V8" s="60"/>
      <c r="W8" s="60">
        <v>1125187</v>
      </c>
      <c r="X8" s="60">
        <v>34626</v>
      </c>
      <c r="Y8" s="60">
        <v>1090561</v>
      </c>
      <c r="Z8" s="140">
        <v>3149.54</v>
      </c>
      <c r="AA8" s="62">
        <v>569000</v>
      </c>
    </row>
    <row r="9" spans="1:27" ht="13.5">
      <c r="A9" s="135" t="s">
        <v>78</v>
      </c>
      <c r="B9" s="136"/>
      <c r="C9" s="153">
        <f aca="true" t="shared" si="1" ref="C9:Y9">SUM(C10:C14)</f>
        <v>17082141</v>
      </c>
      <c r="D9" s="153">
        <f>SUM(D10:D14)</f>
        <v>0</v>
      </c>
      <c r="E9" s="154">
        <f t="shared" si="1"/>
        <v>15207000</v>
      </c>
      <c r="F9" s="100">
        <f t="shared" si="1"/>
        <v>15207000</v>
      </c>
      <c r="G9" s="100">
        <f t="shared" si="1"/>
        <v>212872</v>
      </c>
      <c r="H9" s="100">
        <f t="shared" si="1"/>
        <v>221243</v>
      </c>
      <c r="I9" s="100">
        <f t="shared" si="1"/>
        <v>1566575</v>
      </c>
      <c r="J9" s="100">
        <f t="shared" si="1"/>
        <v>2000690</v>
      </c>
      <c r="K9" s="100">
        <f t="shared" si="1"/>
        <v>1629043</v>
      </c>
      <c r="L9" s="100">
        <f t="shared" si="1"/>
        <v>961273</v>
      </c>
      <c r="M9" s="100">
        <f t="shared" si="1"/>
        <v>2071676</v>
      </c>
      <c r="N9" s="100">
        <f t="shared" si="1"/>
        <v>4661992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6662682</v>
      </c>
      <c r="X9" s="100">
        <f t="shared" si="1"/>
        <v>5179682</v>
      </c>
      <c r="Y9" s="100">
        <f t="shared" si="1"/>
        <v>1483000</v>
      </c>
      <c r="Z9" s="137">
        <f>+IF(X9&lt;&gt;0,+(Y9/X9)*100,0)</f>
        <v>28.631101291546468</v>
      </c>
      <c r="AA9" s="102">
        <f>SUM(AA10:AA14)</f>
        <v>15207000</v>
      </c>
    </row>
    <row r="10" spans="1:27" ht="13.5">
      <c r="A10" s="138" t="s">
        <v>79</v>
      </c>
      <c r="B10" s="136"/>
      <c r="C10" s="155">
        <v>13032557</v>
      </c>
      <c r="D10" s="155"/>
      <c r="E10" s="156">
        <v>3111000</v>
      </c>
      <c r="F10" s="60">
        <v>3111000</v>
      </c>
      <c r="G10" s="60">
        <v>166388</v>
      </c>
      <c r="H10" s="60">
        <v>174759</v>
      </c>
      <c r="I10" s="60">
        <v>1431196</v>
      </c>
      <c r="J10" s="60">
        <v>1772343</v>
      </c>
      <c r="K10" s="60">
        <v>1538150</v>
      </c>
      <c r="L10" s="60">
        <v>914789</v>
      </c>
      <c r="M10" s="60">
        <v>2071676</v>
      </c>
      <c r="N10" s="60">
        <v>4524615</v>
      </c>
      <c r="O10" s="60"/>
      <c r="P10" s="60"/>
      <c r="Q10" s="60"/>
      <c r="R10" s="60"/>
      <c r="S10" s="60"/>
      <c r="T10" s="60"/>
      <c r="U10" s="60"/>
      <c r="V10" s="60"/>
      <c r="W10" s="60">
        <v>6296958</v>
      </c>
      <c r="X10" s="60">
        <v>1172583</v>
      </c>
      <c r="Y10" s="60">
        <v>5124375</v>
      </c>
      <c r="Z10" s="140">
        <v>437.02</v>
      </c>
      <c r="AA10" s="62">
        <v>3111000</v>
      </c>
    </row>
    <row r="11" spans="1:27" ht="13.5">
      <c r="A11" s="138" t="s">
        <v>80</v>
      </c>
      <c r="B11" s="136"/>
      <c r="C11" s="155">
        <v>395082</v>
      </c>
      <c r="D11" s="155"/>
      <c r="E11" s="156">
        <v>11910000</v>
      </c>
      <c r="F11" s="60">
        <v>11910000</v>
      </c>
      <c r="G11" s="60"/>
      <c r="H11" s="60"/>
      <c r="I11" s="60">
        <v>88895</v>
      </c>
      <c r="J11" s="60">
        <v>88895</v>
      </c>
      <c r="K11" s="60">
        <v>44409</v>
      </c>
      <c r="L11" s="60"/>
      <c r="M11" s="60"/>
      <c r="N11" s="60">
        <v>44409</v>
      </c>
      <c r="O11" s="60"/>
      <c r="P11" s="60"/>
      <c r="Q11" s="60"/>
      <c r="R11" s="60"/>
      <c r="S11" s="60"/>
      <c r="T11" s="60"/>
      <c r="U11" s="60"/>
      <c r="V11" s="60"/>
      <c r="W11" s="60">
        <v>133304</v>
      </c>
      <c r="X11" s="60">
        <v>3888713</v>
      </c>
      <c r="Y11" s="60">
        <v>-3755409</v>
      </c>
      <c r="Z11" s="140">
        <v>-96.57</v>
      </c>
      <c r="AA11" s="62">
        <v>11910000</v>
      </c>
    </row>
    <row r="12" spans="1:27" ht="13.5">
      <c r="A12" s="138" t="s">
        <v>81</v>
      </c>
      <c r="B12" s="136"/>
      <c r="C12" s="155">
        <v>3654502</v>
      </c>
      <c r="D12" s="155"/>
      <c r="E12" s="156">
        <v>186000</v>
      </c>
      <c r="F12" s="60">
        <v>186000</v>
      </c>
      <c r="G12" s="60">
        <v>46484</v>
      </c>
      <c r="H12" s="60">
        <v>46484</v>
      </c>
      <c r="I12" s="60">
        <v>46484</v>
      </c>
      <c r="J12" s="60">
        <v>139452</v>
      </c>
      <c r="K12" s="60">
        <v>46484</v>
      </c>
      <c r="L12" s="60">
        <v>46484</v>
      </c>
      <c r="M12" s="60"/>
      <c r="N12" s="60">
        <v>92968</v>
      </c>
      <c r="O12" s="60"/>
      <c r="P12" s="60"/>
      <c r="Q12" s="60"/>
      <c r="R12" s="60"/>
      <c r="S12" s="60"/>
      <c r="T12" s="60"/>
      <c r="U12" s="60"/>
      <c r="V12" s="60"/>
      <c r="W12" s="60">
        <v>232420</v>
      </c>
      <c r="X12" s="60">
        <v>118386</v>
      </c>
      <c r="Y12" s="60">
        <v>114034</v>
      </c>
      <c r="Z12" s="140">
        <v>96.32</v>
      </c>
      <c r="AA12" s="62">
        <v>186000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11283007</v>
      </c>
      <c r="D15" s="153">
        <f>SUM(D16:D18)</f>
        <v>0</v>
      </c>
      <c r="E15" s="154">
        <f t="shared" si="2"/>
        <v>29726000</v>
      </c>
      <c r="F15" s="100">
        <f t="shared" si="2"/>
        <v>29726000</v>
      </c>
      <c r="G15" s="100">
        <f t="shared" si="2"/>
        <v>123362</v>
      </c>
      <c r="H15" s="100">
        <f t="shared" si="2"/>
        <v>1170230</v>
      </c>
      <c r="I15" s="100">
        <f t="shared" si="2"/>
        <v>123362</v>
      </c>
      <c r="J15" s="100">
        <f t="shared" si="2"/>
        <v>1416954</v>
      </c>
      <c r="K15" s="100">
        <f t="shared" si="2"/>
        <v>4002393</v>
      </c>
      <c r="L15" s="100">
        <f t="shared" si="2"/>
        <v>429755</v>
      </c>
      <c r="M15" s="100">
        <f t="shared" si="2"/>
        <v>1661750</v>
      </c>
      <c r="N15" s="100">
        <f t="shared" si="2"/>
        <v>6093898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7510852</v>
      </c>
      <c r="X15" s="100">
        <f t="shared" si="2"/>
        <v>8174549</v>
      </c>
      <c r="Y15" s="100">
        <f t="shared" si="2"/>
        <v>-663697</v>
      </c>
      <c r="Z15" s="137">
        <f>+IF(X15&lt;&gt;0,+(Y15/X15)*100,0)</f>
        <v>-8.119065651205956</v>
      </c>
      <c r="AA15" s="102">
        <f>SUM(AA16:AA18)</f>
        <v>29726000</v>
      </c>
    </row>
    <row r="16" spans="1:27" ht="13.5">
      <c r="A16" s="138" t="s">
        <v>85</v>
      </c>
      <c r="B16" s="136"/>
      <c r="C16" s="155">
        <v>897514</v>
      </c>
      <c r="D16" s="155"/>
      <c r="E16" s="156">
        <v>680000</v>
      </c>
      <c r="F16" s="60">
        <v>680000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680000</v>
      </c>
    </row>
    <row r="17" spans="1:27" ht="13.5">
      <c r="A17" s="138" t="s">
        <v>86</v>
      </c>
      <c r="B17" s="136"/>
      <c r="C17" s="155">
        <v>10385493</v>
      </c>
      <c r="D17" s="155"/>
      <c r="E17" s="156">
        <v>29046000</v>
      </c>
      <c r="F17" s="60">
        <v>29046000</v>
      </c>
      <c r="G17" s="60">
        <v>123362</v>
      </c>
      <c r="H17" s="60">
        <v>1170230</v>
      </c>
      <c r="I17" s="60">
        <v>123362</v>
      </c>
      <c r="J17" s="60">
        <v>1416954</v>
      </c>
      <c r="K17" s="60">
        <v>4002393</v>
      </c>
      <c r="L17" s="60">
        <v>429755</v>
      </c>
      <c r="M17" s="60">
        <v>1661750</v>
      </c>
      <c r="N17" s="60">
        <v>6093898</v>
      </c>
      <c r="O17" s="60"/>
      <c r="P17" s="60"/>
      <c r="Q17" s="60"/>
      <c r="R17" s="60"/>
      <c r="S17" s="60"/>
      <c r="T17" s="60"/>
      <c r="U17" s="60"/>
      <c r="V17" s="60"/>
      <c r="W17" s="60">
        <v>7510852</v>
      </c>
      <c r="X17" s="60">
        <v>8174549</v>
      </c>
      <c r="Y17" s="60">
        <v>-663697</v>
      </c>
      <c r="Z17" s="140">
        <v>-8.12</v>
      </c>
      <c r="AA17" s="62">
        <v>29046000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45899865</v>
      </c>
      <c r="D19" s="153">
        <f>SUM(D20:D23)</f>
        <v>0</v>
      </c>
      <c r="E19" s="154">
        <f t="shared" si="3"/>
        <v>19639000</v>
      </c>
      <c r="F19" s="100">
        <f t="shared" si="3"/>
        <v>19639000</v>
      </c>
      <c r="G19" s="100">
        <f t="shared" si="3"/>
        <v>562097</v>
      </c>
      <c r="H19" s="100">
        <f t="shared" si="3"/>
        <v>562097</v>
      </c>
      <c r="I19" s="100">
        <f t="shared" si="3"/>
        <v>562097</v>
      </c>
      <c r="J19" s="100">
        <f t="shared" si="3"/>
        <v>1686291</v>
      </c>
      <c r="K19" s="100">
        <f t="shared" si="3"/>
        <v>562097</v>
      </c>
      <c r="L19" s="100">
        <f t="shared" si="3"/>
        <v>562097</v>
      </c>
      <c r="M19" s="100">
        <f t="shared" si="3"/>
        <v>640097</v>
      </c>
      <c r="N19" s="100">
        <f t="shared" si="3"/>
        <v>1764291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3450582</v>
      </c>
      <c r="X19" s="100">
        <f t="shared" si="3"/>
        <v>3178014</v>
      </c>
      <c r="Y19" s="100">
        <f t="shared" si="3"/>
        <v>272568</v>
      </c>
      <c r="Z19" s="137">
        <f>+IF(X19&lt;&gt;0,+(Y19/X19)*100,0)</f>
        <v>8.576677132322262</v>
      </c>
      <c r="AA19" s="102">
        <f>SUM(AA20:AA23)</f>
        <v>19639000</v>
      </c>
    </row>
    <row r="20" spans="1:27" ht="13.5">
      <c r="A20" s="138" t="s">
        <v>89</v>
      </c>
      <c r="B20" s="136"/>
      <c r="C20" s="155">
        <v>26244016</v>
      </c>
      <c r="D20" s="155"/>
      <c r="E20" s="156">
        <v>6180000</v>
      </c>
      <c r="F20" s="60">
        <v>6180000</v>
      </c>
      <c r="G20" s="60">
        <v>190949</v>
      </c>
      <c r="H20" s="60">
        <v>190949</v>
      </c>
      <c r="I20" s="60">
        <v>190949</v>
      </c>
      <c r="J20" s="60">
        <v>572847</v>
      </c>
      <c r="K20" s="60">
        <v>190949</v>
      </c>
      <c r="L20" s="60">
        <v>190949</v>
      </c>
      <c r="M20" s="60">
        <v>190949</v>
      </c>
      <c r="N20" s="60">
        <v>572847</v>
      </c>
      <c r="O20" s="60"/>
      <c r="P20" s="60"/>
      <c r="Q20" s="60"/>
      <c r="R20" s="60"/>
      <c r="S20" s="60"/>
      <c r="T20" s="60"/>
      <c r="U20" s="60"/>
      <c r="V20" s="60"/>
      <c r="W20" s="60">
        <v>1145694</v>
      </c>
      <c r="X20" s="60">
        <v>1050216</v>
      </c>
      <c r="Y20" s="60">
        <v>95478</v>
      </c>
      <c r="Z20" s="140">
        <v>9.09</v>
      </c>
      <c r="AA20" s="62">
        <v>6180000</v>
      </c>
    </row>
    <row r="21" spans="1:27" ht="13.5">
      <c r="A21" s="138" t="s">
        <v>90</v>
      </c>
      <c r="B21" s="136"/>
      <c r="C21" s="155">
        <v>12111004</v>
      </c>
      <c r="D21" s="155"/>
      <c r="E21" s="156">
        <v>1970000</v>
      </c>
      <c r="F21" s="60">
        <v>1970000</v>
      </c>
      <c r="G21" s="60">
        <v>64550</v>
      </c>
      <c r="H21" s="60">
        <v>64550</v>
      </c>
      <c r="I21" s="60">
        <v>64550</v>
      </c>
      <c r="J21" s="60">
        <v>193650</v>
      </c>
      <c r="K21" s="60">
        <v>64550</v>
      </c>
      <c r="L21" s="60">
        <v>64550</v>
      </c>
      <c r="M21" s="60">
        <v>64550</v>
      </c>
      <c r="N21" s="60">
        <v>193650</v>
      </c>
      <c r="O21" s="60"/>
      <c r="P21" s="60"/>
      <c r="Q21" s="60"/>
      <c r="R21" s="60"/>
      <c r="S21" s="60"/>
      <c r="T21" s="60"/>
      <c r="U21" s="60"/>
      <c r="V21" s="60"/>
      <c r="W21" s="60">
        <v>387300</v>
      </c>
      <c r="X21" s="60">
        <v>298376</v>
      </c>
      <c r="Y21" s="60">
        <v>88924</v>
      </c>
      <c r="Z21" s="140">
        <v>29.8</v>
      </c>
      <c r="AA21" s="62">
        <v>1970000</v>
      </c>
    </row>
    <row r="22" spans="1:27" ht="13.5">
      <c r="A22" s="138" t="s">
        <v>91</v>
      </c>
      <c r="B22" s="136"/>
      <c r="C22" s="157">
        <v>1146466</v>
      </c>
      <c r="D22" s="157"/>
      <c r="E22" s="158">
        <v>120000</v>
      </c>
      <c r="F22" s="159">
        <v>120000</v>
      </c>
      <c r="G22" s="159">
        <v>86720</v>
      </c>
      <c r="H22" s="159">
        <v>86720</v>
      </c>
      <c r="I22" s="159">
        <v>86720</v>
      </c>
      <c r="J22" s="159">
        <v>260160</v>
      </c>
      <c r="K22" s="159">
        <v>86720</v>
      </c>
      <c r="L22" s="159">
        <v>86720</v>
      </c>
      <c r="M22" s="159">
        <v>86720</v>
      </c>
      <c r="N22" s="159">
        <v>260160</v>
      </c>
      <c r="O22" s="159"/>
      <c r="P22" s="159"/>
      <c r="Q22" s="159"/>
      <c r="R22" s="159"/>
      <c r="S22" s="159"/>
      <c r="T22" s="159"/>
      <c r="U22" s="159"/>
      <c r="V22" s="159"/>
      <c r="W22" s="159">
        <v>520320</v>
      </c>
      <c r="X22" s="159">
        <v>60084</v>
      </c>
      <c r="Y22" s="159">
        <v>460236</v>
      </c>
      <c r="Z22" s="141">
        <v>765.99</v>
      </c>
      <c r="AA22" s="225">
        <v>120000</v>
      </c>
    </row>
    <row r="23" spans="1:27" ht="13.5">
      <c r="A23" s="138" t="s">
        <v>92</v>
      </c>
      <c r="B23" s="136"/>
      <c r="C23" s="155">
        <v>6398379</v>
      </c>
      <c r="D23" s="155"/>
      <c r="E23" s="156">
        <v>11369000</v>
      </c>
      <c r="F23" s="60">
        <v>11369000</v>
      </c>
      <c r="G23" s="60">
        <v>219878</v>
      </c>
      <c r="H23" s="60">
        <v>219878</v>
      </c>
      <c r="I23" s="60">
        <v>219878</v>
      </c>
      <c r="J23" s="60">
        <v>659634</v>
      </c>
      <c r="K23" s="60">
        <v>219878</v>
      </c>
      <c r="L23" s="60">
        <v>219878</v>
      </c>
      <c r="M23" s="60">
        <v>297878</v>
      </c>
      <c r="N23" s="60">
        <v>737634</v>
      </c>
      <c r="O23" s="60"/>
      <c r="P23" s="60"/>
      <c r="Q23" s="60"/>
      <c r="R23" s="60"/>
      <c r="S23" s="60"/>
      <c r="T23" s="60"/>
      <c r="U23" s="60"/>
      <c r="V23" s="60"/>
      <c r="W23" s="60">
        <v>1397268</v>
      </c>
      <c r="X23" s="60">
        <v>1769338</v>
      </c>
      <c r="Y23" s="60">
        <v>-372070</v>
      </c>
      <c r="Z23" s="140">
        <v>-21.03</v>
      </c>
      <c r="AA23" s="62">
        <v>11369000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78885277</v>
      </c>
      <c r="D25" s="217">
        <f>+D5+D9+D15+D19+D24</f>
        <v>0</v>
      </c>
      <c r="E25" s="230">
        <f t="shared" si="4"/>
        <v>65560000</v>
      </c>
      <c r="F25" s="219">
        <f t="shared" si="4"/>
        <v>65560000</v>
      </c>
      <c r="G25" s="219">
        <f t="shared" si="4"/>
        <v>943018</v>
      </c>
      <c r="H25" s="219">
        <f t="shared" si="4"/>
        <v>1998257</v>
      </c>
      <c r="I25" s="219">
        <f t="shared" si="4"/>
        <v>3203021</v>
      </c>
      <c r="J25" s="219">
        <f t="shared" si="4"/>
        <v>6144296</v>
      </c>
      <c r="K25" s="219">
        <f t="shared" si="4"/>
        <v>6238220</v>
      </c>
      <c r="L25" s="219">
        <f t="shared" si="4"/>
        <v>1997812</v>
      </c>
      <c r="M25" s="219">
        <f t="shared" si="4"/>
        <v>4578603</v>
      </c>
      <c r="N25" s="219">
        <f t="shared" si="4"/>
        <v>12814635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18958931</v>
      </c>
      <c r="X25" s="219">
        <f t="shared" si="4"/>
        <v>16752121</v>
      </c>
      <c r="Y25" s="219">
        <f t="shared" si="4"/>
        <v>2206810</v>
      </c>
      <c r="Z25" s="231">
        <f>+IF(X25&lt;&gt;0,+(Y25/X25)*100,0)</f>
        <v>13.17331697878734</v>
      </c>
      <c r="AA25" s="232">
        <f>+AA5+AA9+AA15+AA19+AA24</f>
        <v>65560000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37291297</v>
      </c>
      <c r="D28" s="155"/>
      <c r="E28" s="156">
        <v>33869000</v>
      </c>
      <c r="F28" s="60">
        <v>33869000</v>
      </c>
      <c r="G28" s="60"/>
      <c r="H28" s="60">
        <v>1068756</v>
      </c>
      <c r="I28" s="60">
        <v>88895</v>
      </c>
      <c r="J28" s="60">
        <v>1157651</v>
      </c>
      <c r="K28" s="60">
        <v>5308719</v>
      </c>
      <c r="L28" s="60">
        <v>1068311</v>
      </c>
      <c r="M28" s="60">
        <v>3479131</v>
      </c>
      <c r="N28" s="60">
        <v>9856161</v>
      </c>
      <c r="O28" s="60"/>
      <c r="P28" s="60"/>
      <c r="Q28" s="60"/>
      <c r="R28" s="60"/>
      <c r="S28" s="60"/>
      <c r="T28" s="60"/>
      <c r="U28" s="60"/>
      <c r="V28" s="60"/>
      <c r="W28" s="60">
        <v>11013812</v>
      </c>
      <c r="X28" s="60"/>
      <c r="Y28" s="60">
        <v>11013812</v>
      </c>
      <c r="Z28" s="140"/>
      <c r="AA28" s="155">
        <v>33869000</v>
      </c>
    </row>
    <row r="29" spans="1:27" ht="13.5">
      <c r="A29" s="234" t="s">
        <v>134</v>
      </c>
      <c r="B29" s="136"/>
      <c r="C29" s="155">
        <v>2319160</v>
      </c>
      <c r="D29" s="155"/>
      <c r="E29" s="156">
        <v>456000</v>
      </c>
      <c r="F29" s="60">
        <v>456000</v>
      </c>
      <c r="G29" s="60"/>
      <c r="H29" s="60"/>
      <c r="I29" s="60">
        <v>1278325</v>
      </c>
      <c r="J29" s="60">
        <v>1278325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1278325</v>
      </c>
      <c r="X29" s="60"/>
      <c r="Y29" s="60">
        <v>1278325</v>
      </c>
      <c r="Z29" s="140"/>
      <c r="AA29" s="62">
        <v>456000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39610457</v>
      </c>
      <c r="D32" s="210">
        <f>SUM(D28:D31)</f>
        <v>0</v>
      </c>
      <c r="E32" s="211">
        <f t="shared" si="5"/>
        <v>34325000</v>
      </c>
      <c r="F32" s="77">
        <f t="shared" si="5"/>
        <v>34325000</v>
      </c>
      <c r="G32" s="77">
        <f t="shared" si="5"/>
        <v>0</v>
      </c>
      <c r="H32" s="77">
        <f t="shared" si="5"/>
        <v>1068756</v>
      </c>
      <c r="I32" s="77">
        <f t="shared" si="5"/>
        <v>1367220</v>
      </c>
      <c r="J32" s="77">
        <f t="shared" si="5"/>
        <v>2435976</v>
      </c>
      <c r="K32" s="77">
        <f t="shared" si="5"/>
        <v>5308719</v>
      </c>
      <c r="L32" s="77">
        <f t="shared" si="5"/>
        <v>1068311</v>
      </c>
      <c r="M32" s="77">
        <f t="shared" si="5"/>
        <v>3479131</v>
      </c>
      <c r="N32" s="77">
        <f t="shared" si="5"/>
        <v>9856161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12292137</v>
      </c>
      <c r="X32" s="77">
        <f t="shared" si="5"/>
        <v>0</v>
      </c>
      <c r="Y32" s="77">
        <f t="shared" si="5"/>
        <v>12292137</v>
      </c>
      <c r="Z32" s="212">
        <f>+IF(X32&lt;&gt;0,+(Y32/X32)*100,0)</f>
        <v>0</v>
      </c>
      <c r="AA32" s="79">
        <f>SUM(AA28:AA31)</f>
        <v>34325000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39274820</v>
      </c>
      <c r="D35" s="155"/>
      <c r="E35" s="156">
        <v>31235000</v>
      </c>
      <c r="F35" s="60">
        <v>31235000</v>
      </c>
      <c r="G35" s="60">
        <v>943018</v>
      </c>
      <c r="H35" s="60">
        <v>929501</v>
      </c>
      <c r="I35" s="60">
        <v>1835801</v>
      </c>
      <c r="J35" s="60">
        <v>3708320</v>
      </c>
      <c r="K35" s="60">
        <v>929501</v>
      </c>
      <c r="L35" s="60">
        <v>929501</v>
      </c>
      <c r="M35" s="60">
        <v>1099472</v>
      </c>
      <c r="N35" s="60">
        <v>2958474</v>
      </c>
      <c r="O35" s="60"/>
      <c r="P35" s="60"/>
      <c r="Q35" s="60"/>
      <c r="R35" s="60"/>
      <c r="S35" s="60"/>
      <c r="T35" s="60"/>
      <c r="U35" s="60"/>
      <c r="V35" s="60"/>
      <c r="W35" s="60">
        <v>6666794</v>
      </c>
      <c r="X35" s="60"/>
      <c r="Y35" s="60">
        <v>6666794</v>
      </c>
      <c r="Z35" s="140"/>
      <c r="AA35" s="62">
        <v>31235000</v>
      </c>
    </row>
    <row r="36" spans="1:27" ht="13.5">
      <c r="A36" s="238" t="s">
        <v>139</v>
      </c>
      <c r="B36" s="149"/>
      <c r="C36" s="222">
        <f aca="true" t="shared" si="6" ref="C36:Y36">SUM(C32:C35)</f>
        <v>78885277</v>
      </c>
      <c r="D36" s="222">
        <f>SUM(D32:D35)</f>
        <v>0</v>
      </c>
      <c r="E36" s="218">
        <f t="shared" si="6"/>
        <v>65560000</v>
      </c>
      <c r="F36" s="220">
        <f t="shared" si="6"/>
        <v>65560000</v>
      </c>
      <c r="G36" s="220">
        <f t="shared" si="6"/>
        <v>943018</v>
      </c>
      <c r="H36" s="220">
        <f t="shared" si="6"/>
        <v>1998257</v>
      </c>
      <c r="I36" s="220">
        <f t="shared" si="6"/>
        <v>3203021</v>
      </c>
      <c r="J36" s="220">
        <f t="shared" si="6"/>
        <v>6144296</v>
      </c>
      <c r="K36" s="220">
        <f t="shared" si="6"/>
        <v>6238220</v>
      </c>
      <c r="L36" s="220">
        <f t="shared" si="6"/>
        <v>1997812</v>
      </c>
      <c r="M36" s="220">
        <f t="shared" si="6"/>
        <v>4578603</v>
      </c>
      <c r="N36" s="220">
        <f t="shared" si="6"/>
        <v>12814635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18958931</v>
      </c>
      <c r="X36" s="220">
        <f t="shared" si="6"/>
        <v>0</v>
      </c>
      <c r="Y36" s="220">
        <f t="shared" si="6"/>
        <v>18958931</v>
      </c>
      <c r="Z36" s="221">
        <f>+IF(X36&lt;&gt;0,+(Y36/X36)*100,0)</f>
        <v>0</v>
      </c>
      <c r="AA36" s="239">
        <f>SUM(AA32:AA35)</f>
        <v>65560000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53304724</v>
      </c>
      <c r="D6" s="155"/>
      <c r="E6" s="59">
        <v>6749808</v>
      </c>
      <c r="F6" s="60">
        <v>6749808</v>
      </c>
      <c r="G6" s="60">
        <v>75557327</v>
      </c>
      <c r="H6" s="60">
        <v>44071921</v>
      </c>
      <c r="I6" s="60">
        <v>38618770</v>
      </c>
      <c r="J6" s="60">
        <v>38618770</v>
      </c>
      <c r="K6" s="60">
        <v>34571989</v>
      </c>
      <c r="L6" s="60">
        <v>69061287</v>
      </c>
      <c r="M6" s="60">
        <v>56503455</v>
      </c>
      <c r="N6" s="60">
        <v>56503455</v>
      </c>
      <c r="O6" s="60"/>
      <c r="P6" s="60"/>
      <c r="Q6" s="60"/>
      <c r="R6" s="60"/>
      <c r="S6" s="60"/>
      <c r="T6" s="60"/>
      <c r="U6" s="60"/>
      <c r="V6" s="60"/>
      <c r="W6" s="60">
        <v>56503455</v>
      </c>
      <c r="X6" s="60">
        <v>3374904</v>
      </c>
      <c r="Y6" s="60">
        <v>53128551</v>
      </c>
      <c r="Z6" s="140">
        <v>1574.22</v>
      </c>
      <c r="AA6" s="62">
        <v>6749808</v>
      </c>
    </row>
    <row r="7" spans="1:27" ht="13.5">
      <c r="A7" s="249" t="s">
        <v>144</v>
      </c>
      <c r="B7" s="182"/>
      <c r="C7" s="155"/>
      <c r="D7" s="155"/>
      <c r="E7" s="59">
        <v>42350000</v>
      </c>
      <c r="F7" s="60">
        <v>42350000</v>
      </c>
      <c r="G7" s="60">
        <v>149127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21175000</v>
      </c>
      <c r="Y7" s="60">
        <v>-21175000</v>
      </c>
      <c r="Z7" s="140">
        <v>-100</v>
      </c>
      <c r="AA7" s="62">
        <v>42350000</v>
      </c>
    </row>
    <row r="8" spans="1:27" ht="13.5">
      <c r="A8" s="249" t="s">
        <v>145</v>
      </c>
      <c r="B8" s="182"/>
      <c r="C8" s="155">
        <v>63709384</v>
      </c>
      <c r="D8" s="155"/>
      <c r="E8" s="59">
        <v>39247504</v>
      </c>
      <c r="F8" s="60">
        <v>39247504</v>
      </c>
      <c r="G8" s="60">
        <v>61835716</v>
      </c>
      <c r="H8" s="60">
        <v>61335713</v>
      </c>
      <c r="I8" s="60">
        <v>62090528</v>
      </c>
      <c r="J8" s="60">
        <v>62090528</v>
      </c>
      <c r="K8" s="60">
        <v>62689345</v>
      </c>
      <c r="L8" s="60">
        <v>62683256</v>
      </c>
      <c r="M8" s="60">
        <v>62068193</v>
      </c>
      <c r="N8" s="60">
        <v>62068193</v>
      </c>
      <c r="O8" s="60"/>
      <c r="P8" s="60"/>
      <c r="Q8" s="60"/>
      <c r="R8" s="60"/>
      <c r="S8" s="60"/>
      <c r="T8" s="60"/>
      <c r="U8" s="60"/>
      <c r="V8" s="60"/>
      <c r="W8" s="60">
        <v>62068193</v>
      </c>
      <c r="X8" s="60">
        <v>19623752</v>
      </c>
      <c r="Y8" s="60">
        <v>42444441</v>
      </c>
      <c r="Z8" s="140">
        <v>216.29</v>
      </c>
      <c r="AA8" s="62">
        <v>39247504</v>
      </c>
    </row>
    <row r="9" spans="1:27" ht="13.5">
      <c r="A9" s="249" t="s">
        <v>146</v>
      </c>
      <c r="B9" s="182"/>
      <c r="C9" s="155">
        <v>4406544</v>
      </c>
      <c r="D9" s="155"/>
      <c r="E9" s="59">
        <v>10046193</v>
      </c>
      <c r="F9" s="60">
        <v>10046193</v>
      </c>
      <c r="G9" s="60">
        <v>24571656</v>
      </c>
      <c r="H9" s="60">
        <v>24372970</v>
      </c>
      <c r="I9" s="60">
        <v>24672911</v>
      </c>
      <c r="J9" s="60">
        <v>24672911</v>
      </c>
      <c r="K9" s="60">
        <v>24910863</v>
      </c>
      <c r="L9" s="60">
        <v>24908443</v>
      </c>
      <c r="M9" s="60">
        <v>24664035</v>
      </c>
      <c r="N9" s="60">
        <v>24664035</v>
      </c>
      <c r="O9" s="60"/>
      <c r="P9" s="60"/>
      <c r="Q9" s="60"/>
      <c r="R9" s="60"/>
      <c r="S9" s="60"/>
      <c r="T9" s="60"/>
      <c r="U9" s="60"/>
      <c r="V9" s="60"/>
      <c r="W9" s="60">
        <v>24664035</v>
      </c>
      <c r="X9" s="60">
        <v>5023097</v>
      </c>
      <c r="Y9" s="60">
        <v>19640938</v>
      </c>
      <c r="Z9" s="140">
        <v>391.01</v>
      </c>
      <c r="AA9" s="62">
        <v>10046193</v>
      </c>
    </row>
    <row r="10" spans="1:27" ht="13.5">
      <c r="A10" s="249" t="s">
        <v>147</v>
      </c>
      <c r="B10" s="182"/>
      <c r="C10" s="155">
        <v>1608028</v>
      </c>
      <c r="D10" s="155"/>
      <c r="E10" s="59">
        <v>23625041</v>
      </c>
      <c r="F10" s="60">
        <v>23625041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11812521</v>
      </c>
      <c r="Y10" s="159">
        <v>-11812521</v>
      </c>
      <c r="Z10" s="141">
        <v>-100</v>
      </c>
      <c r="AA10" s="225">
        <v>23625041</v>
      </c>
    </row>
    <row r="11" spans="1:27" ht="13.5">
      <c r="A11" s="249" t="s">
        <v>148</v>
      </c>
      <c r="B11" s="182"/>
      <c r="C11" s="155">
        <v>5406585</v>
      </c>
      <c r="D11" s="155"/>
      <c r="E11" s="59">
        <v>8525461</v>
      </c>
      <c r="F11" s="60">
        <v>8525461</v>
      </c>
      <c r="G11" s="60">
        <v>5589400</v>
      </c>
      <c r="H11" s="60">
        <v>4687101</v>
      </c>
      <c r="I11" s="60">
        <v>4687101</v>
      </c>
      <c r="J11" s="60">
        <v>4687101</v>
      </c>
      <c r="K11" s="60">
        <v>4687101</v>
      </c>
      <c r="L11" s="60">
        <v>4687101</v>
      </c>
      <c r="M11" s="60">
        <v>4687101</v>
      </c>
      <c r="N11" s="60">
        <v>4687101</v>
      </c>
      <c r="O11" s="60"/>
      <c r="P11" s="60"/>
      <c r="Q11" s="60"/>
      <c r="R11" s="60"/>
      <c r="S11" s="60"/>
      <c r="T11" s="60"/>
      <c r="U11" s="60"/>
      <c r="V11" s="60"/>
      <c r="W11" s="60">
        <v>4687101</v>
      </c>
      <c r="X11" s="60">
        <v>4262731</v>
      </c>
      <c r="Y11" s="60">
        <v>424370</v>
      </c>
      <c r="Z11" s="140">
        <v>9.96</v>
      </c>
      <c r="AA11" s="62">
        <v>8525461</v>
      </c>
    </row>
    <row r="12" spans="1:27" ht="13.5">
      <c r="A12" s="250" t="s">
        <v>56</v>
      </c>
      <c r="B12" s="251"/>
      <c r="C12" s="168">
        <f aca="true" t="shared" si="0" ref="C12:Y12">SUM(C6:C11)</f>
        <v>128435265</v>
      </c>
      <c r="D12" s="168">
        <f>SUM(D6:D11)</f>
        <v>0</v>
      </c>
      <c r="E12" s="72">
        <f t="shared" si="0"/>
        <v>130544007</v>
      </c>
      <c r="F12" s="73">
        <f t="shared" si="0"/>
        <v>130544007</v>
      </c>
      <c r="G12" s="73">
        <f t="shared" si="0"/>
        <v>167703226</v>
      </c>
      <c r="H12" s="73">
        <f t="shared" si="0"/>
        <v>134467705</v>
      </c>
      <c r="I12" s="73">
        <f t="shared" si="0"/>
        <v>130069310</v>
      </c>
      <c r="J12" s="73">
        <f t="shared" si="0"/>
        <v>130069310</v>
      </c>
      <c r="K12" s="73">
        <f t="shared" si="0"/>
        <v>126859298</v>
      </c>
      <c r="L12" s="73">
        <f t="shared" si="0"/>
        <v>161340087</v>
      </c>
      <c r="M12" s="73">
        <f t="shared" si="0"/>
        <v>147922784</v>
      </c>
      <c r="N12" s="73">
        <f t="shared" si="0"/>
        <v>147922784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147922784</v>
      </c>
      <c r="X12" s="73">
        <f t="shared" si="0"/>
        <v>65272005</v>
      </c>
      <c r="Y12" s="73">
        <f t="shared" si="0"/>
        <v>82650779</v>
      </c>
      <c r="Z12" s="170">
        <f>+IF(X12&lt;&gt;0,+(Y12/X12)*100,0)</f>
        <v>126.62515729369734</v>
      </c>
      <c r="AA12" s="74">
        <f>SUM(AA6:AA11)</f>
        <v>130544007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5175094</v>
      </c>
      <c r="D15" s="155"/>
      <c r="E15" s="59">
        <v>93657767</v>
      </c>
      <c r="F15" s="60">
        <v>93657767</v>
      </c>
      <c r="G15" s="60">
        <v>187107070</v>
      </c>
      <c r="H15" s="60">
        <v>185594123</v>
      </c>
      <c r="I15" s="60">
        <v>187878097</v>
      </c>
      <c r="J15" s="60">
        <v>187878097</v>
      </c>
      <c r="K15" s="60">
        <v>189690041</v>
      </c>
      <c r="L15" s="60">
        <v>189671615</v>
      </c>
      <c r="M15" s="60">
        <v>187810512</v>
      </c>
      <c r="N15" s="60">
        <v>187810512</v>
      </c>
      <c r="O15" s="60"/>
      <c r="P15" s="60"/>
      <c r="Q15" s="60"/>
      <c r="R15" s="60"/>
      <c r="S15" s="60"/>
      <c r="T15" s="60"/>
      <c r="U15" s="60"/>
      <c r="V15" s="60"/>
      <c r="W15" s="60">
        <v>187810512</v>
      </c>
      <c r="X15" s="60">
        <v>46828884</v>
      </c>
      <c r="Y15" s="60">
        <v>140981628</v>
      </c>
      <c r="Z15" s="140">
        <v>301.06</v>
      </c>
      <c r="AA15" s="62">
        <v>93657767</v>
      </c>
    </row>
    <row r="16" spans="1:27" ht="13.5">
      <c r="A16" s="249" t="s">
        <v>151</v>
      </c>
      <c r="B16" s="182"/>
      <c r="C16" s="155"/>
      <c r="D16" s="155"/>
      <c r="E16" s="59">
        <v>14951250</v>
      </c>
      <c r="F16" s="60">
        <v>14951250</v>
      </c>
      <c r="G16" s="159">
        <v>10232480</v>
      </c>
      <c r="H16" s="159">
        <v>10232480</v>
      </c>
      <c r="I16" s="159">
        <v>10232480</v>
      </c>
      <c r="J16" s="60">
        <v>10232480</v>
      </c>
      <c r="K16" s="159">
        <v>10232480</v>
      </c>
      <c r="L16" s="159">
        <v>10232480</v>
      </c>
      <c r="M16" s="60">
        <v>10477589</v>
      </c>
      <c r="N16" s="159">
        <v>10477589</v>
      </c>
      <c r="O16" s="159"/>
      <c r="P16" s="159"/>
      <c r="Q16" s="60"/>
      <c r="R16" s="159"/>
      <c r="S16" s="159"/>
      <c r="T16" s="60"/>
      <c r="U16" s="159"/>
      <c r="V16" s="159"/>
      <c r="W16" s="159">
        <v>10477589</v>
      </c>
      <c r="X16" s="60">
        <v>7475625</v>
      </c>
      <c r="Y16" s="159">
        <v>3001964</v>
      </c>
      <c r="Z16" s="141">
        <v>40.16</v>
      </c>
      <c r="AA16" s="225">
        <v>14951250</v>
      </c>
    </row>
    <row r="17" spans="1:27" ht="13.5">
      <c r="A17" s="249" t="s">
        <v>152</v>
      </c>
      <c r="B17" s="182"/>
      <c r="C17" s="155">
        <v>104112415</v>
      </c>
      <c r="D17" s="155"/>
      <c r="E17" s="59">
        <v>127620639</v>
      </c>
      <c r="F17" s="60">
        <v>127620639</v>
      </c>
      <c r="G17" s="60">
        <v>120170093</v>
      </c>
      <c r="H17" s="60">
        <v>104112415</v>
      </c>
      <c r="I17" s="60">
        <v>104112415</v>
      </c>
      <c r="J17" s="60">
        <v>104112415</v>
      </c>
      <c r="K17" s="60">
        <v>104112415</v>
      </c>
      <c r="L17" s="60">
        <v>104112415</v>
      </c>
      <c r="M17" s="60">
        <v>104112415</v>
      </c>
      <c r="N17" s="60">
        <v>104112415</v>
      </c>
      <c r="O17" s="60"/>
      <c r="P17" s="60"/>
      <c r="Q17" s="60"/>
      <c r="R17" s="60"/>
      <c r="S17" s="60"/>
      <c r="T17" s="60"/>
      <c r="U17" s="60"/>
      <c r="V17" s="60"/>
      <c r="W17" s="60">
        <v>104112415</v>
      </c>
      <c r="X17" s="60">
        <v>63810320</v>
      </c>
      <c r="Y17" s="60">
        <v>40302095</v>
      </c>
      <c r="Z17" s="140">
        <v>63.16</v>
      </c>
      <c r="AA17" s="62">
        <v>127620639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2398124017</v>
      </c>
      <c r="D19" s="155"/>
      <c r="E19" s="59">
        <v>2451702956</v>
      </c>
      <c r="F19" s="60">
        <v>2451702956</v>
      </c>
      <c r="G19" s="60">
        <v>2602361832</v>
      </c>
      <c r="H19" s="60">
        <v>2491638556</v>
      </c>
      <c r="I19" s="60">
        <v>2491638556</v>
      </c>
      <c r="J19" s="60">
        <v>2491638556</v>
      </c>
      <c r="K19" s="60">
        <v>2491638556</v>
      </c>
      <c r="L19" s="60">
        <v>2491638556</v>
      </c>
      <c r="M19" s="60">
        <v>2491638556</v>
      </c>
      <c r="N19" s="60">
        <v>2491638556</v>
      </c>
      <c r="O19" s="60"/>
      <c r="P19" s="60"/>
      <c r="Q19" s="60"/>
      <c r="R19" s="60"/>
      <c r="S19" s="60"/>
      <c r="T19" s="60"/>
      <c r="U19" s="60"/>
      <c r="V19" s="60"/>
      <c r="W19" s="60">
        <v>2491638556</v>
      </c>
      <c r="X19" s="60">
        <v>1225851478</v>
      </c>
      <c r="Y19" s="60">
        <v>1265787078</v>
      </c>
      <c r="Z19" s="140">
        <v>103.26</v>
      </c>
      <c r="AA19" s="62">
        <v>2451702956</v>
      </c>
    </row>
    <row r="20" spans="1:27" ht="13.5">
      <c r="A20" s="249" t="s">
        <v>155</v>
      </c>
      <c r="B20" s="182"/>
      <c r="C20" s="155"/>
      <c r="D20" s="155"/>
      <c r="E20" s="59">
        <v>611641</v>
      </c>
      <c r="F20" s="60">
        <v>611641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305821</v>
      </c>
      <c r="Y20" s="60">
        <v>-305821</v>
      </c>
      <c r="Z20" s="140">
        <v>-100</v>
      </c>
      <c r="AA20" s="62">
        <v>611641</v>
      </c>
    </row>
    <row r="21" spans="1:27" ht="13.5">
      <c r="A21" s="249" t="s">
        <v>156</v>
      </c>
      <c r="B21" s="182"/>
      <c r="C21" s="155">
        <v>754492</v>
      </c>
      <c r="D21" s="155"/>
      <c r="E21" s="59">
        <v>2922624</v>
      </c>
      <c r="F21" s="60">
        <v>2922624</v>
      </c>
      <c r="G21" s="60">
        <v>820100</v>
      </c>
      <c r="H21" s="60">
        <v>820100</v>
      </c>
      <c r="I21" s="60">
        <v>820100</v>
      </c>
      <c r="J21" s="60">
        <v>820100</v>
      </c>
      <c r="K21" s="60">
        <v>820100</v>
      </c>
      <c r="L21" s="60">
        <v>820100</v>
      </c>
      <c r="M21" s="60">
        <v>820100</v>
      </c>
      <c r="N21" s="60">
        <v>820100</v>
      </c>
      <c r="O21" s="60"/>
      <c r="P21" s="60"/>
      <c r="Q21" s="60"/>
      <c r="R21" s="60"/>
      <c r="S21" s="60"/>
      <c r="T21" s="60"/>
      <c r="U21" s="60"/>
      <c r="V21" s="60"/>
      <c r="W21" s="60">
        <v>820100</v>
      </c>
      <c r="X21" s="60">
        <v>1461312</v>
      </c>
      <c r="Y21" s="60">
        <v>-641212</v>
      </c>
      <c r="Z21" s="140">
        <v>-43.88</v>
      </c>
      <c r="AA21" s="62">
        <v>2922624</v>
      </c>
    </row>
    <row r="22" spans="1:27" ht="13.5">
      <c r="A22" s="249" t="s">
        <v>157</v>
      </c>
      <c r="B22" s="182"/>
      <c r="C22" s="155">
        <v>37992806</v>
      </c>
      <c r="D22" s="155"/>
      <c r="E22" s="59">
        <v>39334114</v>
      </c>
      <c r="F22" s="60">
        <v>39334114</v>
      </c>
      <c r="G22" s="60">
        <v>37037772</v>
      </c>
      <c r="H22" s="60">
        <v>39105446</v>
      </c>
      <c r="I22" s="60">
        <v>39105446</v>
      </c>
      <c r="J22" s="60">
        <v>39105446</v>
      </c>
      <c r="K22" s="60">
        <v>39105446</v>
      </c>
      <c r="L22" s="60">
        <v>39105446</v>
      </c>
      <c r="M22" s="60">
        <v>39105446</v>
      </c>
      <c r="N22" s="60">
        <v>39105446</v>
      </c>
      <c r="O22" s="60"/>
      <c r="P22" s="60"/>
      <c r="Q22" s="60"/>
      <c r="R22" s="60"/>
      <c r="S22" s="60"/>
      <c r="T22" s="60"/>
      <c r="U22" s="60"/>
      <c r="V22" s="60"/>
      <c r="W22" s="60">
        <v>39105446</v>
      </c>
      <c r="X22" s="60">
        <v>19667057</v>
      </c>
      <c r="Y22" s="60">
        <v>19438389</v>
      </c>
      <c r="Z22" s="140">
        <v>98.84</v>
      </c>
      <c r="AA22" s="62">
        <v>39334114</v>
      </c>
    </row>
    <row r="23" spans="1:27" ht="13.5">
      <c r="A23" s="249" t="s">
        <v>158</v>
      </c>
      <c r="B23" s="182"/>
      <c r="C23" s="155">
        <v>12053230</v>
      </c>
      <c r="D23" s="155"/>
      <c r="E23" s="59"/>
      <c r="F23" s="60"/>
      <c r="G23" s="159">
        <v>1820750</v>
      </c>
      <c r="H23" s="159">
        <v>1820750</v>
      </c>
      <c r="I23" s="159">
        <v>1820750</v>
      </c>
      <c r="J23" s="60">
        <v>1820750</v>
      </c>
      <c r="K23" s="159">
        <v>1820750</v>
      </c>
      <c r="L23" s="159">
        <v>1820750</v>
      </c>
      <c r="M23" s="60">
        <v>1820750</v>
      </c>
      <c r="N23" s="159">
        <v>1820750</v>
      </c>
      <c r="O23" s="159"/>
      <c r="P23" s="159"/>
      <c r="Q23" s="60"/>
      <c r="R23" s="159"/>
      <c r="S23" s="159"/>
      <c r="T23" s="60"/>
      <c r="U23" s="159"/>
      <c r="V23" s="159"/>
      <c r="W23" s="159">
        <v>1820750</v>
      </c>
      <c r="X23" s="60"/>
      <c r="Y23" s="159">
        <v>1820750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2558212054</v>
      </c>
      <c r="D24" s="168">
        <f>SUM(D15:D23)</f>
        <v>0</v>
      </c>
      <c r="E24" s="76">
        <f t="shared" si="1"/>
        <v>2730800991</v>
      </c>
      <c r="F24" s="77">
        <f t="shared" si="1"/>
        <v>2730800991</v>
      </c>
      <c r="G24" s="77">
        <f t="shared" si="1"/>
        <v>2959550097</v>
      </c>
      <c r="H24" s="77">
        <f t="shared" si="1"/>
        <v>2833323870</v>
      </c>
      <c r="I24" s="77">
        <f t="shared" si="1"/>
        <v>2835607844</v>
      </c>
      <c r="J24" s="77">
        <f t="shared" si="1"/>
        <v>2835607844</v>
      </c>
      <c r="K24" s="77">
        <f t="shared" si="1"/>
        <v>2837419788</v>
      </c>
      <c r="L24" s="77">
        <f t="shared" si="1"/>
        <v>2837401362</v>
      </c>
      <c r="M24" s="77">
        <f t="shared" si="1"/>
        <v>2835785368</v>
      </c>
      <c r="N24" s="77">
        <f t="shared" si="1"/>
        <v>2835785368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2835785368</v>
      </c>
      <c r="X24" s="77">
        <f t="shared" si="1"/>
        <v>1365400497</v>
      </c>
      <c r="Y24" s="77">
        <f t="shared" si="1"/>
        <v>1470384871</v>
      </c>
      <c r="Z24" s="212">
        <f>+IF(X24&lt;&gt;0,+(Y24/X24)*100,0)</f>
        <v>107.68890697130016</v>
      </c>
      <c r="AA24" s="79">
        <f>SUM(AA15:AA23)</f>
        <v>2730800991</v>
      </c>
    </row>
    <row r="25" spans="1:27" ht="13.5">
      <c r="A25" s="250" t="s">
        <v>159</v>
      </c>
      <c r="B25" s="251"/>
      <c r="C25" s="168">
        <f aca="true" t="shared" si="2" ref="C25:Y25">+C12+C24</f>
        <v>2686647319</v>
      </c>
      <c r="D25" s="168">
        <f>+D12+D24</f>
        <v>0</v>
      </c>
      <c r="E25" s="72">
        <f t="shared" si="2"/>
        <v>2861344998</v>
      </c>
      <c r="F25" s="73">
        <f t="shared" si="2"/>
        <v>2861344998</v>
      </c>
      <c r="G25" s="73">
        <f t="shared" si="2"/>
        <v>3127253323</v>
      </c>
      <c r="H25" s="73">
        <f t="shared" si="2"/>
        <v>2967791575</v>
      </c>
      <c r="I25" s="73">
        <f t="shared" si="2"/>
        <v>2965677154</v>
      </c>
      <c r="J25" s="73">
        <f t="shared" si="2"/>
        <v>2965677154</v>
      </c>
      <c r="K25" s="73">
        <f t="shared" si="2"/>
        <v>2964279086</v>
      </c>
      <c r="L25" s="73">
        <f t="shared" si="2"/>
        <v>2998741449</v>
      </c>
      <c r="M25" s="73">
        <f t="shared" si="2"/>
        <v>2983708152</v>
      </c>
      <c r="N25" s="73">
        <f t="shared" si="2"/>
        <v>2983708152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2983708152</v>
      </c>
      <c r="X25" s="73">
        <f t="shared" si="2"/>
        <v>1430672502</v>
      </c>
      <c r="Y25" s="73">
        <f t="shared" si="2"/>
        <v>1553035650</v>
      </c>
      <c r="Z25" s="170">
        <f>+IF(X25&lt;&gt;0,+(Y25/X25)*100,0)</f>
        <v>108.55284125674767</v>
      </c>
      <c r="AA25" s="74">
        <f>+AA12+AA24</f>
        <v>2861344998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10649034</v>
      </c>
      <c r="D30" s="155"/>
      <c r="E30" s="59">
        <v>1380600</v>
      </c>
      <c r="F30" s="60">
        <v>1380600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690300</v>
      </c>
      <c r="Y30" s="60">
        <v>-690300</v>
      </c>
      <c r="Z30" s="140">
        <v>-100</v>
      </c>
      <c r="AA30" s="62">
        <v>1380600</v>
      </c>
    </row>
    <row r="31" spans="1:27" ht="13.5">
      <c r="A31" s="249" t="s">
        <v>163</v>
      </c>
      <c r="B31" s="182"/>
      <c r="C31" s="155">
        <v>28751614</v>
      </c>
      <c r="D31" s="155"/>
      <c r="E31" s="59">
        <v>27684865</v>
      </c>
      <c r="F31" s="60">
        <v>27684865</v>
      </c>
      <c r="G31" s="60">
        <v>30402770</v>
      </c>
      <c r="H31" s="60">
        <v>28598412</v>
      </c>
      <c r="I31" s="60">
        <v>29185665</v>
      </c>
      <c r="J31" s="60">
        <v>29185665</v>
      </c>
      <c r="K31" s="60">
        <v>29414952</v>
      </c>
      <c r="L31" s="60">
        <v>29640812</v>
      </c>
      <c r="M31" s="60">
        <v>29853977</v>
      </c>
      <c r="N31" s="60">
        <v>29853977</v>
      </c>
      <c r="O31" s="60"/>
      <c r="P31" s="60"/>
      <c r="Q31" s="60"/>
      <c r="R31" s="60"/>
      <c r="S31" s="60"/>
      <c r="T31" s="60"/>
      <c r="U31" s="60"/>
      <c r="V31" s="60"/>
      <c r="W31" s="60">
        <v>29853977</v>
      </c>
      <c r="X31" s="60">
        <v>13842433</v>
      </c>
      <c r="Y31" s="60">
        <v>16011544</v>
      </c>
      <c r="Z31" s="140">
        <v>115.67</v>
      </c>
      <c r="AA31" s="62">
        <v>27684865</v>
      </c>
    </row>
    <row r="32" spans="1:27" ht="13.5">
      <c r="A32" s="249" t="s">
        <v>164</v>
      </c>
      <c r="B32" s="182"/>
      <c r="C32" s="155">
        <v>246830336</v>
      </c>
      <c r="D32" s="155"/>
      <c r="E32" s="59">
        <v>135028441</v>
      </c>
      <c r="F32" s="60">
        <v>135028441</v>
      </c>
      <c r="G32" s="60">
        <v>159702005</v>
      </c>
      <c r="H32" s="60">
        <v>156507368</v>
      </c>
      <c r="I32" s="60">
        <v>145877318</v>
      </c>
      <c r="J32" s="60">
        <v>145877318</v>
      </c>
      <c r="K32" s="60">
        <v>117452227</v>
      </c>
      <c r="L32" s="60">
        <v>127525424</v>
      </c>
      <c r="M32" s="60">
        <v>114960523</v>
      </c>
      <c r="N32" s="60">
        <v>114960523</v>
      </c>
      <c r="O32" s="60"/>
      <c r="P32" s="60"/>
      <c r="Q32" s="60"/>
      <c r="R32" s="60"/>
      <c r="S32" s="60"/>
      <c r="T32" s="60"/>
      <c r="U32" s="60"/>
      <c r="V32" s="60"/>
      <c r="W32" s="60">
        <v>114960523</v>
      </c>
      <c r="X32" s="60">
        <v>67514221</v>
      </c>
      <c r="Y32" s="60">
        <v>47446302</v>
      </c>
      <c r="Z32" s="140">
        <v>70.28</v>
      </c>
      <c r="AA32" s="62">
        <v>135028441</v>
      </c>
    </row>
    <row r="33" spans="1:27" ht="13.5">
      <c r="A33" s="249" t="s">
        <v>165</v>
      </c>
      <c r="B33" s="182"/>
      <c r="C33" s="155">
        <v>1245253</v>
      </c>
      <c r="D33" s="155"/>
      <c r="E33" s="59">
        <v>16953888</v>
      </c>
      <c r="F33" s="60">
        <v>16953888</v>
      </c>
      <c r="G33" s="60">
        <v>22290939</v>
      </c>
      <c r="H33" s="60">
        <v>1245253</v>
      </c>
      <c r="I33" s="60">
        <v>1245253</v>
      </c>
      <c r="J33" s="60">
        <v>1245253</v>
      </c>
      <c r="K33" s="60">
        <v>1245253</v>
      </c>
      <c r="L33" s="60">
        <v>1245253</v>
      </c>
      <c r="M33" s="60">
        <v>1245253</v>
      </c>
      <c r="N33" s="60">
        <v>1245253</v>
      </c>
      <c r="O33" s="60"/>
      <c r="P33" s="60"/>
      <c r="Q33" s="60"/>
      <c r="R33" s="60"/>
      <c r="S33" s="60"/>
      <c r="T33" s="60"/>
      <c r="U33" s="60"/>
      <c r="V33" s="60"/>
      <c r="W33" s="60">
        <v>1245253</v>
      </c>
      <c r="X33" s="60">
        <v>8476944</v>
      </c>
      <c r="Y33" s="60">
        <v>-7231691</v>
      </c>
      <c r="Z33" s="140">
        <v>-85.31</v>
      </c>
      <c r="AA33" s="62">
        <v>16953888</v>
      </c>
    </row>
    <row r="34" spans="1:27" ht="13.5">
      <c r="A34" s="250" t="s">
        <v>58</v>
      </c>
      <c r="B34" s="251"/>
      <c r="C34" s="168">
        <f aca="true" t="shared" si="3" ref="C34:Y34">SUM(C29:C33)</f>
        <v>287476237</v>
      </c>
      <c r="D34" s="168">
        <f>SUM(D29:D33)</f>
        <v>0</v>
      </c>
      <c r="E34" s="72">
        <f t="shared" si="3"/>
        <v>181047794</v>
      </c>
      <c r="F34" s="73">
        <f t="shared" si="3"/>
        <v>181047794</v>
      </c>
      <c r="G34" s="73">
        <f t="shared" si="3"/>
        <v>212395714</v>
      </c>
      <c r="H34" s="73">
        <f t="shared" si="3"/>
        <v>186351033</v>
      </c>
      <c r="I34" s="73">
        <f t="shared" si="3"/>
        <v>176308236</v>
      </c>
      <c r="J34" s="73">
        <f t="shared" si="3"/>
        <v>176308236</v>
      </c>
      <c r="K34" s="73">
        <f t="shared" si="3"/>
        <v>148112432</v>
      </c>
      <c r="L34" s="73">
        <f t="shared" si="3"/>
        <v>158411489</v>
      </c>
      <c r="M34" s="73">
        <f t="shared" si="3"/>
        <v>146059753</v>
      </c>
      <c r="N34" s="73">
        <f t="shared" si="3"/>
        <v>146059753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146059753</v>
      </c>
      <c r="X34" s="73">
        <f t="shared" si="3"/>
        <v>90523898</v>
      </c>
      <c r="Y34" s="73">
        <f t="shared" si="3"/>
        <v>55535855</v>
      </c>
      <c r="Z34" s="170">
        <f>+IF(X34&lt;&gt;0,+(Y34/X34)*100,0)</f>
        <v>61.34938533026936</v>
      </c>
      <c r="AA34" s="74">
        <f>SUM(AA29:AA33)</f>
        <v>181047794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8090232</v>
      </c>
      <c r="D37" s="155"/>
      <c r="E37" s="59">
        <v>32100144</v>
      </c>
      <c r="F37" s="60">
        <v>32100144</v>
      </c>
      <c r="G37" s="60">
        <v>17016122</v>
      </c>
      <c r="H37" s="60">
        <v>15524539</v>
      </c>
      <c r="I37" s="60">
        <v>13432165</v>
      </c>
      <c r="J37" s="60">
        <v>13432165</v>
      </c>
      <c r="K37" s="60">
        <v>12418282</v>
      </c>
      <c r="L37" s="60">
        <v>11532926</v>
      </c>
      <c r="M37" s="60">
        <v>10832800</v>
      </c>
      <c r="N37" s="60">
        <v>10832800</v>
      </c>
      <c r="O37" s="60"/>
      <c r="P37" s="60"/>
      <c r="Q37" s="60"/>
      <c r="R37" s="60"/>
      <c r="S37" s="60"/>
      <c r="T37" s="60"/>
      <c r="U37" s="60"/>
      <c r="V37" s="60"/>
      <c r="W37" s="60">
        <v>10832800</v>
      </c>
      <c r="X37" s="60">
        <v>16050072</v>
      </c>
      <c r="Y37" s="60">
        <v>-5217272</v>
      </c>
      <c r="Z37" s="140">
        <v>-32.51</v>
      </c>
      <c r="AA37" s="62">
        <v>32100144</v>
      </c>
    </row>
    <row r="38" spans="1:27" ht="13.5">
      <c r="A38" s="249" t="s">
        <v>165</v>
      </c>
      <c r="B38" s="182"/>
      <c r="C38" s="155">
        <v>87682531</v>
      </c>
      <c r="D38" s="155"/>
      <c r="E38" s="59">
        <v>56619055</v>
      </c>
      <c r="F38" s="60">
        <v>56619055</v>
      </c>
      <c r="G38" s="60">
        <v>70648046</v>
      </c>
      <c r="H38" s="60">
        <v>70648046</v>
      </c>
      <c r="I38" s="60">
        <v>70648046</v>
      </c>
      <c r="J38" s="60">
        <v>70648046</v>
      </c>
      <c r="K38" s="60">
        <v>70648046</v>
      </c>
      <c r="L38" s="60">
        <v>70648046</v>
      </c>
      <c r="M38" s="60">
        <v>70648046</v>
      </c>
      <c r="N38" s="60">
        <v>70648046</v>
      </c>
      <c r="O38" s="60"/>
      <c r="P38" s="60"/>
      <c r="Q38" s="60"/>
      <c r="R38" s="60"/>
      <c r="S38" s="60"/>
      <c r="T38" s="60"/>
      <c r="U38" s="60"/>
      <c r="V38" s="60"/>
      <c r="W38" s="60">
        <v>70648046</v>
      </c>
      <c r="X38" s="60">
        <v>28309528</v>
      </c>
      <c r="Y38" s="60">
        <v>42338518</v>
      </c>
      <c r="Z38" s="140">
        <v>149.56</v>
      </c>
      <c r="AA38" s="62">
        <v>56619055</v>
      </c>
    </row>
    <row r="39" spans="1:27" ht="13.5">
      <c r="A39" s="250" t="s">
        <v>59</v>
      </c>
      <c r="B39" s="253"/>
      <c r="C39" s="168">
        <f aca="true" t="shared" si="4" ref="C39:Y39">SUM(C37:C38)</f>
        <v>95772763</v>
      </c>
      <c r="D39" s="168">
        <f>SUM(D37:D38)</f>
        <v>0</v>
      </c>
      <c r="E39" s="76">
        <f t="shared" si="4"/>
        <v>88719199</v>
      </c>
      <c r="F39" s="77">
        <f t="shared" si="4"/>
        <v>88719199</v>
      </c>
      <c r="G39" s="77">
        <f t="shared" si="4"/>
        <v>87664168</v>
      </c>
      <c r="H39" s="77">
        <f t="shared" si="4"/>
        <v>86172585</v>
      </c>
      <c r="I39" s="77">
        <f t="shared" si="4"/>
        <v>84080211</v>
      </c>
      <c r="J39" s="77">
        <f t="shared" si="4"/>
        <v>84080211</v>
      </c>
      <c r="K39" s="77">
        <f t="shared" si="4"/>
        <v>83066328</v>
      </c>
      <c r="L39" s="77">
        <f t="shared" si="4"/>
        <v>82180972</v>
      </c>
      <c r="M39" s="77">
        <f t="shared" si="4"/>
        <v>81480846</v>
      </c>
      <c r="N39" s="77">
        <f t="shared" si="4"/>
        <v>81480846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81480846</v>
      </c>
      <c r="X39" s="77">
        <f t="shared" si="4"/>
        <v>44359600</v>
      </c>
      <c r="Y39" s="77">
        <f t="shared" si="4"/>
        <v>37121246</v>
      </c>
      <c r="Z39" s="212">
        <f>+IF(X39&lt;&gt;0,+(Y39/X39)*100,0)</f>
        <v>83.68255349462123</v>
      </c>
      <c r="AA39" s="79">
        <f>SUM(AA37:AA38)</f>
        <v>88719199</v>
      </c>
    </row>
    <row r="40" spans="1:27" ht="13.5">
      <c r="A40" s="250" t="s">
        <v>167</v>
      </c>
      <c r="B40" s="251"/>
      <c r="C40" s="168">
        <f aca="true" t="shared" si="5" ref="C40:Y40">+C34+C39</f>
        <v>383249000</v>
      </c>
      <c r="D40" s="168">
        <f>+D34+D39</f>
        <v>0</v>
      </c>
      <c r="E40" s="72">
        <f t="shared" si="5"/>
        <v>269766993</v>
      </c>
      <c r="F40" s="73">
        <f t="shared" si="5"/>
        <v>269766993</v>
      </c>
      <c r="G40" s="73">
        <f t="shared" si="5"/>
        <v>300059882</v>
      </c>
      <c r="H40" s="73">
        <f t="shared" si="5"/>
        <v>272523618</v>
      </c>
      <c r="I40" s="73">
        <f t="shared" si="5"/>
        <v>260388447</v>
      </c>
      <c r="J40" s="73">
        <f t="shared" si="5"/>
        <v>260388447</v>
      </c>
      <c r="K40" s="73">
        <f t="shared" si="5"/>
        <v>231178760</v>
      </c>
      <c r="L40" s="73">
        <f t="shared" si="5"/>
        <v>240592461</v>
      </c>
      <c r="M40" s="73">
        <f t="shared" si="5"/>
        <v>227540599</v>
      </c>
      <c r="N40" s="73">
        <f t="shared" si="5"/>
        <v>227540599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227540599</v>
      </c>
      <c r="X40" s="73">
        <f t="shared" si="5"/>
        <v>134883498</v>
      </c>
      <c r="Y40" s="73">
        <f t="shared" si="5"/>
        <v>92657101</v>
      </c>
      <c r="Z40" s="170">
        <f>+IF(X40&lt;&gt;0,+(Y40/X40)*100,0)</f>
        <v>68.69417117281463</v>
      </c>
      <c r="AA40" s="74">
        <f>+AA34+AA39</f>
        <v>269766993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2303398319</v>
      </c>
      <c r="D42" s="257">
        <f>+D25-D40</f>
        <v>0</v>
      </c>
      <c r="E42" s="258">
        <f t="shared" si="6"/>
        <v>2591578005</v>
      </c>
      <c r="F42" s="259">
        <f t="shared" si="6"/>
        <v>2591578005</v>
      </c>
      <c r="G42" s="259">
        <f t="shared" si="6"/>
        <v>2827193441</v>
      </c>
      <c r="H42" s="259">
        <f t="shared" si="6"/>
        <v>2695267957</v>
      </c>
      <c r="I42" s="259">
        <f t="shared" si="6"/>
        <v>2705288707</v>
      </c>
      <c r="J42" s="259">
        <f t="shared" si="6"/>
        <v>2705288707</v>
      </c>
      <c r="K42" s="259">
        <f t="shared" si="6"/>
        <v>2733100326</v>
      </c>
      <c r="L42" s="259">
        <f t="shared" si="6"/>
        <v>2758148988</v>
      </c>
      <c r="M42" s="259">
        <f t="shared" si="6"/>
        <v>2756167553</v>
      </c>
      <c r="N42" s="259">
        <f t="shared" si="6"/>
        <v>2756167553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2756167553</v>
      </c>
      <c r="X42" s="259">
        <f t="shared" si="6"/>
        <v>1295789004</v>
      </c>
      <c r="Y42" s="259">
        <f t="shared" si="6"/>
        <v>1460378549</v>
      </c>
      <c r="Z42" s="260">
        <f>+IF(X42&lt;&gt;0,+(Y42/X42)*100,0)</f>
        <v>112.70187850737466</v>
      </c>
      <c r="AA42" s="261">
        <f>+AA25-AA40</f>
        <v>2591578005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2301843290</v>
      </c>
      <c r="D45" s="155"/>
      <c r="E45" s="59">
        <v>2585227224</v>
      </c>
      <c r="F45" s="60">
        <v>2585227224</v>
      </c>
      <c r="G45" s="60">
        <v>2823360095</v>
      </c>
      <c r="H45" s="60">
        <v>2695267957</v>
      </c>
      <c r="I45" s="60">
        <v>2705288707</v>
      </c>
      <c r="J45" s="60">
        <v>2705288707</v>
      </c>
      <c r="K45" s="60">
        <v>2733100326</v>
      </c>
      <c r="L45" s="60">
        <v>2758148988</v>
      </c>
      <c r="M45" s="60">
        <v>2756167553</v>
      </c>
      <c r="N45" s="60">
        <v>2756167553</v>
      </c>
      <c r="O45" s="60"/>
      <c r="P45" s="60"/>
      <c r="Q45" s="60"/>
      <c r="R45" s="60"/>
      <c r="S45" s="60"/>
      <c r="T45" s="60"/>
      <c r="U45" s="60"/>
      <c r="V45" s="60"/>
      <c r="W45" s="60">
        <v>2756167553</v>
      </c>
      <c r="X45" s="60">
        <v>1292613612</v>
      </c>
      <c r="Y45" s="60">
        <v>1463553941</v>
      </c>
      <c r="Z45" s="139">
        <v>113.22</v>
      </c>
      <c r="AA45" s="62">
        <v>2585227224</v>
      </c>
    </row>
    <row r="46" spans="1:27" ht="13.5">
      <c r="A46" s="249" t="s">
        <v>171</v>
      </c>
      <c r="B46" s="182"/>
      <c r="C46" s="155">
        <v>1555029</v>
      </c>
      <c r="D46" s="155"/>
      <c r="E46" s="59">
        <v>6350781</v>
      </c>
      <c r="F46" s="60">
        <v>6350781</v>
      </c>
      <c r="G46" s="60">
        <v>3833346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3175391</v>
      </c>
      <c r="Y46" s="60">
        <v>-3175391</v>
      </c>
      <c r="Z46" s="139">
        <v>-100</v>
      </c>
      <c r="AA46" s="62">
        <v>6350781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2303398319</v>
      </c>
      <c r="D48" s="217">
        <f>SUM(D45:D47)</f>
        <v>0</v>
      </c>
      <c r="E48" s="264">
        <f t="shared" si="7"/>
        <v>2591578005</v>
      </c>
      <c r="F48" s="219">
        <f t="shared" si="7"/>
        <v>2591578005</v>
      </c>
      <c r="G48" s="219">
        <f t="shared" si="7"/>
        <v>2827193441</v>
      </c>
      <c r="H48" s="219">
        <f t="shared" si="7"/>
        <v>2695267957</v>
      </c>
      <c r="I48" s="219">
        <f t="shared" si="7"/>
        <v>2705288707</v>
      </c>
      <c r="J48" s="219">
        <f t="shared" si="7"/>
        <v>2705288707</v>
      </c>
      <c r="K48" s="219">
        <f t="shared" si="7"/>
        <v>2733100326</v>
      </c>
      <c r="L48" s="219">
        <f t="shared" si="7"/>
        <v>2758148988</v>
      </c>
      <c r="M48" s="219">
        <f t="shared" si="7"/>
        <v>2756167553</v>
      </c>
      <c r="N48" s="219">
        <f t="shared" si="7"/>
        <v>2756167553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2756167553</v>
      </c>
      <c r="X48" s="219">
        <f t="shared" si="7"/>
        <v>1295789003</v>
      </c>
      <c r="Y48" s="219">
        <f t="shared" si="7"/>
        <v>1460378550</v>
      </c>
      <c r="Z48" s="265">
        <f>+IF(X48&lt;&gt;0,+(Y48/X48)*100,0)</f>
        <v>112.70187867152319</v>
      </c>
      <c r="AA48" s="232">
        <f>SUM(AA45:AA47)</f>
        <v>2591578005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577415094</v>
      </c>
      <c r="D6" s="155"/>
      <c r="E6" s="59">
        <v>725660361</v>
      </c>
      <c r="F6" s="60">
        <v>725660361</v>
      </c>
      <c r="G6" s="60">
        <v>37234721</v>
      </c>
      <c r="H6" s="60">
        <v>46364929</v>
      </c>
      <c r="I6" s="60">
        <v>65952965</v>
      </c>
      <c r="J6" s="60">
        <v>149552615</v>
      </c>
      <c r="K6" s="60">
        <v>56524031</v>
      </c>
      <c r="L6" s="60">
        <v>49223464</v>
      </c>
      <c r="M6" s="60">
        <v>48706113</v>
      </c>
      <c r="N6" s="60">
        <v>154453608</v>
      </c>
      <c r="O6" s="60"/>
      <c r="P6" s="60"/>
      <c r="Q6" s="60"/>
      <c r="R6" s="60"/>
      <c r="S6" s="60"/>
      <c r="T6" s="60"/>
      <c r="U6" s="60"/>
      <c r="V6" s="60"/>
      <c r="W6" s="60">
        <v>304006223</v>
      </c>
      <c r="X6" s="60">
        <v>365449139</v>
      </c>
      <c r="Y6" s="60">
        <v>-61442916</v>
      </c>
      <c r="Z6" s="140">
        <v>-16.81</v>
      </c>
      <c r="AA6" s="62">
        <v>725660361</v>
      </c>
    </row>
    <row r="7" spans="1:27" ht="13.5">
      <c r="A7" s="249" t="s">
        <v>178</v>
      </c>
      <c r="B7" s="182"/>
      <c r="C7" s="155">
        <v>120791521</v>
      </c>
      <c r="D7" s="155"/>
      <c r="E7" s="59">
        <v>131725282</v>
      </c>
      <c r="F7" s="60">
        <v>131725282</v>
      </c>
      <c r="G7" s="60">
        <v>41189000</v>
      </c>
      <c r="H7" s="60">
        <v>934000</v>
      </c>
      <c r="I7" s="60"/>
      <c r="J7" s="60">
        <v>42123000</v>
      </c>
      <c r="K7" s="60"/>
      <c r="L7" s="60">
        <v>30463000</v>
      </c>
      <c r="M7" s="60">
        <v>1500000</v>
      </c>
      <c r="N7" s="60">
        <v>31963000</v>
      </c>
      <c r="O7" s="60"/>
      <c r="P7" s="60"/>
      <c r="Q7" s="60"/>
      <c r="R7" s="60"/>
      <c r="S7" s="60"/>
      <c r="T7" s="60"/>
      <c r="U7" s="60"/>
      <c r="V7" s="60"/>
      <c r="W7" s="60">
        <v>74086000</v>
      </c>
      <c r="X7" s="60">
        <v>64053453</v>
      </c>
      <c r="Y7" s="60">
        <v>10032547</v>
      </c>
      <c r="Z7" s="140">
        <v>15.66</v>
      </c>
      <c r="AA7" s="62">
        <v>131725282</v>
      </c>
    </row>
    <row r="8" spans="1:27" ht="13.5">
      <c r="A8" s="249" t="s">
        <v>179</v>
      </c>
      <c r="B8" s="182"/>
      <c r="C8" s="155"/>
      <c r="D8" s="155"/>
      <c r="E8" s="59">
        <v>34325000</v>
      </c>
      <c r="F8" s="60">
        <v>34325000</v>
      </c>
      <c r="G8" s="60">
        <v>7682000</v>
      </c>
      <c r="H8" s="60"/>
      <c r="I8" s="60"/>
      <c r="J8" s="60">
        <v>7682000</v>
      </c>
      <c r="K8" s="60">
        <v>3650000</v>
      </c>
      <c r="L8" s="60">
        <v>17172000</v>
      </c>
      <c r="M8" s="60"/>
      <c r="N8" s="60">
        <v>20822000</v>
      </c>
      <c r="O8" s="60"/>
      <c r="P8" s="60"/>
      <c r="Q8" s="60"/>
      <c r="R8" s="60"/>
      <c r="S8" s="60"/>
      <c r="T8" s="60"/>
      <c r="U8" s="60"/>
      <c r="V8" s="60"/>
      <c r="W8" s="60">
        <v>28504000</v>
      </c>
      <c r="X8" s="60"/>
      <c r="Y8" s="60">
        <v>28504000</v>
      </c>
      <c r="Z8" s="140"/>
      <c r="AA8" s="62">
        <v>34325000</v>
      </c>
    </row>
    <row r="9" spans="1:27" ht="13.5">
      <c r="A9" s="249" t="s">
        <v>180</v>
      </c>
      <c r="B9" s="182"/>
      <c r="C9" s="155">
        <v>2339429</v>
      </c>
      <c r="D9" s="155"/>
      <c r="E9" s="59">
        <v>8071000</v>
      </c>
      <c r="F9" s="60">
        <v>8071000</v>
      </c>
      <c r="G9" s="60">
        <v>10902</v>
      </c>
      <c r="H9" s="60">
        <v>1308773</v>
      </c>
      <c r="I9" s="60">
        <v>1244227</v>
      </c>
      <c r="J9" s="60">
        <v>2563902</v>
      </c>
      <c r="K9" s="60">
        <v>1562715</v>
      </c>
      <c r="L9" s="60">
        <v>1346123</v>
      </c>
      <c r="M9" s="60">
        <v>2625385</v>
      </c>
      <c r="N9" s="60">
        <v>5534223</v>
      </c>
      <c r="O9" s="60"/>
      <c r="P9" s="60"/>
      <c r="Q9" s="60"/>
      <c r="R9" s="60"/>
      <c r="S9" s="60"/>
      <c r="T9" s="60"/>
      <c r="U9" s="60"/>
      <c r="V9" s="60"/>
      <c r="W9" s="60">
        <v>8098125</v>
      </c>
      <c r="X9" s="60">
        <v>4035501</v>
      </c>
      <c r="Y9" s="60">
        <v>4062624</v>
      </c>
      <c r="Z9" s="140">
        <v>100.67</v>
      </c>
      <c r="AA9" s="62">
        <v>8071000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-598295935</v>
      </c>
      <c r="D12" s="155"/>
      <c r="E12" s="59">
        <v>-808314821</v>
      </c>
      <c r="F12" s="60">
        <v>-808314821</v>
      </c>
      <c r="G12" s="60">
        <v>-76290852</v>
      </c>
      <c r="H12" s="60">
        <v>-76694734</v>
      </c>
      <c r="I12" s="60">
        <v>-68244663</v>
      </c>
      <c r="J12" s="60">
        <v>-221230249</v>
      </c>
      <c r="K12" s="60">
        <v>-57361152</v>
      </c>
      <c r="L12" s="60">
        <v>-63696777</v>
      </c>
      <c r="M12" s="60">
        <v>-57753241</v>
      </c>
      <c r="N12" s="60">
        <v>-178811170</v>
      </c>
      <c r="O12" s="60"/>
      <c r="P12" s="60"/>
      <c r="Q12" s="60"/>
      <c r="R12" s="60"/>
      <c r="S12" s="60"/>
      <c r="T12" s="60"/>
      <c r="U12" s="60"/>
      <c r="V12" s="60"/>
      <c r="W12" s="60">
        <v>-400041419</v>
      </c>
      <c r="X12" s="60">
        <v>-402259218</v>
      </c>
      <c r="Y12" s="60">
        <v>2217799</v>
      </c>
      <c r="Z12" s="140">
        <v>-0.55</v>
      </c>
      <c r="AA12" s="62">
        <v>-808314821</v>
      </c>
    </row>
    <row r="13" spans="1:27" ht="13.5">
      <c r="A13" s="249" t="s">
        <v>40</v>
      </c>
      <c r="B13" s="182"/>
      <c r="C13" s="155">
        <v>-22839645</v>
      </c>
      <c r="D13" s="155"/>
      <c r="E13" s="59">
        <v>-16316988</v>
      </c>
      <c r="F13" s="60">
        <v>-16316988</v>
      </c>
      <c r="G13" s="60">
        <v>-861720</v>
      </c>
      <c r="H13" s="60">
        <v>-61896</v>
      </c>
      <c r="I13" s="60">
        <v>-450440</v>
      </c>
      <c r="J13" s="60">
        <v>-1374056</v>
      </c>
      <c r="K13" s="60">
        <v>-787817</v>
      </c>
      <c r="L13" s="60">
        <v>-1301238</v>
      </c>
      <c r="M13" s="60">
        <v>-1231184</v>
      </c>
      <c r="N13" s="60">
        <v>-3320239</v>
      </c>
      <c r="O13" s="60"/>
      <c r="P13" s="60"/>
      <c r="Q13" s="60"/>
      <c r="R13" s="60"/>
      <c r="S13" s="60"/>
      <c r="T13" s="60"/>
      <c r="U13" s="60"/>
      <c r="V13" s="60"/>
      <c r="W13" s="60">
        <v>-4694295</v>
      </c>
      <c r="X13" s="60">
        <v>-8158494</v>
      </c>
      <c r="Y13" s="60">
        <v>3464199</v>
      </c>
      <c r="Z13" s="140">
        <v>-42.46</v>
      </c>
      <c r="AA13" s="62">
        <v>-16316988</v>
      </c>
    </row>
    <row r="14" spans="1:27" ht="13.5">
      <c r="A14" s="249" t="s">
        <v>42</v>
      </c>
      <c r="B14" s="182"/>
      <c r="C14" s="155">
        <v>-420000</v>
      </c>
      <c r="D14" s="155"/>
      <c r="E14" s="59">
        <v>-420000</v>
      </c>
      <c r="F14" s="60">
        <v>-420000</v>
      </c>
      <c r="G14" s="60">
        <v>-342308</v>
      </c>
      <c r="H14" s="60">
        <v>-421353</v>
      </c>
      <c r="I14" s="60">
        <v>-397173</v>
      </c>
      <c r="J14" s="60">
        <v>-1160834</v>
      </c>
      <c r="K14" s="60">
        <v>-402204</v>
      </c>
      <c r="L14" s="60">
        <v>-395388</v>
      </c>
      <c r="M14" s="60">
        <v>-359071</v>
      </c>
      <c r="N14" s="60">
        <v>-1156663</v>
      </c>
      <c r="O14" s="60"/>
      <c r="P14" s="60"/>
      <c r="Q14" s="60"/>
      <c r="R14" s="60"/>
      <c r="S14" s="60"/>
      <c r="T14" s="60"/>
      <c r="U14" s="60"/>
      <c r="V14" s="60"/>
      <c r="W14" s="60">
        <v>-2317497</v>
      </c>
      <c r="X14" s="60"/>
      <c r="Y14" s="60">
        <v>-2317497</v>
      </c>
      <c r="Z14" s="140"/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78990464</v>
      </c>
      <c r="D15" s="168">
        <f>SUM(D6:D14)</f>
        <v>0</v>
      </c>
      <c r="E15" s="72">
        <f t="shared" si="0"/>
        <v>74729834</v>
      </c>
      <c r="F15" s="73">
        <f t="shared" si="0"/>
        <v>74729834</v>
      </c>
      <c r="G15" s="73">
        <f t="shared" si="0"/>
        <v>8621743</v>
      </c>
      <c r="H15" s="73">
        <f t="shared" si="0"/>
        <v>-28570281</v>
      </c>
      <c r="I15" s="73">
        <f t="shared" si="0"/>
        <v>-1895084</v>
      </c>
      <c r="J15" s="73">
        <f t="shared" si="0"/>
        <v>-21843622</v>
      </c>
      <c r="K15" s="73">
        <f t="shared" si="0"/>
        <v>3185573</v>
      </c>
      <c r="L15" s="73">
        <f t="shared" si="0"/>
        <v>32811184</v>
      </c>
      <c r="M15" s="73">
        <f t="shared" si="0"/>
        <v>-6511998</v>
      </c>
      <c r="N15" s="73">
        <f t="shared" si="0"/>
        <v>29484759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7641137</v>
      </c>
      <c r="X15" s="73">
        <f t="shared" si="0"/>
        <v>23120381</v>
      </c>
      <c r="Y15" s="73">
        <f t="shared" si="0"/>
        <v>-15479244</v>
      </c>
      <c r="Z15" s="170">
        <f>+IF(X15&lt;&gt;0,+(Y15/X15)*100,0)</f>
        <v>-66.95064410919525</v>
      </c>
      <c r="AA15" s="74">
        <f>SUM(AA6:AA14)</f>
        <v>74729834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2551112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-5958984</v>
      </c>
      <c r="D20" s="155"/>
      <c r="E20" s="268">
        <v>-5467776</v>
      </c>
      <c r="F20" s="159">
        <v>-5467776</v>
      </c>
      <c r="G20" s="60">
        <v>8973333</v>
      </c>
      <c r="H20" s="60">
        <v>173044</v>
      </c>
      <c r="I20" s="60">
        <v>-582299</v>
      </c>
      <c r="J20" s="60">
        <v>8564078</v>
      </c>
      <c r="K20" s="60">
        <v>-437604</v>
      </c>
      <c r="L20" s="60">
        <v>3450066</v>
      </c>
      <c r="M20" s="159">
        <v>-1386088</v>
      </c>
      <c r="N20" s="60">
        <v>1626374</v>
      </c>
      <c r="O20" s="60"/>
      <c r="P20" s="60"/>
      <c r="Q20" s="60"/>
      <c r="R20" s="60"/>
      <c r="S20" s="60"/>
      <c r="T20" s="159"/>
      <c r="U20" s="60"/>
      <c r="V20" s="60"/>
      <c r="W20" s="60">
        <v>10190452</v>
      </c>
      <c r="X20" s="60">
        <v>-2733888</v>
      </c>
      <c r="Y20" s="60">
        <v>12924340</v>
      </c>
      <c r="Z20" s="140">
        <v>-472.75</v>
      </c>
      <c r="AA20" s="62">
        <v>-5467776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-522251</v>
      </c>
      <c r="D22" s="155"/>
      <c r="E22" s="59">
        <v>1041024</v>
      </c>
      <c r="F22" s="60">
        <v>1041024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520512</v>
      </c>
      <c r="Y22" s="60">
        <v>-520512</v>
      </c>
      <c r="Z22" s="140">
        <v>-100</v>
      </c>
      <c r="AA22" s="62">
        <v>1041024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-46825904</v>
      </c>
      <c r="D24" s="155"/>
      <c r="E24" s="59">
        <v>-52656457</v>
      </c>
      <c r="F24" s="60">
        <v>-52656457</v>
      </c>
      <c r="G24" s="60"/>
      <c r="H24" s="60">
        <v>-1068756</v>
      </c>
      <c r="I24" s="60">
        <v>-2273520</v>
      </c>
      <c r="J24" s="60">
        <v>-3342276</v>
      </c>
      <c r="K24" s="60">
        <v>-5308719</v>
      </c>
      <c r="L24" s="60">
        <v>-1068311</v>
      </c>
      <c r="M24" s="60">
        <v>-4018167</v>
      </c>
      <c r="N24" s="60">
        <v>-10395197</v>
      </c>
      <c r="O24" s="60"/>
      <c r="P24" s="60"/>
      <c r="Q24" s="60"/>
      <c r="R24" s="60"/>
      <c r="S24" s="60"/>
      <c r="T24" s="60"/>
      <c r="U24" s="60"/>
      <c r="V24" s="60"/>
      <c r="W24" s="60">
        <v>-13737473</v>
      </c>
      <c r="X24" s="60">
        <v>-17052121</v>
      </c>
      <c r="Y24" s="60">
        <v>3314648</v>
      </c>
      <c r="Z24" s="140">
        <v>-19.44</v>
      </c>
      <c r="AA24" s="62">
        <v>-52656457</v>
      </c>
    </row>
    <row r="25" spans="1:27" ht="13.5">
      <c r="A25" s="250" t="s">
        <v>191</v>
      </c>
      <c r="B25" s="251"/>
      <c r="C25" s="168">
        <f aca="true" t="shared" si="1" ref="C25:Y25">SUM(C19:C24)</f>
        <v>-50756027</v>
      </c>
      <c r="D25" s="168">
        <f>SUM(D19:D24)</f>
        <v>0</v>
      </c>
      <c r="E25" s="72">
        <f t="shared" si="1"/>
        <v>-57083209</v>
      </c>
      <c r="F25" s="73">
        <f t="shared" si="1"/>
        <v>-57083209</v>
      </c>
      <c r="G25" s="73">
        <f t="shared" si="1"/>
        <v>8973333</v>
      </c>
      <c r="H25" s="73">
        <f t="shared" si="1"/>
        <v>-895712</v>
      </c>
      <c r="I25" s="73">
        <f t="shared" si="1"/>
        <v>-2855819</v>
      </c>
      <c r="J25" s="73">
        <f t="shared" si="1"/>
        <v>5221802</v>
      </c>
      <c r="K25" s="73">
        <f t="shared" si="1"/>
        <v>-5746323</v>
      </c>
      <c r="L25" s="73">
        <f t="shared" si="1"/>
        <v>2381755</v>
      </c>
      <c r="M25" s="73">
        <f t="shared" si="1"/>
        <v>-5404255</v>
      </c>
      <c r="N25" s="73">
        <f t="shared" si="1"/>
        <v>-8768823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-3547021</v>
      </c>
      <c r="X25" s="73">
        <f t="shared" si="1"/>
        <v>-19265497</v>
      </c>
      <c r="Y25" s="73">
        <f t="shared" si="1"/>
        <v>15718476</v>
      </c>
      <c r="Z25" s="170">
        <f>+IF(X25&lt;&gt;0,+(Y25/X25)*100,0)</f>
        <v>-81.58873866581277</v>
      </c>
      <c r="AA25" s="74">
        <f>SUM(AA19:AA24)</f>
        <v>-57083209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25070287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1616000</v>
      </c>
      <c r="F31" s="60">
        <v>1616000</v>
      </c>
      <c r="G31" s="60">
        <v>441656</v>
      </c>
      <c r="H31" s="159">
        <v>-1089912</v>
      </c>
      <c r="I31" s="159">
        <v>227253</v>
      </c>
      <c r="J31" s="159">
        <v>-421003</v>
      </c>
      <c r="K31" s="60">
        <v>229287</v>
      </c>
      <c r="L31" s="60">
        <v>225860</v>
      </c>
      <c r="M31" s="60">
        <v>213169</v>
      </c>
      <c r="N31" s="60">
        <v>668316</v>
      </c>
      <c r="O31" s="159"/>
      <c r="P31" s="159"/>
      <c r="Q31" s="159"/>
      <c r="R31" s="60"/>
      <c r="S31" s="60"/>
      <c r="T31" s="60"/>
      <c r="U31" s="60"/>
      <c r="V31" s="159"/>
      <c r="W31" s="159">
        <v>247313</v>
      </c>
      <c r="X31" s="159">
        <v>808128</v>
      </c>
      <c r="Y31" s="60">
        <v>-560815</v>
      </c>
      <c r="Z31" s="140">
        <v>-69.4</v>
      </c>
      <c r="AA31" s="62">
        <v>1616000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-19181268</v>
      </c>
      <c r="F33" s="60">
        <v>-19181268</v>
      </c>
      <c r="G33" s="60">
        <v>-943015</v>
      </c>
      <c r="H33" s="60">
        <v>-929501</v>
      </c>
      <c r="I33" s="60">
        <v>-929501</v>
      </c>
      <c r="J33" s="60">
        <v>-2802017</v>
      </c>
      <c r="K33" s="60">
        <v>-1715318</v>
      </c>
      <c r="L33" s="60">
        <v>-929501</v>
      </c>
      <c r="M33" s="60">
        <v>-854748</v>
      </c>
      <c r="N33" s="60">
        <v>-3499567</v>
      </c>
      <c r="O33" s="60"/>
      <c r="P33" s="60"/>
      <c r="Q33" s="60"/>
      <c r="R33" s="60"/>
      <c r="S33" s="60"/>
      <c r="T33" s="60"/>
      <c r="U33" s="60"/>
      <c r="V33" s="60"/>
      <c r="W33" s="60">
        <v>-6301584</v>
      </c>
      <c r="X33" s="60">
        <v>-5150634</v>
      </c>
      <c r="Y33" s="60">
        <v>-1150950</v>
      </c>
      <c r="Z33" s="140">
        <v>22.35</v>
      </c>
      <c r="AA33" s="62">
        <v>-19181268</v>
      </c>
    </row>
    <row r="34" spans="1:27" ht="13.5">
      <c r="A34" s="250" t="s">
        <v>197</v>
      </c>
      <c r="B34" s="251"/>
      <c r="C34" s="168">
        <f aca="true" t="shared" si="2" ref="C34:Y34">SUM(C29:C33)</f>
        <v>25070287</v>
      </c>
      <c r="D34" s="168">
        <f>SUM(D29:D33)</f>
        <v>0</v>
      </c>
      <c r="E34" s="72">
        <f t="shared" si="2"/>
        <v>-17565268</v>
      </c>
      <c r="F34" s="73">
        <f t="shared" si="2"/>
        <v>-17565268</v>
      </c>
      <c r="G34" s="73">
        <f t="shared" si="2"/>
        <v>-501359</v>
      </c>
      <c r="H34" s="73">
        <f t="shared" si="2"/>
        <v>-2019413</v>
      </c>
      <c r="I34" s="73">
        <f t="shared" si="2"/>
        <v>-702248</v>
      </c>
      <c r="J34" s="73">
        <f t="shared" si="2"/>
        <v>-3223020</v>
      </c>
      <c r="K34" s="73">
        <f t="shared" si="2"/>
        <v>-1486031</v>
      </c>
      <c r="L34" s="73">
        <f t="shared" si="2"/>
        <v>-703641</v>
      </c>
      <c r="M34" s="73">
        <f t="shared" si="2"/>
        <v>-641579</v>
      </c>
      <c r="N34" s="73">
        <f t="shared" si="2"/>
        <v>-2831251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-6054271</v>
      </c>
      <c r="X34" s="73">
        <f t="shared" si="2"/>
        <v>-4342506</v>
      </c>
      <c r="Y34" s="73">
        <f t="shared" si="2"/>
        <v>-1711765</v>
      </c>
      <c r="Z34" s="170">
        <f>+IF(X34&lt;&gt;0,+(Y34/X34)*100,0)</f>
        <v>39.418828667133674</v>
      </c>
      <c r="AA34" s="74">
        <f>SUM(AA29:AA33)</f>
        <v>-17565268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53304724</v>
      </c>
      <c r="D36" s="153">
        <f>+D15+D25+D34</f>
        <v>0</v>
      </c>
      <c r="E36" s="99">
        <f t="shared" si="3"/>
        <v>81357</v>
      </c>
      <c r="F36" s="100">
        <f t="shared" si="3"/>
        <v>81357</v>
      </c>
      <c r="G36" s="100">
        <f t="shared" si="3"/>
        <v>17093717</v>
      </c>
      <c r="H36" s="100">
        <f t="shared" si="3"/>
        <v>-31485406</v>
      </c>
      <c r="I36" s="100">
        <f t="shared" si="3"/>
        <v>-5453151</v>
      </c>
      <c r="J36" s="100">
        <f t="shared" si="3"/>
        <v>-19844840</v>
      </c>
      <c r="K36" s="100">
        <f t="shared" si="3"/>
        <v>-4046781</v>
      </c>
      <c r="L36" s="100">
        <f t="shared" si="3"/>
        <v>34489298</v>
      </c>
      <c r="M36" s="100">
        <f t="shared" si="3"/>
        <v>-12557832</v>
      </c>
      <c r="N36" s="100">
        <f t="shared" si="3"/>
        <v>17884685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-1960155</v>
      </c>
      <c r="X36" s="100">
        <f t="shared" si="3"/>
        <v>-487622</v>
      </c>
      <c r="Y36" s="100">
        <f t="shared" si="3"/>
        <v>-1472533</v>
      </c>
      <c r="Z36" s="137">
        <f>+IF(X36&lt;&gt;0,+(Y36/X36)*100,0)</f>
        <v>301.98247823108886</v>
      </c>
      <c r="AA36" s="102">
        <f>+AA15+AA25+AA34</f>
        <v>81357</v>
      </c>
    </row>
    <row r="37" spans="1:27" ht="13.5">
      <c r="A37" s="249" t="s">
        <v>199</v>
      </c>
      <c r="B37" s="182"/>
      <c r="C37" s="153"/>
      <c r="D37" s="153"/>
      <c r="E37" s="99">
        <v>6668656</v>
      </c>
      <c r="F37" s="100">
        <v>6668656</v>
      </c>
      <c r="G37" s="100">
        <v>58463610</v>
      </c>
      <c r="H37" s="100">
        <v>75557327</v>
      </c>
      <c r="I37" s="100">
        <v>44071921</v>
      </c>
      <c r="J37" s="100">
        <v>58463610</v>
      </c>
      <c r="K37" s="100">
        <v>38618770</v>
      </c>
      <c r="L37" s="100">
        <v>34571989</v>
      </c>
      <c r="M37" s="100">
        <v>69061287</v>
      </c>
      <c r="N37" s="100">
        <v>38618770</v>
      </c>
      <c r="O37" s="100"/>
      <c r="P37" s="100"/>
      <c r="Q37" s="100"/>
      <c r="R37" s="100"/>
      <c r="S37" s="100"/>
      <c r="T37" s="100"/>
      <c r="U37" s="100"/>
      <c r="V37" s="100"/>
      <c r="W37" s="100">
        <v>58463610</v>
      </c>
      <c r="X37" s="100">
        <v>6668656</v>
      </c>
      <c r="Y37" s="100">
        <v>51794954</v>
      </c>
      <c r="Z37" s="137">
        <v>776.69</v>
      </c>
      <c r="AA37" s="102">
        <v>6668656</v>
      </c>
    </row>
    <row r="38" spans="1:27" ht="13.5">
      <c r="A38" s="269" t="s">
        <v>200</v>
      </c>
      <c r="B38" s="256"/>
      <c r="C38" s="257">
        <v>53304724</v>
      </c>
      <c r="D38" s="257"/>
      <c r="E38" s="258">
        <v>6750011</v>
      </c>
      <c r="F38" s="259">
        <v>6750011</v>
      </c>
      <c r="G38" s="259">
        <v>75557327</v>
      </c>
      <c r="H38" s="259">
        <v>44071921</v>
      </c>
      <c r="I38" s="259">
        <v>38618770</v>
      </c>
      <c r="J38" s="259">
        <v>38618770</v>
      </c>
      <c r="K38" s="259">
        <v>34571989</v>
      </c>
      <c r="L38" s="259">
        <v>69061287</v>
      </c>
      <c r="M38" s="259">
        <v>56503455</v>
      </c>
      <c r="N38" s="259">
        <v>56503455</v>
      </c>
      <c r="O38" s="259"/>
      <c r="P38" s="259"/>
      <c r="Q38" s="259"/>
      <c r="R38" s="259"/>
      <c r="S38" s="259"/>
      <c r="T38" s="259"/>
      <c r="U38" s="259"/>
      <c r="V38" s="259"/>
      <c r="W38" s="259">
        <v>56503455</v>
      </c>
      <c r="X38" s="259">
        <v>6181032</v>
      </c>
      <c r="Y38" s="259">
        <v>50322423</v>
      </c>
      <c r="Z38" s="260">
        <v>814.14</v>
      </c>
      <c r="AA38" s="261">
        <v>6750011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72027570</v>
      </c>
      <c r="D5" s="200">
        <f t="shared" si="0"/>
        <v>0</v>
      </c>
      <c r="E5" s="106">
        <f t="shared" si="0"/>
        <v>40287000</v>
      </c>
      <c r="F5" s="106">
        <f t="shared" si="0"/>
        <v>40287000</v>
      </c>
      <c r="G5" s="106">
        <f t="shared" si="0"/>
        <v>943018</v>
      </c>
      <c r="H5" s="106">
        <f t="shared" si="0"/>
        <v>1998257</v>
      </c>
      <c r="I5" s="106">
        <f t="shared" si="0"/>
        <v>3203021</v>
      </c>
      <c r="J5" s="106">
        <f t="shared" si="0"/>
        <v>6144296</v>
      </c>
      <c r="K5" s="106">
        <f t="shared" si="0"/>
        <v>6238220</v>
      </c>
      <c r="L5" s="106">
        <f t="shared" si="0"/>
        <v>1997812</v>
      </c>
      <c r="M5" s="106">
        <f t="shared" si="0"/>
        <v>4578603</v>
      </c>
      <c r="N5" s="106">
        <f t="shared" si="0"/>
        <v>12814635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18958931</v>
      </c>
      <c r="X5" s="106">
        <f t="shared" si="0"/>
        <v>20143500</v>
      </c>
      <c r="Y5" s="106">
        <f t="shared" si="0"/>
        <v>-1184569</v>
      </c>
      <c r="Z5" s="201">
        <f>+IF(X5&lt;&gt;0,+(Y5/X5)*100,0)</f>
        <v>-5.880651326730707</v>
      </c>
      <c r="AA5" s="199">
        <f>SUM(AA11:AA18)</f>
        <v>40287000</v>
      </c>
    </row>
    <row r="6" spans="1:27" ht="13.5">
      <c r="A6" s="291" t="s">
        <v>204</v>
      </c>
      <c r="B6" s="142"/>
      <c r="C6" s="62">
        <v>5272636</v>
      </c>
      <c r="D6" s="156"/>
      <c r="E6" s="60">
        <v>9500000</v>
      </c>
      <c r="F6" s="60">
        <v>9500000</v>
      </c>
      <c r="G6" s="60"/>
      <c r="H6" s="60">
        <v>1046868</v>
      </c>
      <c r="I6" s="60"/>
      <c r="J6" s="60">
        <v>1046868</v>
      </c>
      <c r="K6" s="60">
        <v>3879031</v>
      </c>
      <c r="L6" s="60">
        <v>306393</v>
      </c>
      <c r="M6" s="60">
        <v>1538388</v>
      </c>
      <c r="N6" s="60">
        <v>5723812</v>
      </c>
      <c r="O6" s="60"/>
      <c r="P6" s="60"/>
      <c r="Q6" s="60"/>
      <c r="R6" s="60"/>
      <c r="S6" s="60"/>
      <c r="T6" s="60"/>
      <c r="U6" s="60"/>
      <c r="V6" s="60"/>
      <c r="W6" s="60">
        <v>6770680</v>
      </c>
      <c r="X6" s="60">
        <v>4750000</v>
      </c>
      <c r="Y6" s="60">
        <v>2020680</v>
      </c>
      <c r="Z6" s="140">
        <v>42.54</v>
      </c>
      <c r="AA6" s="155">
        <v>9500000</v>
      </c>
    </row>
    <row r="7" spans="1:27" ht="13.5">
      <c r="A7" s="291" t="s">
        <v>205</v>
      </c>
      <c r="B7" s="142"/>
      <c r="C7" s="62">
        <v>20102320</v>
      </c>
      <c r="D7" s="156"/>
      <c r="E7" s="60">
        <v>3180000</v>
      </c>
      <c r="F7" s="60">
        <v>3180000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1590000</v>
      </c>
      <c r="Y7" s="60">
        <v>-1590000</v>
      </c>
      <c r="Z7" s="140">
        <v>-100</v>
      </c>
      <c r="AA7" s="155">
        <v>3180000</v>
      </c>
    </row>
    <row r="8" spans="1:27" ht="13.5">
      <c r="A8" s="291" t="s">
        <v>206</v>
      </c>
      <c r="B8" s="142"/>
      <c r="C8" s="62">
        <v>9858456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>
        <v>490763</v>
      </c>
      <c r="L10" s="60"/>
      <c r="M10" s="60"/>
      <c r="N10" s="60">
        <v>490763</v>
      </c>
      <c r="O10" s="60"/>
      <c r="P10" s="60"/>
      <c r="Q10" s="60"/>
      <c r="R10" s="60"/>
      <c r="S10" s="60"/>
      <c r="T10" s="60"/>
      <c r="U10" s="60"/>
      <c r="V10" s="60"/>
      <c r="W10" s="60">
        <v>490763</v>
      </c>
      <c r="X10" s="60"/>
      <c r="Y10" s="60">
        <v>490763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35233412</v>
      </c>
      <c r="D11" s="294">
        <f t="shared" si="1"/>
        <v>0</v>
      </c>
      <c r="E11" s="295">
        <f t="shared" si="1"/>
        <v>12680000</v>
      </c>
      <c r="F11" s="295">
        <f t="shared" si="1"/>
        <v>12680000</v>
      </c>
      <c r="G11" s="295">
        <f t="shared" si="1"/>
        <v>0</v>
      </c>
      <c r="H11" s="295">
        <f t="shared" si="1"/>
        <v>1046868</v>
      </c>
      <c r="I11" s="295">
        <f t="shared" si="1"/>
        <v>0</v>
      </c>
      <c r="J11" s="295">
        <f t="shared" si="1"/>
        <v>1046868</v>
      </c>
      <c r="K11" s="295">
        <f t="shared" si="1"/>
        <v>4369794</v>
      </c>
      <c r="L11" s="295">
        <f t="shared" si="1"/>
        <v>306393</v>
      </c>
      <c r="M11" s="295">
        <f t="shared" si="1"/>
        <v>1538388</v>
      </c>
      <c r="N11" s="295">
        <f t="shared" si="1"/>
        <v>6214575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7261443</v>
      </c>
      <c r="X11" s="295">
        <f t="shared" si="1"/>
        <v>6340000</v>
      </c>
      <c r="Y11" s="295">
        <f t="shared" si="1"/>
        <v>921443</v>
      </c>
      <c r="Z11" s="296">
        <f>+IF(X11&lt;&gt;0,+(Y11/X11)*100,0)</f>
        <v>14.533801261829653</v>
      </c>
      <c r="AA11" s="297">
        <f>SUM(AA6:AA10)</f>
        <v>12680000</v>
      </c>
    </row>
    <row r="12" spans="1:27" ht="13.5">
      <c r="A12" s="298" t="s">
        <v>210</v>
      </c>
      <c r="B12" s="136"/>
      <c r="C12" s="62">
        <v>9161756</v>
      </c>
      <c r="D12" s="156"/>
      <c r="E12" s="60">
        <v>12056000</v>
      </c>
      <c r="F12" s="60">
        <v>12056000</v>
      </c>
      <c r="G12" s="60"/>
      <c r="H12" s="60">
        <v>21888</v>
      </c>
      <c r="I12" s="60">
        <v>1367220</v>
      </c>
      <c r="J12" s="60">
        <v>1389108</v>
      </c>
      <c r="K12" s="60">
        <v>938925</v>
      </c>
      <c r="L12" s="60">
        <v>761918</v>
      </c>
      <c r="M12" s="60">
        <v>1940743</v>
      </c>
      <c r="N12" s="60">
        <v>3641586</v>
      </c>
      <c r="O12" s="60"/>
      <c r="P12" s="60"/>
      <c r="Q12" s="60"/>
      <c r="R12" s="60"/>
      <c r="S12" s="60"/>
      <c r="T12" s="60"/>
      <c r="U12" s="60"/>
      <c r="V12" s="60"/>
      <c r="W12" s="60">
        <v>5030694</v>
      </c>
      <c r="X12" s="60">
        <v>6028000</v>
      </c>
      <c r="Y12" s="60">
        <v>-997306</v>
      </c>
      <c r="Z12" s="140">
        <v>-16.54</v>
      </c>
      <c r="AA12" s="155">
        <v>12056000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27632402</v>
      </c>
      <c r="D15" s="156"/>
      <c r="E15" s="60">
        <v>15551000</v>
      </c>
      <c r="F15" s="60">
        <v>15551000</v>
      </c>
      <c r="G15" s="60">
        <v>943018</v>
      </c>
      <c r="H15" s="60">
        <v>929501</v>
      </c>
      <c r="I15" s="60">
        <v>1835801</v>
      </c>
      <c r="J15" s="60">
        <v>3708320</v>
      </c>
      <c r="K15" s="60">
        <v>929501</v>
      </c>
      <c r="L15" s="60">
        <v>929501</v>
      </c>
      <c r="M15" s="60">
        <v>1099472</v>
      </c>
      <c r="N15" s="60">
        <v>2958474</v>
      </c>
      <c r="O15" s="60"/>
      <c r="P15" s="60"/>
      <c r="Q15" s="60"/>
      <c r="R15" s="60"/>
      <c r="S15" s="60"/>
      <c r="T15" s="60"/>
      <c r="U15" s="60"/>
      <c r="V15" s="60"/>
      <c r="W15" s="60">
        <v>6666794</v>
      </c>
      <c r="X15" s="60">
        <v>7775500</v>
      </c>
      <c r="Y15" s="60">
        <v>-1108706</v>
      </c>
      <c r="Z15" s="140">
        <v>-14.26</v>
      </c>
      <c r="AA15" s="155">
        <v>15551000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6857707</v>
      </c>
      <c r="D20" s="154">
        <f t="shared" si="2"/>
        <v>0</v>
      </c>
      <c r="E20" s="100">
        <f t="shared" si="2"/>
        <v>25273000</v>
      </c>
      <c r="F20" s="100">
        <f t="shared" si="2"/>
        <v>25273000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12636500</v>
      </c>
      <c r="Y20" s="100">
        <f t="shared" si="2"/>
        <v>-12636500</v>
      </c>
      <c r="Z20" s="137">
        <f>+IF(X20&lt;&gt;0,+(Y20/X20)*100,0)</f>
        <v>-100</v>
      </c>
      <c r="AA20" s="153">
        <f>SUM(AA26:AA33)</f>
        <v>25273000</v>
      </c>
    </row>
    <row r="21" spans="1:27" ht="13.5">
      <c r="A21" s="291" t="s">
        <v>204</v>
      </c>
      <c r="B21" s="142"/>
      <c r="C21" s="62">
        <v>742755</v>
      </c>
      <c r="D21" s="156"/>
      <c r="E21" s="60">
        <v>18189000</v>
      </c>
      <c r="F21" s="60">
        <v>18189000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9094500</v>
      </c>
      <c r="Y21" s="60">
        <v>-9094500</v>
      </c>
      <c r="Z21" s="140">
        <v>-100</v>
      </c>
      <c r="AA21" s="155">
        <v>18189000</v>
      </c>
    </row>
    <row r="22" spans="1:27" ht="13.5">
      <c r="A22" s="291" t="s">
        <v>205</v>
      </c>
      <c r="B22" s="142"/>
      <c r="C22" s="62">
        <v>3294581</v>
      </c>
      <c r="D22" s="156"/>
      <c r="E22" s="60">
        <v>3000000</v>
      </c>
      <c r="F22" s="60">
        <v>3000000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1500000</v>
      </c>
      <c r="Y22" s="60">
        <v>-1500000</v>
      </c>
      <c r="Z22" s="140">
        <v>-100</v>
      </c>
      <c r="AA22" s="155">
        <v>3000000</v>
      </c>
    </row>
    <row r="23" spans="1:27" ht="13.5">
      <c r="A23" s="291" t="s">
        <v>206</v>
      </c>
      <c r="B23" s="142"/>
      <c r="C23" s="62">
        <v>1035139</v>
      </c>
      <c r="D23" s="156"/>
      <c r="E23" s="60">
        <v>1583000</v>
      </c>
      <c r="F23" s="60">
        <v>1583000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791500</v>
      </c>
      <c r="Y23" s="60">
        <v>-791500</v>
      </c>
      <c r="Z23" s="140">
        <v>-100</v>
      </c>
      <c r="AA23" s="155">
        <v>1583000</v>
      </c>
    </row>
    <row r="24" spans="1:27" ht="13.5">
      <c r="A24" s="291" t="s">
        <v>207</v>
      </c>
      <c r="B24" s="142"/>
      <c r="C24" s="62"/>
      <c r="D24" s="156"/>
      <c r="E24" s="60">
        <v>500000</v>
      </c>
      <c r="F24" s="60">
        <v>500000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250000</v>
      </c>
      <c r="Y24" s="60">
        <v>-250000</v>
      </c>
      <c r="Z24" s="140">
        <v>-100</v>
      </c>
      <c r="AA24" s="155">
        <v>500000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5072475</v>
      </c>
      <c r="D26" s="294">
        <f t="shared" si="3"/>
        <v>0</v>
      </c>
      <c r="E26" s="295">
        <f t="shared" si="3"/>
        <v>23272000</v>
      </c>
      <c r="F26" s="295">
        <f t="shared" si="3"/>
        <v>23272000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11636000</v>
      </c>
      <c r="Y26" s="295">
        <f t="shared" si="3"/>
        <v>-11636000</v>
      </c>
      <c r="Z26" s="296">
        <f>+IF(X26&lt;&gt;0,+(Y26/X26)*100,0)</f>
        <v>-100</v>
      </c>
      <c r="AA26" s="297">
        <f>SUM(AA21:AA25)</f>
        <v>23272000</v>
      </c>
    </row>
    <row r="27" spans="1:27" ht="13.5">
      <c r="A27" s="298" t="s">
        <v>210</v>
      </c>
      <c r="B27" s="147"/>
      <c r="C27" s="62">
        <v>1324518</v>
      </c>
      <c r="D27" s="156"/>
      <c r="E27" s="60">
        <v>1401000</v>
      </c>
      <c r="F27" s="60">
        <v>1401000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700500</v>
      </c>
      <c r="Y27" s="60">
        <v>-700500</v>
      </c>
      <c r="Z27" s="140">
        <v>-100</v>
      </c>
      <c r="AA27" s="155">
        <v>1401000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460714</v>
      </c>
      <c r="D30" s="156"/>
      <c r="E30" s="60">
        <v>600000</v>
      </c>
      <c r="F30" s="60">
        <v>600000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</v>
      </c>
      <c r="Y30" s="60">
        <v>-300000</v>
      </c>
      <c r="Z30" s="140">
        <v>-100</v>
      </c>
      <c r="AA30" s="155">
        <v>600000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6015391</v>
      </c>
      <c r="D36" s="156">
        <f t="shared" si="4"/>
        <v>0</v>
      </c>
      <c r="E36" s="60">
        <f t="shared" si="4"/>
        <v>27689000</v>
      </c>
      <c r="F36" s="60">
        <f t="shared" si="4"/>
        <v>27689000</v>
      </c>
      <c r="G36" s="60">
        <f t="shared" si="4"/>
        <v>0</v>
      </c>
      <c r="H36" s="60">
        <f t="shared" si="4"/>
        <v>1046868</v>
      </c>
      <c r="I36" s="60">
        <f t="shared" si="4"/>
        <v>0</v>
      </c>
      <c r="J36" s="60">
        <f t="shared" si="4"/>
        <v>1046868</v>
      </c>
      <c r="K36" s="60">
        <f t="shared" si="4"/>
        <v>3879031</v>
      </c>
      <c r="L36" s="60">
        <f t="shared" si="4"/>
        <v>306393</v>
      </c>
      <c r="M36" s="60">
        <f t="shared" si="4"/>
        <v>1538388</v>
      </c>
      <c r="N36" s="60">
        <f t="shared" si="4"/>
        <v>5723812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6770680</v>
      </c>
      <c r="X36" s="60">
        <f t="shared" si="4"/>
        <v>13844500</v>
      </c>
      <c r="Y36" s="60">
        <f t="shared" si="4"/>
        <v>-7073820</v>
      </c>
      <c r="Z36" s="140">
        <f aca="true" t="shared" si="5" ref="Z36:Z49">+IF(X36&lt;&gt;0,+(Y36/X36)*100,0)</f>
        <v>-51.09480299035718</v>
      </c>
      <c r="AA36" s="155">
        <f>AA6+AA21</f>
        <v>27689000</v>
      </c>
    </row>
    <row r="37" spans="1:27" ht="13.5">
      <c r="A37" s="291" t="s">
        <v>205</v>
      </c>
      <c r="B37" s="142"/>
      <c r="C37" s="62">
        <f t="shared" si="4"/>
        <v>23396901</v>
      </c>
      <c r="D37" s="156">
        <f t="shared" si="4"/>
        <v>0</v>
      </c>
      <c r="E37" s="60">
        <f t="shared" si="4"/>
        <v>6180000</v>
      </c>
      <c r="F37" s="60">
        <f t="shared" si="4"/>
        <v>6180000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3090000</v>
      </c>
      <c r="Y37" s="60">
        <f t="shared" si="4"/>
        <v>-3090000</v>
      </c>
      <c r="Z37" s="140">
        <f t="shared" si="5"/>
        <v>-100</v>
      </c>
      <c r="AA37" s="155">
        <f>AA7+AA22</f>
        <v>6180000</v>
      </c>
    </row>
    <row r="38" spans="1:27" ht="13.5">
      <c r="A38" s="291" t="s">
        <v>206</v>
      </c>
      <c r="B38" s="142"/>
      <c r="C38" s="62">
        <f t="shared" si="4"/>
        <v>10893595</v>
      </c>
      <c r="D38" s="156">
        <f t="shared" si="4"/>
        <v>0</v>
      </c>
      <c r="E38" s="60">
        <f t="shared" si="4"/>
        <v>1583000</v>
      </c>
      <c r="F38" s="60">
        <f t="shared" si="4"/>
        <v>1583000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791500</v>
      </c>
      <c r="Y38" s="60">
        <f t="shared" si="4"/>
        <v>-791500</v>
      </c>
      <c r="Z38" s="140">
        <f t="shared" si="5"/>
        <v>-100</v>
      </c>
      <c r="AA38" s="155">
        <f>AA8+AA23</f>
        <v>1583000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500000</v>
      </c>
      <c r="F39" s="60">
        <f t="shared" si="4"/>
        <v>500000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250000</v>
      </c>
      <c r="Y39" s="60">
        <f t="shared" si="4"/>
        <v>-250000</v>
      </c>
      <c r="Z39" s="140">
        <f t="shared" si="5"/>
        <v>-100</v>
      </c>
      <c r="AA39" s="155">
        <f>AA9+AA24</f>
        <v>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490763</v>
      </c>
      <c r="L40" s="60">
        <f t="shared" si="4"/>
        <v>0</v>
      </c>
      <c r="M40" s="60">
        <f t="shared" si="4"/>
        <v>0</v>
      </c>
      <c r="N40" s="60">
        <f t="shared" si="4"/>
        <v>490763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490763</v>
      </c>
      <c r="X40" s="60">
        <f t="shared" si="4"/>
        <v>0</v>
      </c>
      <c r="Y40" s="60">
        <f t="shared" si="4"/>
        <v>490763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40305887</v>
      </c>
      <c r="D41" s="294">
        <f t="shared" si="6"/>
        <v>0</v>
      </c>
      <c r="E41" s="295">
        <f t="shared" si="6"/>
        <v>35952000</v>
      </c>
      <c r="F41" s="295">
        <f t="shared" si="6"/>
        <v>35952000</v>
      </c>
      <c r="G41" s="295">
        <f t="shared" si="6"/>
        <v>0</v>
      </c>
      <c r="H41" s="295">
        <f t="shared" si="6"/>
        <v>1046868</v>
      </c>
      <c r="I41" s="295">
        <f t="shared" si="6"/>
        <v>0</v>
      </c>
      <c r="J41" s="295">
        <f t="shared" si="6"/>
        <v>1046868</v>
      </c>
      <c r="K41" s="295">
        <f t="shared" si="6"/>
        <v>4369794</v>
      </c>
      <c r="L41" s="295">
        <f t="shared" si="6"/>
        <v>306393</v>
      </c>
      <c r="M41" s="295">
        <f t="shared" si="6"/>
        <v>1538388</v>
      </c>
      <c r="N41" s="295">
        <f t="shared" si="6"/>
        <v>6214575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7261443</v>
      </c>
      <c r="X41" s="295">
        <f t="shared" si="6"/>
        <v>17976000</v>
      </c>
      <c r="Y41" s="295">
        <f t="shared" si="6"/>
        <v>-10714557</v>
      </c>
      <c r="Z41" s="296">
        <f t="shared" si="5"/>
        <v>-59.60478971962617</v>
      </c>
      <c r="AA41" s="297">
        <f>SUM(AA36:AA40)</f>
        <v>35952000</v>
      </c>
    </row>
    <row r="42" spans="1:27" ht="13.5">
      <c r="A42" s="298" t="s">
        <v>210</v>
      </c>
      <c r="B42" s="136"/>
      <c r="C42" s="95">
        <f aca="true" t="shared" si="7" ref="C42:Y48">C12+C27</f>
        <v>10486274</v>
      </c>
      <c r="D42" s="129">
        <f t="shared" si="7"/>
        <v>0</v>
      </c>
      <c r="E42" s="54">
        <f t="shared" si="7"/>
        <v>13457000</v>
      </c>
      <c r="F42" s="54">
        <f t="shared" si="7"/>
        <v>13457000</v>
      </c>
      <c r="G42" s="54">
        <f t="shared" si="7"/>
        <v>0</v>
      </c>
      <c r="H42" s="54">
        <f t="shared" si="7"/>
        <v>21888</v>
      </c>
      <c r="I42" s="54">
        <f t="shared" si="7"/>
        <v>1367220</v>
      </c>
      <c r="J42" s="54">
        <f t="shared" si="7"/>
        <v>1389108</v>
      </c>
      <c r="K42" s="54">
        <f t="shared" si="7"/>
        <v>938925</v>
      </c>
      <c r="L42" s="54">
        <f t="shared" si="7"/>
        <v>761918</v>
      </c>
      <c r="M42" s="54">
        <f t="shared" si="7"/>
        <v>1940743</v>
      </c>
      <c r="N42" s="54">
        <f t="shared" si="7"/>
        <v>3641586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5030694</v>
      </c>
      <c r="X42" s="54">
        <f t="shared" si="7"/>
        <v>6728500</v>
      </c>
      <c r="Y42" s="54">
        <f t="shared" si="7"/>
        <v>-1697806</v>
      </c>
      <c r="Z42" s="184">
        <f t="shared" si="5"/>
        <v>-25.233053429441927</v>
      </c>
      <c r="AA42" s="130">
        <f aca="true" t="shared" si="8" ref="AA42:AA48">AA12+AA27</f>
        <v>13457000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28093116</v>
      </c>
      <c r="D45" s="129">
        <f t="shared" si="7"/>
        <v>0</v>
      </c>
      <c r="E45" s="54">
        <f t="shared" si="7"/>
        <v>16151000</v>
      </c>
      <c r="F45" s="54">
        <f t="shared" si="7"/>
        <v>16151000</v>
      </c>
      <c r="G45" s="54">
        <f t="shared" si="7"/>
        <v>943018</v>
      </c>
      <c r="H45" s="54">
        <f t="shared" si="7"/>
        <v>929501</v>
      </c>
      <c r="I45" s="54">
        <f t="shared" si="7"/>
        <v>1835801</v>
      </c>
      <c r="J45" s="54">
        <f t="shared" si="7"/>
        <v>3708320</v>
      </c>
      <c r="K45" s="54">
        <f t="shared" si="7"/>
        <v>929501</v>
      </c>
      <c r="L45" s="54">
        <f t="shared" si="7"/>
        <v>929501</v>
      </c>
      <c r="M45" s="54">
        <f t="shared" si="7"/>
        <v>1099472</v>
      </c>
      <c r="N45" s="54">
        <f t="shared" si="7"/>
        <v>2958474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6666794</v>
      </c>
      <c r="X45" s="54">
        <f t="shared" si="7"/>
        <v>8075500</v>
      </c>
      <c r="Y45" s="54">
        <f t="shared" si="7"/>
        <v>-1408706</v>
      </c>
      <c r="Z45" s="184">
        <f t="shared" si="5"/>
        <v>-17.444195405857222</v>
      </c>
      <c r="AA45" s="130">
        <f t="shared" si="8"/>
        <v>16151000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78885277</v>
      </c>
      <c r="D49" s="218">
        <f t="shared" si="9"/>
        <v>0</v>
      </c>
      <c r="E49" s="220">
        <f t="shared" si="9"/>
        <v>65560000</v>
      </c>
      <c r="F49" s="220">
        <f t="shared" si="9"/>
        <v>65560000</v>
      </c>
      <c r="G49" s="220">
        <f t="shared" si="9"/>
        <v>943018</v>
      </c>
      <c r="H49" s="220">
        <f t="shared" si="9"/>
        <v>1998257</v>
      </c>
      <c r="I49" s="220">
        <f t="shared" si="9"/>
        <v>3203021</v>
      </c>
      <c r="J49" s="220">
        <f t="shared" si="9"/>
        <v>6144296</v>
      </c>
      <c r="K49" s="220">
        <f t="shared" si="9"/>
        <v>6238220</v>
      </c>
      <c r="L49" s="220">
        <f t="shared" si="9"/>
        <v>1997812</v>
      </c>
      <c r="M49" s="220">
        <f t="shared" si="9"/>
        <v>4578603</v>
      </c>
      <c r="N49" s="220">
        <f t="shared" si="9"/>
        <v>12814635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18958931</v>
      </c>
      <c r="X49" s="220">
        <f t="shared" si="9"/>
        <v>32780000</v>
      </c>
      <c r="Y49" s="220">
        <f t="shared" si="9"/>
        <v>-13821069</v>
      </c>
      <c r="Z49" s="221">
        <f t="shared" si="5"/>
        <v>-42.16311470408785</v>
      </c>
      <c r="AA49" s="222">
        <f>SUM(AA41:AA48)</f>
        <v>65560000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33453000</v>
      </c>
      <c r="F51" s="54">
        <f t="shared" si="10"/>
        <v>33453000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294312</v>
      </c>
      <c r="N51" s="54">
        <f t="shared" si="10"/>
        <v>294312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294312</v>
      </c>
      <c r="X51" s="54">
        <f t="shared" si="10"/>
        <v>16726500</v>
      </c>
      <c r="Y51" s="54">
        <f t="shared" si="10"/>
        <v>-16432188</v>
      </c>
      <c r="Z51" s="184">
        <f>+IF(X51&lt;&gt;0,+(Y51/X51)*100,0)</f>
        <v>-98.24044480315666</v>
      </c>
      <c r="AA51" s="130">
        <f>SUM(AA57:AA61)</f>
        <v>33453000</v>
      </c>
    </row>
    <row r="52" spans="1:27" ht="13.5">
      <c r="A52" s="310" t="s">
        <v>204</v>
      </c>
      <c r="B52" s="142"/>
      <c r="C52" s="62"/>
      <c r="D52" s="156"/>
      <c r="E52" s="60">
        <v>10554000</v>
      </c>
      <c r="F52" s="60">
        <v>10554000</v>
      </c>
      <c r="G52" s="60"/>
      <c r="H52" s="60"/>
      <c r="I52" s="60"/>
      <c r="J52" s="60"/>
      <c r="K52" s="60"/>
      <c r="L52" s="60"/>
      <c r="M52" s="60">
        <v>294312</v>
      </c>
      <c r="N52" s="60">
        <v>294312</v>
      </c>
      <c r="O52" s="60"/>
      <c r="P52" s="60"/>
      <c r="Q52" s="60"/>
      <c r="R52" s="60"/>
      <c r="S52" s="60"/>
      <c r="T52" s="60"/>
      <c r="U52" s="60"/>
      <c r="V52" s="60"/>
      <c r="W52" s="60">
        <v>294312</v>
      </c>
      <c r="X52" s="60">
        <v>5277000</v>
      </c>
      <c r="Y52" s="60">
        <v>-4982688</v>
      </c>
      <c r="Z52" s="140">
        <v>-94.42</v>
      </c>
      <c r="AA52" s="155">
        <v>10554000</v>
      </c>
    </row>
    <row r="53" spans="1:27" ht="13.5">
      <c r="A53" s="310" t="s">
        <v>205</v>
      </c>
      <c r="B53" s="142"/>
      <c r="C53" s="62"/>
      <c r="D53" s="156"/>
      <c r="E53" s="60">
        <v>7427000</v>
      </c>
      <c r="F53" s="60">
        <v>7427000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3713500</v>
      </c>
      <c r="Y53" s="60">
        <v>-3713500</v>
      </c>
      <c r="Z53" s="140">
        <v>-100</v>
      </c>
      <c r="AA53" s="155">
        <v>7427000</v>
      </c>
    </row>
    <row r="54" spans="1:27" ht="13.5">
      <c r="A54" s="310" t="s">
        <v>206</v>
      </c>
      <c r="B54" s="142"/>
      <c r="C54" s="62"/>
      <c r="D54" s="156"/>
      <c r="E54" s="60">
        <v>3938000</v>
      </c>
      <c r="F54" s="60">
        <v>3938000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1969000</v>
      </c>
      <c r="Y54" s="60">
        <v>-1969000</v>
      </c>
      <c r="Z54" s="140">
        <v>-100</v>
      </c>
      <c r="AA54" s="155">
        <v>3938000</v>
      </c>
    </row>
    <row r="55" spans="1:27" ht="13.5">
      <c r="A55" s="310" t="s">
        <v>207</v>
      </c>
      <c r="B55" s="142"/>
      <c r="C55" s="62"/>
      <c r="D55" s="156"/>
      <c r="E55" s="60">
        <v>2231000</v>
      </c>
      <c r="F55" s="60">
        <v>2231000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1115500</v>
      </c>
      <c r="Y55" s="60">
        <v>-1115500</v>
      </c>
      <c r="Z55" s="140">
        <v>-100</v>
      </c>
      <c r="AA55" s="155">
        <v>2231000</v>
      </c>
    </row>
    <row r="56" spans="1:27" ht="13.5">
      <c r="A56" s="310" t="s">
        <v>208</v>
      </c>
      <c r="B56" s="142"/>
      <c r="C56" s="62"/>
      <c r="D56" s="156"/>
      <c r="E56" s="60">
        <v>4122000</v>
      </c>
      <c r="F56" s="60">
        <v>4122000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2061000</v>
      </c>
      <c r="Y56" s="60">
        <v>-2061000</v>
      </c>
      <c r="Z56" s="140">
        <v>-100</v>
      </c>
      <c r="AA56" s="155">
        <v>4122000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28272000</v>
      </c>
      <c r="F57" s="295">
        <f t="shared" si="11"/>
        <v>28272000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294312</v>
      </c>
      <c r="N57" s="295">
        <f t="shared" si="11"/>
        <v>294312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294312</v>
      </c>
      <c r="X57" s="295">
        <f t="shared" si="11"/>
        <v>14136000</v>
      </c>
      <c r="Y57" s="295">
        <f t="shared" si="11"/>
        <v>-13841688</v>
      </c>
      <c r="Z57" s="296">
        <f>+IF(X57&lt;&gt;0,+(Y57/X57)*100,0)</f>
        <v>-97.91799660441426</v>
      </c>
      <c r="AA57" s="297">
        <f>SUM(AA52:AA56)</f>
        <v>28272000</v>
      </c>
    </row>
    <row r="58" spans="1:27" ht="13.5">
      <c r="A58" s="311" t="s">
        <v>210</v>
      </c>
      <c r="B58" s="136"/>
      <c r="C58" s="62"/>
      <c r="D58" s="156"/>
      <c r="E58" s="60">
        <v>4382000</v>
      </c>
      <c r="F58" s="60">
        <v>4382000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2191000</v>
      </c>
      <c r="Y58" s="60">
        <v>-2191000</v>
      </c>
      <c r="Z58" s="140">
        <v>-100</v>
      </c>
      <c r="AA58" s="155">
        <v>4382000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799000</v>
      </c>
      <c r="F61" s="60">
        <v>799000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399500</v>
      </c>
      <c r="Y61" s="60">
        <v>-399500</v>
      </c>
      <c r="Z61" s="140">
        <v>-100</v>
      </c>
      <c r="AA61" s="155">
        <v>799000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33452807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33452807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35233412</v>
      </c>
      <c r="D5" s="344">
        <f t="shared" si="0"/>
        <v>0</v>
      </c>
      <c r="E5" s="343">
        <f t="shared" si="0"/>
        <v>12680000</v>
      </c>
      <c r="F5" s="345">
        <f t="shared" si="0"/>
        <v>12680000</v>
      </c>
      <c r="G5" s="345">
        <f t="shared" si="0"/>
        <v>0</v>
      </c>
      <c r="H5" s="343">
        <f t="shared" si="0"/>
        <v>1046868</v>
      </c>
      <c r="I5" s="343">
        <f t="shared" si="0"/>
        <v>0</v>
      </c>
      <c r="J5" s="345">
        <f t="shared" si="0"/>
        <v>1046868</v>
      </c>
      <c r="K5" s="345">
        <f t="shared" si="0"/>
        <v>4369794</v>
      </c>
      <c r="L5" s="343">
        <f t="shared" si="0"/>
        <v>306393</v>
      </c>
      <c r="M5" s="343">
        <f t="shared" si="0"/>
        <v>1538388</v>
      </c>
      <c r="N5" s="345">
        <f t="shared" si="0"/>
        <v>6214575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7261443</v>
      </c>
      <c r="X5" s="343">
        <f t="shared" si="0"/>
        <v>6340000</v>
      </c>
      <c r="Y5" s="345">
        <f t="shared" si="0"/>
        <v>921443</v>
      </c>
      <c r="Z5" s="346">
        <f>+IF(X5&lt;&gt;0,+(Y5/X5)*100,0)</f>
        <v>14.533801261829653</v>
      </c>
      <c r="AA5" s="347">
        <f>+AA6+AA8+AA11+AA13+AA15</f>
        <v>12680000</v>
      </c>
    </row>
    <row r="6" spans="1:27" ht="13.5">
      <c r="A6" s="348" t="s">
        <v>204</v>
      </c>
      <c r="B6" s="142"/>
      <c r="C6" s="60">
        <f>+C7</f>
        <v>5272636</v>
      </c>
      <c r="D6" s="327">
        <f aca="true" t="shared" si="1" ref="D6:AA6">+D7</f>
        <v>0</v>
      </c>
      <c r="E6" s="60">
        <f t="shared" si="1"/>
        <v>9500000</v>
      </c>
      <c r="F6" s="59">
        <f t="shared" si="1"/>
        <v>9500000</v>
      </c>
      <c r="G6" s="59">
        <f t="shared" si="1"/>
        <v>0</v>
      </c>
      <c r="H6" s="60">
        <f t="shared" si="1"/>
        <v>1046868</v>
      </c>
      <c r="I6" s="60">
        <f t="shared" si="1"/>
        <v>0</v>
      </c>
      <c r="J6" s="59">
        <f t="shared" si="1"/>
        <v>1046868</v>
      </c>
      <c r="K6" s="59">
        <f t="shared" si="1"/>
        <v>3879031</v>
      </c>
      <c r="L6" s="60">
        <f t="shared" si="1"/>
        <v>306393</v>
      </c>
      <c r="M6" s="60">
        <f t="shared" si="1"/>
        <v>1538388</v>
      </c>
      <c r="N6" s="59">
        <f t="shared" si="1"/>
        <v>5723812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6770680</v>
      </c>
      <c r="X6" s="60">
        <f t="shared" si="1"/>
        <v>4750000</v>
      </c>
      <c r="Y6" s="59">
        <f t="shared" si="1"/>
        <v>2020680</v>
      </c>
      <c r="Z6" s="61">
        <f>+IF(X6&lt;&gt;0,+(Y6/X6)*100,0)</f>
        <v>42.54063157894737</v>
      </c>
      <c r="AA6" s="62">
        <f t="shared" si="1"/>
        <v>9500000</v>
      </c>
    </row>
    <row r="7" spans="1:27" ht="13.5">
      <c r="A7" s="291" t="s">
        <v>228</v>
      </c>
      <c r="B7" s="142"/>
      <c r="C7" s="60">
        <v>5272636</v>
      </c>
      <c r="D7" s="327"/>
      <c r="E7" s="60">
        <v>9500000</v>
      </c>
      <c r="F7" s="59">
        <v>9500000</v>
      </c>
      <c r="G7" s="59"/>
      <c r="H7" s="60">
        <v>1046868</v>
      </c>
      <c r="I7" s="60"/>
      <c r="J7" s="59">
        <v>1046868</v>
      </c>
      <c r="K7" s="59">
        <v>3879031</v>
      </c>
      <c r="L7" s="60">
        <v>306393</v>
      </c>
      <c r="M7" s="60">
        <v>1538388</v>
      </c>
      <c r="N7" s="59">
        <v>5723812</v>
      </c>
      <c r="O7" s="59"/>
      <c r="P7" s="60"/>
      <c r="Q7" s="60"/>
      <c r="R7" s="59"/>
      <c r="S7" s="59"/>
      <c r="T7" s="60"/>
      <c r="U7" s="60"/>
      <c r="V7" s="59"/>
      <c r="W7" s="59">
        <v>6770680</v>
      </c>
      <c r="X7" s="60">
        <v>4750000</v>
      </c>
      <c r="Y7" s="59">
        <v>2020680</v>
      </c>
      <c r="Z7" s="61">
        <v>42.54</v>
      </c>
      <c r="AA7" s="62">
        <v>9500000</v>
      </c>
    </row>
    <row r="8" spans="1:27" ht="13.5">
      <c r="A8" s="348" t="s">
        <v>205</v>
      </c>
      <c r="B8" s="142"/>
      <c r="C8" s="60">
        <f aca="true" t="shared" si="2" ref="C8:Y8">SUM(C9:C10)</f>
        <v>20102320</v>
      </c>
      <c r="D8" s="327">
        <f t="shared" si="2"/>
        <v>0</v>
      </c>
      <c r="E8" s="60">
        <f t="shared" si="2"/>
        <v>3180000</v>
      </c>
      <c r="F8" s="59">
        <f t="shared" si="2"/>
        <v>3180000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1590000</v>
      </c>
      <c r="Y8" s="59">
        <f t="shared" si="2"/>
        <v>-1590000</v>
      </c>
      <c r="Z8" s="61">
        <f>+IF(X8&lt;&gt;0,+(Y8/X8)*100,0)</f>
        <v>-100</v>
      </c>
      <c r="AA8" s="62">
        <f>SUM(AA9:AA10)</f>
        <v>3180000</v>
      </c>
    </row>
    <row r="9" spans="1:27" ht="13.5">
      <c r="A9" s="291" t="s">
        <v>229</v>
      </c>
      <c r="B9" s="142"/>
      <c r="C9" s="60">
        <v>20102320</v>
      </c>
      <c r="D9" s="327"/>
      <c r="E9" s="60">
        <v>3180000</v>
      </c>
      <c r="F9" s="59">
        <v>3180000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1590000</v>
      </c>
      <c r="Y9" s="59">
        <v>-1590000</v>
      </c>
      <c r="Z9" s="61">
        <v>-100</v>
      </c>
      <c r="AA9" s="62">
        <v>3180000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9858456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>
        <v>9858456</v>
      </c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490763</v>
      </c>
      <c r="L15" s="60">
        <f t="shared" si="5"/>
        <v>0</v>
      </c>
      <c r="M15" s="60">
        <f t="shared" si="5"/>
        <v>0</v>
      </c>
      <c r="N15" s="59">
        <f t="shared" si="5"/>
        <v>490763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490763</v>
      </c>
      <c r="X15" s="60">
        <f t="shared" si="5"/>
        <v>0</v>
      </c>
      <c r="Y15" s="59">
        <f t="shared" si="5"/>
        <v>490763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>
        <v>490763</v>
      </c>
      <c r="L20" s="60"/>
      <c r="M20" s="60"/>
      <c r="N20" s="59">
        <v>490763</v>
      </c>
      <c r="O20" s="59"/>
      <c r="P20" s="60"/>
      <c r="Q20" s="60"/>
      <c r="R20" s="59"/>
      <c r="S20" s="59"/>
      <c r="T20" s="60"/>
      <c r="U20" s="60"/>
      <c r="V20" s="59"/>
      <c r="W20" s="59">
        <v>490763</v>
      </c>
      <c r="X20" s="60"/>
      <c r="Y20" s="59">
        <v>490763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9161756</v>
      </c>
      <c r="D22" s="331">
        <f t="shared" si="6"/>
        <v>0</v>
      </c>
      <c r="E22" s="330">
        <f t="shared" si="6"/>
        <v>12056000</v>
      </c>
      <c r="F22" s="332">
        <f t="shared" si="6"/>
        <v>12056000</v>
      </c>
      <c r="G22" s="332">
        <f t="shared" si="6"/>
        <v>0</v>
      </c>
      <c r="H22" s="330">
        <f t="shared" si="6"/>
        <v>21888</v>
      </c>
      <c r="I22" s="330">
        <f t="shared" si="6"/>
        <v>1367220</v>
      </c>
      <c r="J22" s="332">
        <f t="shared" si="6"/>
        <v>1389108</v>
      </c>
      <c r="K22" s="332">
        <f t="shared" si="6"/>
        <v>938925</v>
      </c>
      <c r="L22" s="330">
        <f t="shared" si="6"/>
        <v>761918</v>
      </c>
      <c r="M22" s="330">
        <f t="shared" si="6"/>
        <v>1940743</v>
      </c>
      <c r="N22" s="332">
        <f t="shared" si="6"/>
        <v>3641586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5030694</v>
      </c>
      <c r="X22" s="330">
        <f t="shared" si="6"/>
        <v>6028000</v>
      </c>
      <c r="Y22" s="332">
        <f t="shared" si="6"/>
        <v>-997306</v>
      </c>
      <c r="Z22" s="323">
        <f>+IF(X22&lt;&gt;0,+(Y22/X22)*100,0)</f>
        <v>-16.54455872594559</v>
      </c>
      <c r="AA22" s="337">
        <f>SUM(AA23:AA32)</f>
        <v>12056000</v>
      </c>
    </row>
    <row r="23" spans="1:27" ht="13.5">
      <c r="A23" s="348" t="s">
        <v>236</v>
      </c>
      <c r="B23" s="142"/>
      <c r="C23" s="60">
        <v>1228530</v>
      </c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395082</v>
      </c>
      <c r="D24" s="327"/>
      <c r="E24" s="60">
        <v>10800000</v>
      </c>
      <c r="F24" s="59">
        <v>10800000</v>
      </c>
      <c r="G24" s="59"/>
      <c r="H24" s="60"/>
      <c r="I24" s="60">
        <v>88895</v>
      </c>
      <c r="J24" s="59">
        <v>88895</v>
      </c>
      <c r="K24" s="59">
        <v>44409</v>
      </c>
      <c r="L24" s="60"/>
      <c r="M24" s="60"/>
      <c r="N24" s="59">
        <v>44409</v>
      </c>
      <c r="O24" s="59"/>
      <c r="P24" s="60"/>
      <c r="Q24" s="60"/>
      <c r="R24" s="59"/>
      <c r="S24" s="59"/>
      <c r="T24" s="60"/>
      <c r="U24" s="60"/>
      <c r="V24" s="59"/>
      <c r="W24" s="59">
        <v>133304</v>
      </c>
      <c r="X24" s="60">
        <v>5400000</v>
      </c>
      <c r="Y24" s="59">
        <v>-5266696</v>
      </c>
      <c r="Z24" s="61">
        <v>-97.53</v>
      </c>
      <c r="AA24" s="62">
        <v>10800000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>
        <v>1093772</v>
      </c>
      <c r="D26" s="350"/>
      <c r="E26" s="349">
        <v>456000</v>
      </c>
      <c r="F26" s="351">
        <v>456000</v>
      </c>
      <c r="G26" s="351"/>
      <c r="H26" s="349"/>
      <c r="I26" s="349">
        <v>199191</v>
      </c>
      <c r="J26" s="351">
        <v>199191</v>
      </c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>
        <v>199191</v>
      </c>
      <c r="X26" s="349">
        <v>228000</v>
      </c>
      <c r="Y26" s="351">
        <v>-28809</v>
      </c>
      <c r="Z26" s="352">
        <v>-12.64</v>
      </c>
      <c r="AA26" s="353">
        <v>456000</v>
      </c>
    </row>
    <row r="27" spans="1:27" ht="13.5">
      <c r="A27" s="348" t="s">
        <v>240</v>
      </c>
      <c r="B27" s="147"/>
      <c r="C27" s="60"/>
      <c r="D27" s="327"/>
      <c r="E27" s="60">
        <v>800000</v>
      </c>
      <c r="F27" s="59">
        <v>800000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400000</v>
      </c>
      <c r="Y27" s="59">
        <v>-400000</v>
      </c>
      <c r="Z27" s="61">
        <v>-100</v>
      </c>
      <c r="AA27" s="62">
        <v>800000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6444372</v>
      </c>
      <c r="D32" s="327"/>
      <c r="E32" s="60"/>
      <c r="F32" s="59"/>
      <c r="G32" s="59"/>
      <c r="H32" s="60">
        <v>21888</v>
      </c>
      <c r="I32" s="60">
        <v>1079134</v>
      </c>
      <c r="J32" s="59">
        <v>1101022</v>
      </c>
      <c r="K32" s="59">
        <v>894516</v>
      </c>
      <c r="L32" s="60">
        <v>761918</v>
      </c>
      <c r="M32" s="60">
        <v>1940743</v>
      </c>
      <c r="N32" s="59">
        <v>3597177</v>
      </c>
      <c r="O32" s="59"/>
      <c r="P32" s="60"/>
      <c r="Q32" s="60"/>
      <c r="R32" s="59"/>
      <c r="S32" s="59"/>
      <c r="T32" s="60"/>
      <c r="U32" s="60"/>
      <c r="V32" s="59"/>
      <c r="W32" s="59">
        <v>4698199</v>
      </c>
      <c r="X32" s="60"/>
      <c r="Y32" s="59">
        <v>4698199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27632402</v>
      </c>
      <c r="D40" s="331">
        <f t="shared" si="9"/>
        <v>0</v>
      </c>
      <c r="E40" s="330">
        <f t="shared" si="9"/>
        <v>15551000</v>
      </c>
      <c r="F40" s="332">
        <f t="shared" si="9"/>
        <v>15551000</v>
      </c>
      <c r="G40" s="332">
        <f t="shared" si="9"/>
        <v>943018</v>
      </c>
      <c r="H40" s="330">
        <f t="shared" si="9"/>
        <v>929501</v>
      </c>
      <c r="I40" s="330">
        <f t="shared" si="9"/>
        <v>1835801</v>
      </c>
      <c r="J40" s="332">
        <f t="shared" si="9"/>
        <v>3708320</v>
      </c>
      <c r="K40" s="332">
        <f t="shared" si="9"/>
        <v>929501</v>
      </c>
      <c r="L40" s="330">
        <f t="shared" si="9"/>
        <v>929501</v>
      </c>
      <c r="M40" s="330">
        <f t="shared" si="9"/>
        <v>1099472</v>
      </c>
      <c r="N40" s="332">
        <f t="shared" si="9"/>
        <v>2958474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6666794</v>
      </c>
      <c r="X40" s="330">
        <f t="shared" si="9"/>
        <v>7775500</v>
      </c>
      <c r="Y40" s="332">
        <f t="shared" si="9"/>
        <v>-1108706</v>
      </c>
      <c r="Z40" s="323">
        <f>+IF(X40&lt;&gt;0,+(Y40/X40)*100,0)</f>
        <v>-14.258967268985916</v>
      </c>
      <c r="AA40" s="337">
        <f>SUM(AA41:AA49)</f>
        <v>15551000</v>
      </c>
    </row>
    <row r="41" spans="1:27" ht="13.5">
      <c r="A41" s="348" t="s">
        <v>247</v>
      </c>
      <c r="B41" s="142"/>
      <c r="C41" s="349">
        <v>21732171</v>
      </c>
      <c r="D41" s="350"/>
      <c r="E41" s="349">
        <v>14821000</v>
      </c>
      <c r="F41" s="351">
        <v>14821000</v>
      </c>
      <c r="G41" s="351">
        <v>943018</v>
      </c>
      <c r="H41" s="349">
        <v>929501</v>
      </c>
      <c r="I41" s="349">
        <v>929501</v>
      </c>
      <c r="J41" s="351">
        <v>2802020</v>
      </c>
      <c r="K41" s="351">
        <v>929501</v>
      </c>
      <c r="L41" s="349">
        <v>929501</v>
      </c>
      <c r="M41" s="349">
        <v>854747</v>
      </c>
      <c r="N41" s="351">
        <v>2713749</v>
      </c>
      <c r="O41" s="351"/>
      <c r="P41" s="349"/>
      <c r="Q41" s="349"/>
      <c r="R41" s="351"/>
      <c r="S41" s="351"/>
      <c r="T41" s="349"/>
      <c r="U41" s="349"/>
      <c r="V41" s="351"/>
      <c r="W41" s="351">
        <v>5515769</v>
      </c>
      <c r="X41" s="349">
        <v>7410500</v>
      </c>
      <c r="Y41" s="351">
        <v>-1894731</v>
      </c>
      <c r="Z41" s="352">
        <v>-25.57</v>
      </c>
      <c r="AA41" s="353">
        <v>14821000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3054035</v>
      </c>
      <c r="D43" s="356"/>
      <c r="E43" s="305">
        <v>500000</v>
      </c>
      <c r="F43" s="357">
        <v>500000</v>
      </c>
      <c r="G43" s="357"/>
      <c r="H43" s="305"/>
      <c r="I43" s="305"/>
      <c r="J43" s="357"/>
      <c r="K43" s="357"/>
      <c r="L43" s="305"/>
      <c r="M43" s="305">
        <v>166725</v>
      </c>
      <c r="N43" s="357">
        <v>166725</v>
      </c>
      <c r="O43" s="357"/>
      <c r="P43" s="305"/>
      <c r="Q43" s="305"/>
      <c r="R43" s="357"/>
      <c r="S43" s="357"/>
      <c r="T43" s="305"/>
      <c r="U43" s="305"/>
      <c r="V43" s="357"/>
      <c r="W43" s="357">
        <v>166725</v>
      </c>
      <c r="X43" s="305">
        <v>250000</v>
      </c>
      <c r="Y43" s="357">
        <v>-83275</v>
      </c>
      <c r="Z43" s="358">
        <v>-33.31</v>
      </c>
      <c r="AA43" s="303">
        <v>500000</v>
      </c>
    </row>
    <row r="44" spans="1:27" ht="13.5">
      <c r="A44" s="348" t="s">
        <v>250</v>
      </c>
      <c r="B44" s="136"/>
      <c r="C44" s="60">
        <v>1892969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436800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516427</v>
      </c>
      <c r="D49" s="355"/>
      <c r="E49" s="54">
        <v>230000</v>
      </c>
      <c r="F49" s="53">
        <v>230000</v>
      </c>
      <c r="G49" s="53"/>
      <c r="H49" s="54"/>
      <c r="I49" s="54">
        <v>906300</v>
      </c>
      <c r="J49" s="53">
        <v>906300</v>
      </c>
      <c r="K49" s="53"/>
      <c r="L49" s="54"/>
      <c r="M49" s="54">
        <v>78000</v>
      </c>
      <c r="N49" s="53">
        <v>78000</v>
      </c>
      <c r="O49" s="53"/>
      <c r="P49" s="54"/>
      <c r="Q49" s="54"/>
      <c r="R49" s="53"/>
      <c r="S49" s="53"/>
      <c r="T49" s="54"/>
      <c r="U49" s="54"/>
      <c r="V49" s="53"/>
      <c r="W49" s="53">
        <v>984300</v>
      </c>
      <c r="X49" s="54">
        <v>115000</v>
      </c>
      <c r="Y49" s="53">
        <v>869300</v>
      </c>
      <c r="Z49" s="94">
        <v>755.91</v>
      </c>
      <c r="AA49" s="95">
        <v>230000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72027570</v>
      </c>
      <c r="D60" s="333">
        <f t="shared" si="14"/>
        <v>0</v>
      </c>
      <c r="E60" s="219">
        <f t="shared" si="14"/>
        <v>40287000</v>
      </c>
      <c r="F60" s="264">
        <f t="shared" si="14"/>
        <v>40287000</v>
      </c>
      <c r="G60" s="264">
        <f t="shared" si="14"/>
        <v>943018</v>
      </c>
      <c r="H60" s="219">
        <f t="shared" si="14"/>
        <v>1998257</v>
      </c>
      <c r="I60" s="219">
        <f t="shared" si="14"/>
        <v>3203021</v>
      </c>
      <c r="J60" s="264">
        <f t="shared" si="14"/>
        <v>6144296</v>
      </c>
      <c r="K60" s="264">
        <f t="shared" si="14"/>
        <v>6238220</v>
      </c>
      <c r="L60" s="219">
        <f t="shared" si="14"/>
        <v>1997812</v>
      </c>
      <c r="M60" s="219">
        <f t="shared" si="14"/>
        <v>4578603</v>
      </c>
      <c r="N60" s="264">
        <f t="shared" si="14"/>
        <v>12814635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18958931</v>
      </c>
      <c r="X60" s="219">
        <f t="shared" si="14"/>
        <v>20143500</v>
      </c>
      <c r="Y60" s="264">
        <f t="shared" si="14"/>
        <v>-1184569</v>
      </c>
      <c r="Z60" s="324">
        <f>+IF(X60&lt;&gt;0,+(Y60/X60)*100,0)</f>
        <v>-5.880651326730707</v>
      </c>
      <c r="AA60" s="232">
        <f>+AA57+AA54+AA51+AA40+AA37+AA34+AA22+AA5</f>
        <v>40287000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5072475</v>
      </c>
      <c r="D5" s="344">
        <f t="shared" si="0"/>
        <v>0</v>
      </c>
      <c r="E5" s="343">
        <f t="shared" si="0"/>
        <v>23272000</v>
      </c>
      <c r="F5" s="345">
        <f t="shared" si="0"/>
        <v>23272000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11636000</v>
      </c>
      <c r="Y5" s="345">
        <f t="shared" si="0"/>
        <v>-11636000</v>
      </c>
      <c r="Z5" s="346">
        <f>+IF(X5&lt;&gt;0,+(Y5/X5)*100,0)</f>
        <v>-100</v>
      </c>
      <c r="AA5" s="347">
        <f>+AA6+AA8+AA11+AA13+AA15</f>
        <v>23272000</v>
      </c>
    </row>
    <row r="6" spans="1:27" ht="13.5">
      <c r="A6" s="348" t="s">
        <v>204</v>
      </c>
      <c r="B6" s="142"/>
      <c r="C6" s="60">
        <f>+C7</f>
        <v>742755</v>
      </c>
      <c r="D6" s="327">
        <f aca="true" t="shared" si="1" ref="D6:AA6">+D7</f>
        <v>0</v>
      </c>
      <c r="E6" s="60">
        <f t="shared" si="1"/>
        <v>18189000</v>
      </c>
      <c r="F6" s="59">
        <f t="shared" si="1"/>
        <v>18189000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9094500</v>
      </c>
      <c r="Y6" s="59">
        <f t="shared" si="1"/>
        <v>-9094500</v>
      </c>
      <c r="Z6" s="61">
        <f>+IF(X6&lt;&gt;0,+(Y6/X6)*100,0)</f>
        <v>-100</v>
      </c>
      <c r="AA6" s="62">
        <f t="shared" si="1"/>
        <v>18189000</v>
      </c>
    </row>
    <row r="7" spans="1:27" ht="13.5">
      <c r="A7" s="291" t="s">
        <v>228</v>
      </c>
      <c r="B7" s="142"/>
      <c r="C7" s="60">
        <v>742755</v>
      </c>
      <c r="D7" s="327"/>
      <c r="E7" s="60">
        <v>18189000</v>
      </c>
      <c r="F7" s="59">
        <v>18189000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9094500</v>
      </c>
      <c r="Y7" s="59">
        <v>-9094500</v>
      </c>
      <c r="Z7" s="61">
        <v>-100</v>
      </c>
      <c r="AA7" s="62">
        <v>18189000</v>
      </c>
    </row>
    <row r="8" spans="1:27" ht="13.5">
      <c r="A8" s="348" t="s">
        <v>205</v>
      </c>
      <c r="B8" s="142"/>
      <c r="C8" s="60">
        <f aca="true" t="shared" si="2" ref="C8:Y8">SUM(C9:C10)</f>
        <v>3294581</v>
      </c>
      <c r="D8" s="327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>
        <v>3294581</v>
      </c>
      <c r="D9" s="327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1035139</v>
      </c>
      <c r="D11" s="350">
        <f aca="true" t="shared" si="3" ref="D11:AA11">+D12</f>
        <v>0</v>
      </c>
      <c r="E11" s="349">
        <f t="shared" si="3"/>
        <v>1583000</v>
      </c>
      <c r="F11" s="351">
        <f t="shared" si="3"/>
        <v>1583000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791500</v>
      </c>
      <c r="Y11" s="351">
        <f t="shared" si="3"/>
        <v>-791500</v>
      </c>
      <c r="Z11" s="352">
        <f>+IF(X11&lt;&gt;0,+(Y11/X11)*100,0)</f>
        <v>-100</v>
      </c>
      <c r="AA11" s="353">
        <f t="shared" si="3"/>
        <v>1583000</v>
      </c>
    </row>
    <row r="12" spans="1:27" ht="13.5">
      <c r="A12" s="291" t="s">
        <v>231</v>
      </c>
      <c r="B12" s="136"/>
      <c r="C12" s="60">
        <v>1035139</v>
      </c>
      <c r="D12" s="327"/>
      <c r="E12" s="60">
        <v>1583000</v>
      </c>
      <c r="F12" s="59">
        <v>1583000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791500</v>
      </c>
      <c r="Y12" s="59">
        <v>-791500</v>
      </c>
      <c r="Z12" s="61">
        <v>-100</v>
      </c>
      <c r="AA12" s="62">
        <v>1583000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500000</v>
      </c>
      <c r="F13" s="329">
        <f t="shared" si="4"/>
        <v>500000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250000</v>
      </c>
      <c r="Y13" s="329">
        <f t="shared" si="4"/>
        <v>-250000</v>
      </c>
      <c r="Z13" s="322">
        <f>+IF(X13&lt;&gt;0,+(Y13/X13)*100,0)</f>
        <v>-100</v>
      </c>
      <c r="AA13" s="273">
        <f t="shared" si="4"/>
        <v>500000</v>
      </c>
    </row>
    <row r="14" spans="1:27" ht="13.5">
      <c r="A14" s="291" t="s">
        <v>232</v>
      </c>
      <c r="B14" s="136"/>
      <c r="C14" s="60"/>
      <c r="D14" s="327"/>
      <c r="E14" s="60">
        <v>500000</v>
      </c>
      <c r="F14" s="59">
        <v>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</v>
      </c>
      <c r="Y14" s="59">
        <v>-250000</v>
      </c>
      <c r="Z14" s="61">
        <v>-100</v>
      </c>
      <c r="AA14" s="62">
        <v>500000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1324518</v>
      </c>
      <c r="D22" s="331">
        <f t="shared" si="6"/>
        <v>0</v>
      </c>
      <c r="E22" s="330">
        <f t="shared" si="6"/>
        <v>1401000</v>
      </c>
      <c r="F22" s="332">
        <f t="shared" si="6"/>
        <v>1401000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700500</v>
      </c>
      <c r="Y22" s="332">
        <f t="shared" si="6"/>
        <v>-700500</v>
      </c>
      <c r="Z22" s="323">
        <f>+IF(X22&lt;&gt;0,+(Y22/X22)*100,0)</f>
        <v>-100</v>
      </c>
      <c r="AA22" s="337">
        <f>SUM(AA23:AA32)</f>
        <v>1401000</v>
      </c>
    </row>
    <row r="23" spans="1:27" ht="13.5">
      <c r="A23" s="348" t="s">
        <v>236</v>
      </c>
      <c r="B23" s="142"/>
      <c r="C23" s="60">
        <v>1324518</v>
      </c>
      <c r="D23" s="327"/>
      <c r="E23" s="60">
        <v>401000</v>
      </c>
      <c r="F23" s="59">
        <v>401000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200500</v>
      </c>
      <c r="Y23" s="59">
        <v>-200500</v>
      </c>
      <c r="Z23" s="61">
        <v>-100</v>
      </c>
      <c r="AA23" s="62">
        <v>401000</v>
      </c>
    </row>
    <row r="24" spans="1:27" ht="13.5">
      <c r="A24" s="348" t="s">
        <v>237</v>
      </c>
      <c r="B24" s="142"/>
      <c r="C24" s="60"/>
      <c r="D24" s="327"/>
      <c r="E24" s="60">
        <v>1000000</v>
      </c>
      <c r="F24" s="59">
        <v>1000000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500000</v>
      </c>
      <c r="Y24" s="59">
        <v>-500000</v>
      </c>
      <c r="Z24" s="61">
        <v>-100</v>
      </c>
      <c r="AA24" s="62">
        <v>1000000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460714</v>
      </c>
      <c r="D40" s="331">
        <f t="shared" si="9"/>
        <v>0</v>
      </c>
      <c r="E40" s="330">
        <f t="shared" si="9"/>
        <v>600000</v>
      </c>
      <c r="F40" s="332">
        <f t="shared" si="9"/>
        <v>600000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300000</v>
      </c>
      <c r="Y40" s="332">
        <f t="shared" si="9"/>
        <v>-300000</v>
      </c>
      <c r="Z40" s="323">
        <f>+IF(X40&lt;&gt;0,+(Y40/X40)*100,0)</f>
        <v>-100</v>
      </c>
      <c r="AA40" s="337">
        <f>SUM(AA41:AA49)</f>
        <v>600000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600000</v>
      </c>
      <c r="F43" s="357">
        <v>600000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300000</v>
      </c>
      <c r="Y43" s="357">
        <v>-300000</v>
      </c>
      <c r="Z43" s="358">
        <v>-100</v>
      </c>
      <c r="AA43" s="303">
        <v>600000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460714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6857707</v>
      </c>
      <c r="D60" s="333">
        <f t="shared" si="14"/>
        <v>0</v>
      </c>
      <c r="E60" s="219">
        <f t="shared" si="14"/>
        <v>25273000</v>
      </c>
      <c r="F60" s="264">
        <f t="shared" si="14"/>
        <v>25273000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12636500</v>
      </c>
      <c r="Y60" s="264">
        <f t="shared" si="14"/>
        <v>-12636500</v>
      </c>
      <c r="Z60" s="324">
        <f>+IF(X60&lt;&gt;0,+(Y60/X60)*100,0)</f>
        <v>-100</v>
      </c>
      <c r="AA60" s="232">
        <f>+AA57+AA54+AA51+AA40+AA37+AA34+AA22+AA5</f>
        <v>25273000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2015-02-02T11:07:08Z</dcterms:created>
  <dcterms:modified xsi:type="dcterms:W3CDTF">2015-02-02T11:09:04Z</dcterms:modified>
  <cp:category/>
  <cp:version/>
  <cp:contentType/>
  <cp:contentStatus/>
</cp:coreProperties>
</file>