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<sst xmlns="http://schemas.openxmlformats.org/spreadsheetml/2006/main" count="855" uniqueCount="302">
  <si>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Vulamehlo(KZN211)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</si>
  <si>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</si>
  <si>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</si>
  <si>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</si>
  <si>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</si>
  <si>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</si>
  <si>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</si>
  <si>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</si>
  <si>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</si>
  <si>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</si>
  <si>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</si>
  <si>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</si>
  <si>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</si>
  <si>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</si>
  <si>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</si>
  <si>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</si>
  <si>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</si>
  <si>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</si>
  <si>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</si>
  <si>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</si>
  <si>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</si>
  <si>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</si>
  <si>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</si>
  <si>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</si>
  <si>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</si>
  <si>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</si>
  <si>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</si>
  <si>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</si>
  <si>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</si>
  <si>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</si>
  <si>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</si>
  <si>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</si>
  <si>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</si>
  <si>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</si>
  <si>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</si>
  <si>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</si>
  <si>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</si>
  <si>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</si>
  <si>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</si>
  <si>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</si>
  <si>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</si>
  <si>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</si>
  <si>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</si>
  <si>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</si>
  <si>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</si>
  <si>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</si>
  <si>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</si>
  <si>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</si>
  <si>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</si>
  <si>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</si>
  <si>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</si>
  <si>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</si>
  <si>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</si>
  <si>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</si>
  <si>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</si>
  <si>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</si>
  <si>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</si>
  <si>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</si>
  <si>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</si>
  <si>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</si>
  <si>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</si>
  <si>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</si>
  <si>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</si>
  <si>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</si>
  <si>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</si>
  <si>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</si>
  <si>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</si>
  <si>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</si>
  <si>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</si>
  <si>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</si>
  <si>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Vulamehlo(KZN211)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</si>
  <si>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</si>
  <si>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</si>
  <si>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</si>
  <si>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</si>
  <si>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</si>
  <si>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</si>
  <si>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</si>
  <si>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</si>
  <si>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</si>
  <si>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</si>
  <si>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</si>
  <si>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</si>
  <si>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</si>
  <si>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</si>
  <si>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</si>
  <si>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</si>
  <si>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</si>
  <si>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</si>
  <si>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</si>
  <si>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</si>
  <si>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</si>
  <si>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</si>
  <si>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</si>
  <si>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</si>
  <si>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</si>
  <si>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</si>
  <si>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</si>
  <si>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</si>
  <si>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</si>
  <si>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Vulamehlo(KZN211)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</si>
  <si>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</si>
  <si>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</si>
  <si>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</si>
  <si>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</si>
  <si>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</si>
  <si>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</si>
  <si>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</si>
  <si>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</si>
  <si>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</si>
  <si>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</si>
  <si>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</si>
  <si>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</si>
  <si>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</si>
  <si>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</si>
  <si>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</si>
  <si>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</si>
  <si>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</si>
  <si>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</si>
  <si>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</si>
  <si>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</si>
  <si>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</si>
  <si>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</si>
  <si>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</si>
  <si>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</si>
  <si>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</si>
  <si>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</si>
  <si>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</si>
  <si>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</si>
  <si>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Vulamehlo(KZN211)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</si>
  <si>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</si>
  <si>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</si>
  <si>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</si>
  <si>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</si>
  <si>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</si>
  <si>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</si>
  <si>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</si>
  <si>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</si>
  <si>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</si>
  <si>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</si>
  <si>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Vulamehlo(KZN211)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</si>
  <si>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</si>
  <si>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</si>
  <si>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</si>
  <si>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</si>
  <si>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</si>
  <si>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</si>
  <si>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</si>
  <si>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</si>
  <si>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</si>
  <si>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</si>
  <si>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</si>
  <si>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</si>
  <si>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</si>
  <si>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</si>
  <si>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</si>
  <si>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</si>
  <si>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</si>
  <si>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</si>
  <si>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</si>
  <si>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</si>
  <si>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</si>
  <si>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</si>
  <si>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</si>
  <si>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</si>
  <si>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</si>
  <si>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</si>
  <si>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</si>
  <si>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</si>
  <si>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</si>
  <si>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</si>
  <si>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</si>
  <si>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</si>
  <si>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</si>
  <si>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Vulamehlo(KZN211)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</si>
  <si>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</si>
  <si>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</si>
  <si>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</si>
  <si>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</si>
  <si>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</si>
  <si>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</si>
  <si>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</si>
  <si>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</si>
  <si>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</si>
  <si>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</si>
  <si>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</si>
  <si>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</si>
  <si>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</si>
  <si>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</si>
  <si>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</si>
  <si>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</si>
  <si>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</si>
  <si>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</si>
  <si>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</si>
  <si>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</si>
  <si>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</si>
  <si>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</si>
  <si>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</si>
  <si>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</si>
  <si>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</si>
  <si>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</si>
  <si>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Vulamehlo(KZN211)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</si>
  <si>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</si>
  <si>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</si>
  <si>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</si>
  <si>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</si>
  <si>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</si>
  <si>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</si>
  <si>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</si>
  <si>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</si>
  <si>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</si>
  <si>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</si>
  <si>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</si>
  <si>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</si>
  <si>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</si>
  <si>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</si>
  <si>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</si>
  <si>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</si>
  <si>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</si>
  <si>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</si>
  <si>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</si>
  <si>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</si>
  <si>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</si>
  <si>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</si>
  <si>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</si>
  <si>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</si>
  <si>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Vulamehlo(KZN211)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</si>
  <si>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</si>
  <si>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</si>
  <si>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</si>
  <si>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</si>
  <si>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</si>
  <si>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</si>
  <si>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</si>
  <si>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</si>
  <si>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</si>
  <si>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</si>
  <si>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</si>
  <si>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</si>
  <si>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</si>
  <si>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</si>
  <si>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</si>
  <si>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</si>
  <si>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</si>
  <si>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</si>
  <si>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</si>
  <si>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</si>
  <si>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</si>
  <si>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</si>
  <si>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</si>
  <si>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</si>
  <si>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</si>
  <si>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</si>
  <si>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</si>
  <si>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</si>
  <si>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</si>
  <si>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</si>
  <si>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</si>
  <si>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</si>
  <si>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</si>
  <si>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</si>
  <si>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</si>
  <si>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Vulamehlo(KZN211)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</si>
  <si>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</si>
  <si>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</si>
  <si>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Vulamehlo(KZN211)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</si>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</sst>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2236507</v>
      </c>
      <c r="C5" s="19">
        <v>0</v>
      </c>
      <c r="D5" s="59">
        <v>2234611</v>
      </c>
      <c r="E5" s="60">
        <v>2234611</v>
      </c>
      <c r="F5" s="60">
        <v>186213</v>
      </c>
      <c r="G5" s="60">
        <v>186213</v>
      </c>
      <c r="H5" s="60">
        <v>186213</v>
      </c>
      <c r="I5" s="60">
        <v>558639</v>
      </c>
      <c r="J5" s="60">
        <v>186213</v>
      </c>
      <c r="K5" s="60">
        <v>186213</v>
      </c>
      <c r="L5" s="60">
        <v>186200</v>
      </c>
      <c r="M5" s="60">
        <v>558626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1117265</v>
      </c>
      <c r="W5" s="60">
        <v>1117302</v>
      </c>
      <c r="X5" s="60">
        <v>-37</v>
      </c>
      <c r="Y5" s="61">
        <v>0</v>
      </c>
      <c r="Z5" s="62">
        <v>2234611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856288</v>
      </c>
      <c r="C7" s="19">
        <v>0</v>
      </c>
      <c r="D7" s="59">
        <v>650000</v>
      </c>
      <c r="E7" s="60">
        <v>650000</v>
      </c>
      <c r="F7" s="60">
        <v>39490</v>
      </c>
      <c r="G7" s="60">
        <v>92108</v>
      </c>
      <c r="H7" s="60">
        <v>111664</v>
      </c>
      <c r="I7" s="60">
        <v>243262</v>
      </c>
      <c r="J7" s="60">
        <v>107617</v>
      </c>
      <c r="K7" s="60">
        <v>94136</v>
      </c>
      <c r="L7" s="60">
        <v>118207</v>
      </c>
      <c r="M7" s="60">
        <v>319960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563222</v>
      </c>
      <c r="W7" s="60">
        <v>324996</v>
      </c>
      <c r="X7" s="60">
        <v>238226</v>
      </c>
      <c r="Y7" s="61">
        <v>73.3</v>
      </c>
      <c r="Z7" s="62">
        <v>650000</v>
      </c>
    </row>
    <row r="8" spans="1:26" ht="13.5">
      <c r="A8" s="58" t="s">
        <v>34</v>
      </c>
      <c r="B8" s="19">
        <v>62298071</v>
      </c>
      <c r="C8" s="19">
        <v>0</v>
      </c>
      <c r="D8" s="59">
        <v>57391000</v>
      </c>
      <c r="E8" s="60">
        <v>57391000</v>
      </c>
      <c r="F8" s="60">
        <v>19312277</v>
      </c>
      <c r="G8" s="60">
        <v>207094</v>
      </c>
      <c r="H8" s="60">
        <v>806282</v>
      </c>
      <c r="I8" s="60">
        <v>20325653</v>
      </c>
      <c r="J8" s="60">
        <v>125524</v>
      </c>
      <c r="K8" s="60">
        <v>17575900</v>
      </c>
      <c r="L8" s="60">
        <v>1089274</v>
      </c>
      <c r="M8" s="60">
        <v>18790698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39116351</v>
      </c>
      <c r="W8" s="60">
        <v>38260666</v>
      </c>
      <c r="X8" s="60">
        <v>855685</v>
      </c>
      <c r="Y8" s="61">
        <v>2.24</v>
      </c>
      <c r="Z8" s="62">
        <v>57391000</v>
      </c>
    </row>
    <row r="9" spans="1:26" ht="13.5">
      <c r="A9" s="58" t="s">
        <v>35</v>
      </c>
      <c r="B9" s="19">
        <v>395716</v>
      </c>
      <c r="C9" s="19">
        <v>0</v>
      </c>
      <c r="D9" s="59">
        <v>3405056</v>
      </c>
      <c r="E9" s="60">
        <v>3405056</v>
      </c>
      <c r="F9" s="60">
        <v>42806</v>
      </c>
      <c r="G9" s="60">
        <v>22441</v>
      </c>
      <c r="H9" s="60">
        <v>29196</v>
      </c>
      <c r="I9" s="60">
        <v>94443</v>
      </c>
      <c r="J9" s="60">
        <v>55644</v>
      </c>
      <c r="K9" s="60">
        <v>28289</v>
      </c>
      <c r="L9" s="60">
        <v>346516</v>
      </c>
      <c r="M9" s="60">
        <v>430449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524892</v>
      </c>
      <c r="W9" s="60">
        <v>1702512</v>
      </c>
      <c r="X9" s="60">
        <v>-1177620</v>
      </c>
      <c r="Y9" s="61">
        <v>-69.17</v>
      </c>
      <c r="Z9" s="62">
        <v>3405056</v>
      </c>
    </row>
    <row r="10" spans="1:26" ht="25.5">
      <c r="A10" s="63" t="s">
        <v>277</v>
      </c>
      <c r="B10" s="64">
        <f>SUM(B5:B9)</f>
        <v>65786582</v>
      </c>
      <c r="C10" s="64">
        <f>SUM(C5:C9)</f>
        <v>0</v>
      </c>
      <c r="D10" s="65">
        <f aca="true" t="shared" si="0" ref="D10:Z10">SUM(D5:D9)</f>
        <v>63680667</v>
      </c>
      <c r="E10" s="66">
        <f t="shared" si="0"/>
        <v>63680667</v>
      </c>
      <c r="F10" s="66">
        <f t="shared" si="0"/>
        <v>19580786</v>
      </c>
      <c r="G10" s="66">
        <f t="shared" si="0"/>
        <v>507856</v>
      </c>
      <c r="H10" s="66">
        <f t="shared" si="0"/>
        <v>1133355</v>
      </c>
      <c r="I10" s="66">
        <f t="shared" si="0"/>
        <v>21221997</v>
      </c>
      <c r="J10" s="66">
        <f t="shared" si="0"/>
        <v>474998</v>
      </c>
      <c r="K10" s="66">
        <f t="shared" si="0"/>
        <v>17884538</v>
      </c>
      <c r="L10" s="66">
        <f t="shared" si="0"/>
        <v>1740197</v>
      </c>
      <c r="M10" s="66">
        <f t="shared" si="0"/>
        <v>20099733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41321730</v>
      </c>
      <c r="W10" s="66">
        <f t="shared" si="0"/>
        <v>41405476</v>
      </c>
      <c r="X10" s="66">
        <f t="shared" si="0"/>
        <v>-83746</v>
      </c>
      <c r="Y10" s="67">
        <f>+IF(W10&lt;&gt;0,(X10/W10)*100,0)</f>
        <v>-0.20225827134555827</v>
      </c>
      <c r="Z10" s="68">
        <f t="shared" si="0"/>
        <v>63680667</v>
      </c>
    </row>
    <row r="11" spans="1:26" ht="13.5">
      <c r="A11" s="58" t="s">
        <v>37</v>
      </c>
      <c r="B11" s="19">
        <v>15358888</v>
      </c>
      <c r="C11" s="19">
        <v>0</v>
      </c>
      <c r="D11" s="59">
        <v>18331579</v>
      </c>
      <c r="E11" s="60">
        <v>18331579</v>
      </c>
      <c r="F11" s="60">
        <v>1287907</v>
      </c>
      <c r="G11" s="60">
        <v>1472196</v>
      </c>
      <c r="H11" s="60">
        <v>1288406</v>
      </c>
      <c r="I11" s="60">
        <v>4048509</v>
      </c>
      <c r="J11" s="60">
        <v>1412575</v>
      </c>
      <c r="K11" s="60">
        <v>1303967</v>
      </c>
      <c r="L11" s="60">
        <v>1746702</v>
      </c>
      <c r="M11" s="60">
        <v>4463244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8511753</v>
      </c>
      <c r="W11" s="60">
        <v>9872347</v>
      </c>
      <c r="X11" s="60">
        <v>-1360594</v>
      </c>
      <c r="Y11" s="61">
        <v>-13.78</v>
      </c>
      <c r="Z11" s="62">
        <v>18331579</v>
      </c>
    </row>
    <row r="12" spans="1:26" ht="13.5">
      <c r="A12" s="58" t="s">
        <v>38</v>
      </c>
      <c r="B12" s="19">
        <v>7049384</v>
      </c>
      <c r="C12" s="19">
        <v>0</v>
      </c>
      <c r="D12" s="59">
        <v>6001581</v>
      </c>
      <c r="E12" s="60">
        <v>6001581</v>
      </c>
      <c r="F12" s="60">
        <v>571596</v>
      </c>
      <c r="G12" s="60">
        <v>494890</v>
      </c>
      <c r="H12" s="60">
        <v>499994</v>
      </c>
      <c r="I12" s="60">
        <v>1566480</v>
      </c>
      <c r="J12" s="60">
        <v>500258</v>
      </c>
      <c r="K12" s="60">
        <v>490508</v>
      </c>
      <c r="L12" s="60">
        <v>509758</v>
      </c>
      <c r="M12" s="60">
        <v>1500524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3067004</v>
      </c>
      <c r="W12" s="60">
        <v>2803644</v>
      </c>
      <c r="X12" s="60">
        <v>263360</v>
      </c>
      <c r="Y12" s="61">
        <v>9.39</v>
      </c>
      <c r="Z12" s="62">
        <v>6001581</v>
      </c>
    </row>
    <row r="13" spans="1:26" ht="13.5">
      <c r="A13" s="58" t="s">
        <v>278</v>
      </c>
      <c r="B13" s="19">
        <v>15497808</v>
      </c>
      <c r="C13" s="19">
        <v>0</v>
      </c>
      <c r="D13" s="59">
        <v>8400000</v>
      </c>
      <c r="E13" s="60">
        <v>8400000</v>
      </c>
      <c r="F13" s="60">
        <v>0</v>
      </c>
      <c r="G13" s="60">
        <v>0</v>
      </c>
      <c r="H13" s="60">
        <v>0</v>
      </c>
      <c r="I13" s="60">
        <v>0</v>
      </c>
      <c r="J13" s="60">
        <v>947931</v>
      </c>
      <c r="K13" s="60">
        <v>931928</v>
      </c>
      <c r="L13" s="60">
        <v>932962</v>
      </c>
      <c r="M13" s="60">
        <v>2812821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2812821</v>
      </c>
      <c r="W13" s="60">
        <v>4200000</v>
      </c>
      <c r="X13" s="60">
        <v>-1387179</v>
      </c>
      <c r="Y13" s="61">
        <v>-33.03</v>
      </c>
      <c r="Z13" s="62">
        <v>8400000</v>
      </c>
    </row>
    <row r="14" spans="1:26" ht="13.5">
      <c r="A14" s="58" t="s">
        <v>40</v>
      </c>
      <c r="B14" s="19">
        <v>0</v>
      </c>
      <c r="C14" s="19">
        <v>0</v>
      </c>
      <c r="D14" s="59">
        <v>335414</v>
      </c>
      <c r="E14" s="60">
        <v>335414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167706</v>
      </c>
      <c r="X14" s="60">
        <v>-167706</v>
      </c>
      <c r="Y14" s="61">
        <v>-100</v>
      </c>
      <c r="Z14" s="62">
        <v>335414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12775783</v>
      </c>
      <c r="C16" s="19">
        <v>0</v>
      </c>
      <c r="D16" s="59">
        <v>0</v>
      </c>
      <c r="E16" s="60">
        <v>0</v>
      </c>
      <c r="F16" s="60">
        <v>319254</v>
      </c>
      <c r="G16" s="60">
        <v>1311140</v>
      </c>
      <c r="H16" s="60">
        <v>180158</v>
      </c>
      <c r="I16" s="60">
        <v>1810552</v>
      </c>
      <c r="J16" s="60">
        <v>-824631</v>
      </c>
      <c r="K16" s="60">
        <v>734365</v>
      </c>
      <c r="L16" s="60">
        <v>1413948</v>
      </c>
      <c r="M16" s="60">
        <v>1323682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3134234</v>
      </c>
      <c r="W16" s="60"/>
      <c r="X16" s="60">
        <v>3134234</v>
      </c>
      <c r="Y16" s="61">
        <v>0</v>
      </c>
      <c r="Z16" s="62">
        <v>0</v>
      </c>
    </row>
    <row r="17" spans="1:26" ht="13.5">
      <c r="A17" s="58" t="s">
        <v>43</v>
      </c>
      <c r="B17" s="19">
        <v>11140054</v>
      </c>
      <c r="C17" s="19">
        <v>0</v>
      </c>
      <c r="D17" s="59">
        <v>39277767</v>
      </c>
      <c r="E17" s="60">
        <v>39277767</v>
      </c>
      <c r="F17" s="60">
        <v>844045</v>
      </c>
      <c r="G17" s="60">
        <v>563241</v>
      </c>
      <c r="H17" s="60">
        <v>1684404</v>
      </c>
      <c r="I17" s="60">
        <v>3091690</v>
      </c>
      <c r="J17" s="60">
        <v>1409069</v>
      </c>
      <c r="K17" s="60">
        <v>1046886</v>
      </c>
      <c r="L17" s="60">
        <v>1047525</v>
      </c>
      <c r="M17" s="60">
        <v>3503480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6595170</v>
      </c>
      <c r="W17" s="60">
        <v>15889002</v>
      </c>
      <c r="X17" s="60">
        <v>-9293832</v>
      </c>
      <c r="Y17" s="61">
        <v>-58.49</v>
      </c>
      <c r="Z17" s="62">
        <v>39277767</v>
      </c>
    </row>
    <row r="18" spans="1:26" ht="13.5">
      <c r="A18" s="70" t="s">
        <v>44</v>
      </c>
      <c r="B18" s="71">
        <f>SUM(B11:B17)</f>
        <v>61821917</v>
      </c>
      <c r="C18" s="71">
        <f>SUM(C11:C17)</f>
        <v>0</v>
      </c>
      <c r="D18" s="72">
        <f aca="true" t="shared" si="1" ref="D18:Z18">SUM(D11:D17)</f>
        <v>72346341</v>
      </c>
      <c r="E18" s="73">
        <f t="shared" si="1"/>
        <v>72346341</v>
      </c>
      <c r="F18" s="73">
        <f t="shared" si="1"/>
        <v>3022802</v>
      </c>
      <c r="G18" s="73">
        <f t="shared" si="1"/>
        <v>3841467</v>
      </c>
      <c r="H18" s="73">
        <f t="shared" si="1"/>
        <v>3652962</v>
      </c>
      <c r="I18" s="73">
        <f t="shared" si="1"/>
        <v>10517231</v>
      </c>
      <c r="J18" s="73">
        <f t="shared" si="1"/>
        <v>3445202</v>
      </c>
      <c r="K18" s="73">
        <f t="shared" si="1"/>
        <v>4507654</v>
      </c>
      <c r="L18" s="73">
        <f t="shared" si="1"/>
        <v>5650895</v>
      </c>
      <c r="M18" s="73">
        <f t="shared" si="1"/>
        <v>13603751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24120982</v>
      </c>
      <c r="W18" s="73">
        <f t="shared" si="1"/>
        <v>32932699</v>
      </c>
      <c r="X18" s="73">
        <f t="shared" si="1"/>
        <v>-8811717</v>
      </c>
      <c r="Y18" s="67">
        <f>+IF(W18&lt;&gt;0,(X18/W18)*100,0)</f>
        <v>-26.75674107366663</v>
      </c>
      <c r="Z18" s="74">
        <f t="shared" si="1"/>
        <v>72346341</v>
      </c>
    </row>
    <row r="19" spans="1:26" ht="13.5">
      <c r="A19" s="70" t="s">
        <v>45</v>
      </c>
      <c r="B19" s="75">
        <f>+B10-B18</f>
        <v>3964665</v>
      </c>
      <c r="C19" s="75">
        <f>+C10-C18</f>
        <v>0</v>
      </c>
      <c r="D19" s="76">
        <f aca="true" t="shared" si="2" ref="D19:Z19">+D10-D18</f>
        <v>-8665674</v>
      </c>
      <c r="E19" s="77">
        <f t="shared" si="2"/>
        <v>-8665674</v>
      </c>
      <c r="F19" s="77">
        <f t="shared" si="2"/>
        <v>16557984</v>
      </c>
      <c r="G19" s="77">
        <f t="shared" si="2"/>
        <v>-3333611</v>
      </c>
      <c r="H19" s="77">
        <f t="shared" si="2"/>
        <v>-2519607</v>
      </c>
      <c r="I19" s="77">
        <f t="shared" si="2"/>
        <v>10704766</v>
      </c>
      <c r="J19" s="77">
        <f t="shared" si="2"/>
        <v>-2970204</v>
      </c>
      <c r="K19" s="77">
        <f t="shared" si="2"/>
        <v>13376884</v>
      </c>
      <c r="L19" s="77">
        <f t="shared" si="2"/>
        <v>-3910698</v>
      </c>
      <c r="M19" s="77">
        <f t="shared" si="2"/>
        <v>6495982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17200748</v>
      </c>
      <c r="W19" s="77">
        <f>IF(E10=E18,0,W10-W18)</f>
        <v>8472777</v>
      </c>
      <c r="X19" s="77">
        <f t="shared" si="2"/>
        <v>8727971</v>
      </c>
      <c r="Y19" s="78">
        <f>+IF(W19&lt;&gt;0,(X19/W19)*100,0)</f>
        <v>103.01192867462463</v>
      </c>
      <c r="Z19" s="79">
        <f t="shared" si="2"/>
        <v>-8665674</v>
      </c>
    </row>
    <row r="20" spans="1:26" ht="13.5">
      <c r="A20" s="58" t="s">
        <v>46</v>
      </c>
      <c r="B20" s="19">
        <v>4555579</v>
      </c>
      <c r="C20" s="19">
        <v>0</v>
      </c>
      <c r="D20" s="59">
        <v>17999000</v>
      </c>
      <c r="E20" s="60">
        <v>17999000</v>
      </c>
      <c r="F20" s="60">
        <v>522352</v>
      </c>
      <c r="G20" s="60">
        <v>0</v>
      </c>
      <c r="H20" s="60">
        <v>750000</v>
      </c>
      <c r="I20" s="60">
        <v>1272352</v>
      </c>
      <c r="J20" s="60">
        <v>0</v>
      </c>
      <c r="K20" s="60">
        <v>0</v>
      </c>
      <c r="L20" s="60">
        <v>2635037</v>
      </c>
      <c r="M20" s="60">
        <v>2635037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3907389</v>
      </c>
      <c r="W20" s="60">
        <v>8181365</v>
      </c>
      <c r="X20" s="60">
        <v>-4273976</v>
      </c>
      <c r="Y20" s="61">
        <v>-52.24</v>
      </c>
      <c r="Z20" s="62">
        <v>17999000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8520244</v>
      </c>
      <c r="C22" s="86">
        <f>SUM(C19:C21)</f>
        <v>0</v>
      </c>
      <c r="D22" s="87">
        <f aca="true" t="shared" si="3" ref="D22:Z22">SUM(D19:D21)</f>
        <v>9333326</v>
      </c>
      <c r="E22" s="88">
        <f t="shared" si="3"/>
        <v>9333326</v>
      </c>
      <c r="F22" s="88">
        <f t="shared" si="3"/>
        <v>17080336</v>
      </c>
      <c r="G22" s="88">
        <f t="shared" si="3"/>
        <v>-3333611</v>
      </c>
      <c r="H22" s="88">
        <f t="shared" si="3"/>
        <v>-1769607</v>
      </c>
      <c r="I22" s="88">
        <f t="shared" si="3"/>
        <v>11977118</v>
      </c>
      <c r="J22" s="88">
        <f t="shared" si="3"/>
        <v>-2970204</v>
      </c>
      <c r="K22" s="88">
        <f t="shared" si="3"/>
        <v>13376884</v>
      </c>
      <c r="L22" s="88">
        <f t="shared" si="3"/>
        <v>-1275661</v>
      </c>
      <c r="M22" s="88">
        <f t="shared" si="3"/>
        <v>9131019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21108137</v>
      </c>
      <c r="W22" s="88">
        <f t="shared" si="3"/>
        <v>16654142</v>
      </c>
      <c r="X22" s="88">
        <f t="shared" si="3"/>
        <v>4453995</v>
      </c>
      <c r="Y22" s="89">
        <f>+IF(W22&lt;&gt;0,(X22/W22)*100,0)</f>
        <v>26.744067631944052</v>
      </c>
      <c r="Z22" s="90">
        <f t="shared" si="3"/>
        <v>9333326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8520244</v>
      </c>
      <c r="C24" s="75">
        <f>SUM(C22:C23)</f>
        <v>0</v>
      </c>
      <c r="D24" s="76">
        <f aca="true" t="shared" si="4" ref="D24:Z24">SUM(D22:D23)</f>
        <v>9333326</v>
      </c>
      <c r="E24" s="77">
        <f t="shared" si="4"/>
        <v>9333326</v>
      </c>
      <c r="F24" s="77">
        <f t="shared" si="4"/>
        <v>17080336</v>
      </c>
      <c r="G24" s="77">
        <f t="shared" si="4"/>
        <v>-3333611</v>
      </c>
      <c r="H24" s="77">
        <f t="shared" si="4"/>
        <v>-1769607</v>
      </c>
      <c r="I24" s="77">
        <f t="shared" si="4"/>
        <v>11977118</v>
      </c>
      <c r="J24" s="77">
        <f t="shared" si="4"/>
        <v>-2970204</v>
      </c>
      <c r="K24" s="77">
        <f t="shared" si="4"/>
        <v>13376884</v>
      </c>
      <c r="L24" s="77">
        <f t="shared" si="4"/>
        <v>-1275661</v>
      </c>
      <c r="M24" s="77">
        <f t="shared" si="4"/>
        <v>9131019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21108137</v>
      </c>
      <c r="W24" s="77">
        <f t="shared" si="4"/>
        <v>16654142</v>
      </c>
      <c r="X24" s="77">
        <f t="shared" si="4"/>
        <v>4453995</v>
      </c>
      <c r="Y24" s="78">
        <f>+IF(W24&lt;&gt;0,(X24/W24)*100,0)</f>
        <v>26.744067631944052</v>
      </c>
      <c r="Z24" s="79">
        <f t="shared" si="4"/>
        <v>9333326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19525641</v>
      </c>
      <c r="C27" s="22">
        <v>0</v>
      </c>
      <c r="D27" s="99">
        <v>17733000</v>
      </c>
      <c r="E27" s="100">
        <v>17733000</v>
      </c>
      <c r="F27" s="100">
        <v>342349</v>
      </c>
      <c r="G27" s="100">
        <v>0</v>
      </c>
      <c r="H27" s="100">
        <v>906593</v>
      </c>
      <c r="I27" s="100">
        <v>1248942</v>
      </c>
      <c r="J27" s="100">
        <v>0</v>
      </c>
      <c r="K27" s="100">
        <v>937709</v>
      </c>
      <c r="L27" s="100">
        <v>474863</v>
      </c>
      <c r="M27" s="100">
        <v>1412572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2661514</v>
      </c>
      <c r="W27" s="100">
        <v>8866500</v>
      </c>
      <c r="X27" s="100">
        <v>-6204986</v>
      </c>
      <c r="Y27" s="101">
        <v>-69.98</v>
      </c>
      <c r="Z27" s="102">
        <v>17733000</v>
      </c>
    </row>
    <row r="28" spans="1:26" ht="13.5">
      <c r="A28" s="103" t="s">
        <v>46</v>
      </c>
      <c r="B28" s="19">
        <v>19525641</v>
      </c>
      <c r="C28" s="19">
        <v>0</v>
      </c>
      <c r="D28" s="59">
        <v>17733000</v>
      </c>
      <c r="E28" s="60">
        <v>17733000</v>
      </c>
      <c r="F28" s="60">
        <v>342349</v>
      </c>
      <c r="G28" s="60">
        <v>0</v>
      </c>
      <c r="H28" s="60">
        <v>906593</v>
      </c>
      <c r="I28" s="60">
        <v>1248942</v>
      </c>
      <c r="J28" s="60">
        <v>0</v>
      </c>
      <c r="K28" s="60">
        <v>937709</v>
      </c>
      <c r="L28" s="60">
        <v>474863</v>
      </c>
      <c r="M28" s="60">
        <v>1412572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2661514</v>
      </c>
      <c r="W28" s="60">
        <v>8866500</v>
      </c>
      <c r="X28" s="60">
        <v>-6204986</v>
      </c>
      <c r="Y28" s="61">
        <v>-69.98</v>
      </c>
      <c r="Z28" s="62">
        <v>17733000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19525641</v>
      </c>
      <c r="C32" s="22">
        <f>SUM(C28:C31)</f>
        <v>0</v>
      </c>
      <c r="D32" s="99">
        <f aca="true" t="shared" si="5" ref="D32:Z32">SUM(D28:D31)</f>
        <v>17733000</v>
      </c>
      <c r="E32" s="100">
        <f t="shared" si="5"/>
        <v>17733000</v>
      </c>
      <c r="F32" s="100">
        <f t="shared" si="5"/>
        <v>342349</v>
      </c>
      <c r="G32" s="100">
        <f t="shared" si="5"/>
        <v>0</v>
      </c>
      <c r="H32" s="100">
        <f t="shared" si="5"/>
        <v>906593</v>
      </c>
      <c r="I32" s="100">
        <f t="shared" si="5"/>
        <v>1248942</v>
      </c>
      <c r="J32" s="100">
        <f t="shared" si="5"/>
        <v>0</v>
      </c>
      <c r="K32" s="100">
        <f t="shared" si="5"/>
        <v>937709</v>
      </c>
      <c r="L32" s="100">
        <f t="shared" si="5"/>
        <v>474863</v>
      </c>
      <c r="M32" s="100">
        <f t="shared" si="5"/>
        <v>1412572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2661514</v>
      </c>
      <c r="W32" s="100">
        <f t="shared" si="5"/>
        <v>8866500</v>
      </c>
      <c r="X32" s="100">
        <f t="shared" si="5"/>
        <v>-6204986</v>
      </c>
      <c r="Y32" s="101">
        <f>+IF(W32&lt;&gt;0,(X32/W32)*100,0)</f>
        <v>-69.98236057068742</v>
      </c>
      <c r="Z32" s="102">
        <f t="shared" si="5"/>
        <v>17733000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17723412</v>
      </c>
      <c r="C35" s="19">
        <v>0</v>
      </c>
      <c r="D35" s="59">
        <v>25760054</v>
      </c>
      <c r="E35" s="60">
        <v>25760054</v>
      </c>
      <c r="F35" s="60">
        <v>39028107</v>
      </c>
      <c r="G35" s="60">
        <v>36955702</v>
      </c>
      <c r="H35" s="60">
        <v>28328736</v>
      </c>
      <c r="I35" s="60">
        <v>28328736</v>
      </c>
      <c r="J35" s="60">
        <v>25592739</v>
      </c>
      <c r="K35" s="60">
        <v>44276672</v>
      </c>
      <c r="L35" s="60">
        <v>40305335</v>
      </c>
      <c r="M35" s="60">
        <v>40305335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40305335</v>
      </c>
      <c r="W35" s="60">
        <v>12880027</v>
      </c>
      <c r="X35" s="60">
        <v>27425308</v>
      </c>
      <c r="Y35" s="61">
        <v>212.93</v>
      </c>
      <c r="Z35" s="62">
        <v>25760054</v>
      </c>
    </row>
    <row r="36" spans="1:26" ht="13.5">
      <c r="A36" s="58" t="s">
        <v>57</v>
      </c>
      <c r="B36" s="19">
        <v>126272308</v>
      </c>
      <c r="C36" s="19">
        <v>0</v>
      </c>
      <c r="D36" s="59">
        <v>144491691</v>
      </c>
      <c r="E36" s="60">
        <v>144491691</v>
      </c>
      <c r="F36" s="60">
        <v>127562664</v>
      </c>
      <c r="G36" s="60">
        <v>127186840</v>
      </c>
      <c r="H36" s="60">
        <v>128592852</v>
      </c>
      <c r="I36" s="60">
        <v>128592852</v>
      </c>
      <c r="J36" s="60">
        <v>130992897</v>
      </c>
      <c r="K36" s="60">
        <v>130997258</v>
      </c>
      <c r="L36" s="60">
        <v>130622731</v>
      </c>
      <c r="M36" s="60">
        <v>130622731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130622731</v>
      </c>
      <c r="W36" s="60">
        <v>72245846</v>
      </c>
      <c r="X36" s="60">
        <v>58376885</v>
      </c>
      <c r="Y36" s="61">
        <v>80.8</v>
      </c>
      <c r="Z36" s="62">
        <v>144491691</v>
      </c>
    </row>
    <row r="37" spans="1:26" ht="13.5">
      <c r="A37" s="58" t="s">
        <v>58</v>
      </c>
      <c r="B37" s="19">
        <v>10531929</v>
      </c>
      <c r="C37" s="19">
        <v>0</v>
      </c>
      <c r="D37" s="59">
        <v>4132000</v>
      </c>
      <c r="E37" s="60">
        <v>4132000</v>
      </c>
      <c r="F37" s="60">
        <v>16631621</v>
      </c>
      <c r="G37" s="60">
        <v>17595991</v>
      </c>
      <c r="H37" s="60">
        <v>17584065</v>
      </c>
      <c r="I37" s="60">
        <v>17584065</v>
      </c>
      <c r="J37" s="60">
        <v>20530666</v>
      </c>
      <c r="K37" s="60">
        <v>18178962</v>
      </c>
      <c r="L37" s="60">
        <v>15697351</v>
      </c>
      <c r="M37" s="60">
        <v>15697351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15697351</v>
      </c>
      <c r="W37" s="60">
        <v>2066000</v>
      </c>
      <c r="X37" s="60">
        <v>13631351</v>
      </c>
      <c r="Y37" s="61">
        <v>659.79</v>
      </c>
      <c r="Z37" s="62">
        <v>4132000</v>
      </c>
    </row>
    <row r="38" spans="1:26" ht="13.5">
      <c r="A38" s="58" t="s">
        <v>59</v>
      </c>
      <c r="B38" s="19">
        <v>1067489</v>
      </c>
      <c r="C38" s="19">
        <v>0</v>
      </c>
      <c r="D38" s="59">
        <v>100000</v>
      </c>
      <c r="E38" s="60">
        <v>100000</v>
      </c>
      <c r="F38" s="60">
        <v>1161407</v>
      </c>
      <c r="G38" s="60">
        <v>1046843</v>
      </c>
      <c r="H38" s="60">
        <v>904641</v>
      </c>
      <c r="I38" s="60">
        <v>904641</v>
      </c>
      <c r="J38" s="60">
        <v>834164</v>
      </c>
      <c r="K38" s="60">
        <v>733812</v>
      </c>
      <c r="L38" s="60">
        <v>624966</v>
      </c>
      <c r="M38" s="60">
        <v>624966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624966</v>
      </c>
      <c r="W38" s="60">
        <v>50000</v>
      </c>
      <c r="X38" s="60">
        <v>574966</v>
      </c>
      <c r="Y38" s="61">
        <v>1149.93</v>
      </c>
      <c r="Z38" s="62">
        <v>100000</v>
      </c>
    </row>
    <row r="39" spans="1:26" ht="13.5">
      <c r="A39" s="58" t="s">
        <v>60</v>
      </c>
      <c r="B39" s="19">
        <v>132396302</v>
      </c>
      <c r="C39" s="19">
        <v>0</v>
      </c>
      <c r="D39" s="59">
        <v>166019745</v>
      </c>
      <c r="E39" s="60">
        <v>166019745</v>
      </c>
      <c r="F39" s="60">
        <v>148797743</v>
      </c>
      <c r="G39" s="60">
        <v>145499708</v>
      </c>
      <c r="H39" s="60">
        <v>138432882</v>
      </c>
      <c r="I39" s="60">
        <v>138432882</v>
      </c>
      <c r="J39" s="60">
        <v>135220806</v>
      </c>
      <c r="K39" s="60">
        <v>156361156</v>
      </c>
      <c r="L39" s="60">
        <v>154605749</v>
      </c>
      <c r="M39" s="60">
        <v>154605749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154605749</v>
      </c>
      <c r="W39" s="60">
        <v>83009873</v>
      </c>
      <c r="X39" s="60">
        <v>71595876</v>
      </c>
      <c r="Y39" s="61">
        <v>86.25</v>
      </c>
      <c r="Z39" s="62">
        <v>166019745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16033437</v>
      </c>
      <c r="C42" s="19">
        <v>0</v>
      </c>
      <c r="D42" s="59">
        <v>19174312</v>
      </c>
      <c r="E42" s="60">
        <v>19174312</v>
      </c>
      <c r="F42" s="60">
        <v>26252287</v>
      </c>
      <c r="G42" s="60">
        <v>-2108531</v>
      </c>
      <c r="H42" s="60">
        <v>-5849205</v>
      </c>
      <c r="I42" s="60">
        <v>18294551</v>
      </c>
      <c r="J42" s="60">
        <v>-1698828</v>
      </c>
      <c r="K42" s="60">
        <v>19037713</v>
      </c>
      <c r="L42" s="60">
        <v>-3534050</v>
      </c>
      <c r="M42" s="60">
        <v>13804835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32099386</v>
      </c>
      <c r="W42" s="60">
        <v>21446595</v>
      </c>
      <c r="X42" s="60">
        <v>10652791</v>
      </c>
      <c r="Y42" s="61">
        <v>49.67</v>
      </c>
      <c r="Z42" s="62">
        <v>19174312</v>
      </c>
    </row>
    <row r="43" spans="1:26" ht="13.5">
      <c r="A43" s="58" t="s">
        <v>63</v>
      </c>
      <c r="B43" s="19">
        <v>-19492641</v>
      </c>
      <c r="C43" s="19">
        <v>0</v>
      </c>
      <c r="D43" s="59">
        <v>-17733000</v>
      </c>
      <c r="E43" s="60">
        <v>-17733000</v>
      </c>
      <c r="F43" s="60">
        <v>-6808000</v>
      </c>
      <c r="G43" s="60">
        <v>0</v>
      </c>
      <c r="H43" s="60">
        <v>-248698</v>
      </c>
      <c r="I43" s="60">
        <v>-7056698</v>
      </c>
      <c r="J43" s="60">
        <v>0</v>
      </c>
      <c r="K43" s="60">
        <v>-775926</v>
      </c>
      <c r="L43" s="60">
        <v>-538475</v>
      </c>
      <c r="M43" s="60">
        <v>-1314401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-8371099</v>
      </c>
      <c r="W43" s="60">
        <v>-7388750</v>
      </c>
      <c r="X43" s="60">
        <v>-982349</v>
      </c>
      <c r="Y43" s="61">
        <v>13.3</v>
      </c>
      <c r="Z43" s="62">
        <v>-17733000</v>
      </c>
    </row>
    <row r="44" spans="1:26" ht="13.5">
      <c r="A44" s="58" t="s">
        <v>64</v>
      </c>
      <c r="B44" s="19">
        <v>-547832</v>
      </c>
      <c r="C44" s="19">
        <v>0</v>
      </c>
      <c r="D44" s="59">
        <v>0</v>
      </c>
      <c r="E44" s="60">
        <v>0</v>
      </c>
      <c r="F44" s="60">
        <v>-108888</v>
      </c>
      <c r="G44" s="60">
        <v>-120033</v>
      </c>
      <c r="H44" s="60">
        <v>-120286</v>
      </c>
      <c r="I44" s="60">
        <v>-349207</v>
      </c>
      <c r="J44" s="60">
        <v>-120286</v>
      </c>
      <c r="K44" s="60">
        <v>-120286</v>
      </c>
      <c r="L44" s="60">
        <v>-120286</v>
      </c>
      <c r="M44" s="60">
        <v>-360858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-710065</v>
      </c>
      <c r="W44" s="60"/>
      <c r="X44" s="60">
        <v>-710065</v>
      </c>
      <c r="Y44" s="61">
        <v>0</v>
      </c>
      <c r="Z44" s="62">
        <v>0</v>
      </c>
    </row>
    <row r="45" spans="1:26" ht="13.5">
      <c r="A45" s="70" t="s">
        <v>65</v>
      </c>
      <c r="B45" s="22">
        <v>8773059</v>
      </c>
      <c r="C45" s="22">
        <v>0</v>
      </c>
      <c r="D45" s="99">
        <v>14392253</v>
      </c>
      <c r="E45" s="100">
        <v>14392253</v>
      </c>
      <c r="F45" s="100">
        <v>27862149</v>
      </c>
      <c r="G45" s="100">
        <v>25633585</v>
      </c>
      <c r="H45" s="100">
        <v>19415396</v>
      </c>
      <c r="I45" s="100">
        <v>19415396</v>
      </c>
      <c r="J45" s="100">
        <v>17596282</v>
      </c>
      <c r="K45" s="100">
        <v>35737783</v>
      </c>
      <c r="L45" s="100">
        <v>31544972</v>
      </c>
      <c r="M45" s="100">
        <v>31544972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31544972</v>
      </c>
      <c r="W45" s="100">
        <v>27008786</v>
      </c>
      <c r="X45" s="100">
        <v>4536186</v>
      </c>
      <c r="Y45" s="101">
        <v>16.8</v>
      </c>
      <c r="Z45" s="102">
        <v>14392253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139604</v>
      </c>
      <c r="C49" s="52">
        <v>0</v>
      </c>
      <c r="D49" s="129">
        <v>207740</v>
      </c>
      <c r="E49" s="54">
        <v>174043</v>
      </c>
      <c r="F49" s="54">
        <v>0</v>
      </c>
      <c r="G49" s="54">
        <v>0</v>
      </c>
      <c r="H49" s="54">
        <v>0</v>
      </c>
      <c r="I49" s="54">
        <v>107572</v>
      </c>
      <c r="J49" s="54">
        <v>0</v>
      </c>
      <c r="K49" s="54">
        <v>0</v>
      </c>
      <c r="L49" s="54">
        <v>0</v>
      </c>
      <c r="M49" s="54">
        <v>132351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132214</v>
      </c>
      <c r="W49" s="54">
        <v>3045979</v>
      </c>
      <c r="X49" s="54">
        <v>0</v>
      </c>
      <c r="Y49" s="54">
        <v>3939503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57.33889598552793</v>
      </c>
      <c r="C58" s="5">
        <f>IF(C67=0,0,+(C76/C67)*100)</f>
        <v>0</v>
      </c>
      <c r="D58" s="6">
        <f aca="true" t="shared" si="6" ref="D58:Z58">IF(D67=0,0,+(D76/D67)*100)</f>
        <v>74.99989931133427</v>
      </c>
      <c r="E58" s="7">
        <f t="shared" si="6"/>
        <v>74.99989931133427</v>
      </c>
      <c r="F58" s="7">
        <f t="shared" si="6"/>
        <v>21.311933157564074</v>
      </c>
      <c r="G58" s="7">
        <f t="shared" si="6"/>
        <v>12.985129931852235</v>
      </c>
      <c r="H58" s="7">
        <f t="shared" si="6"/>
        <v>173.8568198783114</v>
      </c>
      <c r="I58" s="7">
        <f t="shared" si="6"/>
        <v>69.38325084354386</v>
      </c>
      <c r="J58" s="7">
        <f t="shared" si="6"/>
        <v>5.413227800181497</v>
      </c>
      <c r="K58" s="7">
        <f t="shared" si="6"/>
        <v>77.46505346028472</v>
      </c>
      <c r="L58" s="7">
        <f t="shared" si="6"/>
        <v>25.65198711063373</v>
      </c>
      <c r="M58" s="7">
        <f t="shared" si="6"/>
        <v>36.1761199480168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52.77987858197059</v>
      </c>
      <c r="W58" s="7">
        <f t="shared" si="6"/>
        <v>75.00013425197484</v>
      </c>
      <c r="X58" s="7">
        <f t="shared" si="6"/>
        <v>0</v>
      </c>
      <c r="Y58" s="7">
        <f t="shared" si="6"/>
        <v>0</v>
      </c>
      <c r="Z58" s="8">
        <f t="shared" si="6"/>
        <v>74.99989931133427</v>
      </c>
    </row>
    <row r="59" spans="1:26" ht="13.5">
      <c r="A59" s="37" t="s">
        <v>31</v>
      </c>
      <c r="B59" s="9">
        <f aca="true" t="shared" si="7" ref="B59:Z66">IF(B68=0,0,+(B77/B68)*100)</f>
        <v>57.34084445074396</v>
      </c>
      <c r="C59" s="9">
        <f t="shared" si="7"/>
        <v>0</v>
      </c>
      <c r="D59" s="2">
        <f t="shared" si="7"/>
        <v>74.99989931133427</v>
      </c>
      <c r="E59" s="10">
        <f t="shared" si="7"/>
        <v>74.99989931133427</v>
      </c>
      <c r="F59" s="10">
        <f t="shared" si="7"/>
        <v>21.31376434513165</v>
      </c>
      <c r="G59" s="10">
        <f t="shared" si="7"/>
        <v>12.985129931852235</v>
      </c>
      <c r="H59" s="10">
        <f t="shared" si="7"/>
        <v>173.8568198783114</v>
      </c>
      <c r="I59" s="10">
        <f t="shared" si="7"/>
        <v>69.3852380517651</v>
      </c>
      <c r="J59" s="10">
        <f t="shared" si="7"/>
        <v>5.413692921546831</v>
      </c>
      <c r="K59" s="10">
        <f t="shared" si="7"/>
        <v>77.46505346028472</v>
      </c>
      <c r="L59" s="10">
        <f t="shared" si="7"/>
        <v>25.65198711063373</v>
      </c>
      <c r="M59" s="10">
        <f t="shared" si="7"/>
        <v>36.17715609370133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52.78139026998966</v>
      </c>
      <c r="W59" s="10">
        <f t="shared" si="7"/>
        <v>75.00013425197484</v>
      </c>
      <c r="X59" s="10">
        <f t="shared" si="7"/>
        <v>0</v>
      </c>
      <c r="Y59" s="10">
        <f t="shared" si="7"/>
        <v>0</v>
      </c>
      <c r="Z59" s="11">
        <f t="shared" si="7"/>
        <v>74.99989931133427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2236583</v>
      </c>
      <c r="C67" s="24"/>
      <c r="D67" s="25">
        <v>2234611</v>
      </c>
      <c r="E67" s="26">
        <v>2234611</v>
      </c>
      <c r="F67" s="26">
        <v>186229</v>
      </c>
      <c r="G67" s="26">
        <v>186213</v>
      </c>
      <c r="H67" s="26">
        <v>186213</v>
      </c>
      <c r="I67" s="26">
        <v>558655</v>
      </c>
      <c r="J67" s="26">
        <v>186229</v>
      </c>
      <c r="K67" s="26">
        <v>186213</v>
      </c>
      <c r="L67" s="26">
        <v>186200</v>
      </c>
      <c r="M67" s="26">
        <v>558642</v>
      </c>
      <c r="N67" s="26"/>
      <c r="O67" s="26"/>
      <c r="P67" s="26"/>
      <c r="Q67" s="26"/>
      <c r="R67" s="26"/>
      <c r="S67" s="26"/>
      <c r="T67" s="26"/>
      <c r="U67" s="26"/>
      <c r="V67" s="26">
        <v>1117297</v>
      </c>
      <c r="W67" s="26">
        <v>1117302</v>
      </c>
      <c r="X67" s="26"/>
      <c r="Y67" s="25"/>
      <c r="Z67" s="27">
        <v>2234611</v>
      </c>
    </row>
    <row r="68" spans="1:26" ht="13.5" hidden="1">
      <c r="A68" s="37" t="s">
        <v>31</v>
      </c>
      <c r="B68" s="19">
        <v>2236507</v>
      </c>
      <c r="C68" s="19"/>
      <c r="D68" s="20">
        <v>2234611</v>
      </c>
      <c r="E68" s="21">
        <v>2234611</v>
      </c>
      <c r="F68" s="21">
        <v>186213</v>
      </c>
      <c r="G68" s="21">
        <v>186213</v>
      </c>
      <c r="H68" s="21">
        <v>186213</v>
      </c>
      <c r="I68" s="21">
        <v>558639</v>
      </c>
      <c r="J68" s="21">
        <v>186213</v>
      </c>
      <c r="K68" s="21">
        <v>186213</v>
      </c>
      <c r="L68" s="21">
        <v>186200</v>
      </c>
      <c r="M68" s="21">
        <v>558626</v>
      </c>
      <c r="N68" s="21"/>
      <c r="O68" s="21"/>
      <c r="P68" s="21"/>
      <c r="Q68" s="21"/>
      <c r="R68" s="21"/>
      <c r="S68" s="21"/>
      <c r="T68" s="21"/>
      <c r="U68" s="21"/>
      <c r="V68" s="21">
        <v>1117265</v>
      </c>
      <c r="W68" s="21">
        <v>1117302</v>
      </c>
      <c r="X68" s="21"/>
      <c r="Y68" s="20"/>
      <c r="Z68" s="23">
        <v>2234611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76</v>
      </c>
      <c r="C75" s="28"/>
      <c r="D75" s="29"/>
      <c r="E75" s="30"/>
      <c r="F75" s="30">
        <v>16</v>
      </c>
      <c r="G75" s="30"/>
      <c r="H75" s="30"/>
      <c r="I75" s="30">
        <v>16</v>
      </c>
      <c r="J75" s="30">
        <v>16</v>
      </c>
      <c r="K75" s="30"/>
      <c r="L75" s="30"/>
      <c r="M75" s="30">
        <v>16</v>
      </c>
      <c r="N75" s="30"/>
      <c r="O75" s="30"/>
      <c r="P75" s="30"/>
      <c r="Q75" s="30"/>
      <c r="R75" s="30"/>
      <c r="S75" s="30"/>
      <c r="T75" s="30"/>
      <c r="U75" s="30"/>
      <c r="V75" s="30">
        <v>32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1282432</v>
      </c>
      <c r="C76" s="32"/>
      <c r="D76" s="33">
        <v>1675956</v>
      </c>
      <c r="E76" s="34">
        <v>1675956</v>
      </c>
      <c r="F76" s="34">
        <v>39689</v>
      </c>
      <c r="G76" s="34">
        <v>24180</v>
      </c>
      <c r="H76" s="34">
        <v>323744</v>
      </c>
      <c r="I76" s="34">
        <v>387613</v>
      </c>
      <c r="J76" s="34">
        <v>10081</v>
      </c>
      <c r="K76" s="34">
        <v>144250</v>
      </c>
      <c r="L76" s="34">
        <v>47764</v>
      </c>
      <c r="M76" s="34">
        <v>202095</v>
      </c>
      <c r="N76" s="34"/>
      <c r="O76" s="34"/>
      <c r="P76" s="34"/>
      <c r="Q76" s="34"/>
      <c r="R76" s="34"/>
      <c r="S76" s="34"/>
      <c r="T76" s="34"/>
      <c r="U76" s="34"/>
      <c r="V76" s="34">
        <v>589708</v>
      </c>
      <c r="W76" s="34">
        <v>837978</v>
      </c>
      <c r="X76" s="34"/>
      <c r="Y76" s="33"/>
      <c r="Z76" s="35">
        <v>1675956</v>
      </c>
    </row>
    <row r="77" spans="1:26" ht="13.5" hidden="1">
      <c r="A77" s="37" t="s">
        <v>31</v>
      </c>
      <c r="B77" s="19">
        <v>1282432</v>
      </c>
      <c r="C77" s="19"/>
      <c r="D77" s="20">
        <v>1675956</v>
      </c>
      <c r="E77" s="21">
        <v>1675956</v>
      </c>
      <c r="F77" s="21">
        <v>39689</v>
      </c>
      <c r="G77" s="21">
        <v>24180</v>
      </c>
      <c r="H77" s="21">
        <v>323744</v>
      </c>
      <c r="I77" s="21">
        <v>387613</v>
      </c>
      <c r="J77" s="21">
        <v>10081</v>
      </c>
      <c r="K77" s="21">
        <v>144250</v>
      </c>
      <c r="L77" s="21">
        <v>47764</v>
      </c>
      <c r="M77" s="21">
        <v>202095</v>
      </c>
      <c r="N77" s="21"/>
      <c r="O77" s="21"/>
      <c r="P77" s="21"/>
      <c r="Q77" s="21"/>
      <c r="R77" s="21"/>
      <c r="S77" s="21"/>
      <c r="T77" s="21"/>
      <c r="U77" s="21"/>
      <c r="V77" s="21">
        <v>589708</v>
      </c>
      <c r="W77" s="21">
        <v>837978</v>
      </c>
      <c r="X77" s="21"/>
      <c r="Y77" s="20"/>
      <c r="Z77" s="23">
        <v>1675956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42881263</v>
      </c>
      <c r="D5" s="153">
        <f>SUM(D6:D8)</f>
        <v>0</v>
      </c>
      <c r="E5" s="154">
        <f t="shared" si="0"/>
        <v>45648098</v>
      </c>
      <c r="F5" s="100">
        <f t="shared" si="0"/>
        <v>45648098</v>
      </c>
      <c r="G5" s="100">
        <f t="shared" si="0"/>
        <v>19580786</v>
      </c>
      <c r="H5" s="100">
        <f t="shared" si="0"/>
        <v>455995</v>
      </c>
      <c r="I5" s="100">
        <f t="shared" si="0"/>
        <v>824953</v>
      </c>
      <c r="J5" s="100">
        <f t="shared" si="0"/>
        <v>20861734</v>
      </c>
      <c r="K5" s="100">
        <f t="shared" si="0"/>
        <v>442970</v>
      </c>
      <c r="L5" s="100">
        <f t="shared" si="0"/>
        <v>16596863</v>
      </c>
      <c r="M5" s="100">
        <f t="shared" si="0"/>
        <v>916147</v>
      </c>
      <c r="N5" s="100">
        <f t="shared" si="0"/>
        <v>17955980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38817714</v>
      </c>
      <c r="X5" s="100">
        <f t="shared" si="0"/>
        <v>22728000</v>
      </c>
      <c r="Y5" s="100">
        <f t="shared" si="0"/>
        <v>16089714</v>
      </c>
      <c r="Z5" s="137">
        <f>+IF(X5&lt;&gt;0,+(Y5/X5)*100,0)</f>
        <v>70.7924762407603</v>
      </c>
      <c r="AA5" s="153">
        <f>SUM(AA6:AA8)</f>
        <v>45648098</v>
      </c>
    </row>
    <row r="6" spans="1:27" ht="13.5">
      <c r="A6" s="138" t="s">
        <v>75</v>
      </c>
      <c r="B6" s="136"/>
      <c r="C6" s="155">
        <v>113128</v>
      </c>
      <c r="D6" s="155"/>
      <c r="E6" s="156">
        <v>15506765</v>
      </c>
      <c r="F6" s="60">
        <v>15506765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7398000</v>
      </c>
      <c r="Y6" s="60">
        <v>-7398000</v>
      </c>
      <c r="Z6" s="140">
        <v>-100</v>
      </c>
      <c r="AA6" s="155">
        <v>15506765</v>
      </c>
    </row>
    <row r="7" spans="1:27" ht="13.5">
      <c r="A7" s="138" t="s">
        <v>76</v>
      </c>
      <c r="B7" s="136"/>
      <c r="C7" s="157">
        <v>40219896</v>
      </c>
      <c r="D7" s="157"/>
      <c r="E7" s="158">
        <v>9234406</v>
      </c>
      <c r="F7" s="159">
        <v>9234406</v>
      </c>
      <c r="G7" s="159">
        <v>19575686</v>
      </c>
      <c r="H7" s="159">
        <v>450895</v>
      </c>
      <c r="I7" s="159">
        <v>819853</v>
      </c>
      <c r="J7" s="159">
        <v>20846434</v>
      </c>
      <c r="K7" s="159">
        <v>437870</v>
      </c>
      <c r="L7" s="159">
        <v>16579720</v>
      </c>
      <c r="M7" s="159">
        <v>896242</v>
      </c>
      <c r="N7" s="159">
        <v>17913832</v>
      </c>
      <c r="O7" s="159"/>
      <c r="P7" s="159"/>
      <c r="Q7" s="159"/>
      <c r="R7" s="159"/>
      <c r="S7" s="159"/>
      <c r="T7" s="159"/>
      <c r="U7" s="159"/>
      <c r="V7" s="159"/>
      <c r="W7" s="159">
        <v>38760266</v>
      </c>
      <c r="X7" s="159">
        <v>4758000</v>
      </c>
      <c r="Y7" s="159">
        <v>34002266</v>
      </c>
      <c r="Z7" s="141">
        <v>714.63</v>
      </c>
      <c r="AA7" s="157">
        <v>9234406</v>
      </c>
    </row>
    <row r="8" spans="1:27" ht="13.5">
      <c r="A8" s="138" t="s">
        <v>77</v>
      </c>
      <c r="B8" s="136"/>
      <c r="C8" s="155">
        <v>2548239</v>
      </c>
      <c r="D8" s="155"/>
      <c r="E8" s="156">
        <v>20906927</v>
      </c>
      <c r="F8" s="60">
        <v>20906927</v>
      </c>
      <c r="G8" s="60">
        <v>5100</v>
      </c>
      <c r="H8" s="60">
        <v>5100</v>
      </c>
      <c r="I8" s="60">
        <v>5100</v>
      </c>
      <c r="J8" s="60">
        <v>15300</v>
      </c>
      <c r="K8" s="60">
        <v>5100</v>
      </c>
      <c r="L8" s="60">
        <v>17143</v>
      </c>
      <c r="M8" s="60">
        <v>19905</v>
      </c>
      <c r="N8" s="60">
        <v>42148</v>
      </c>
      <c r="O8" s="60"/>
      <c r="P8" s="60"/>
      <c r="Q8" s="60"/>
      <c r="R8" s="60"/>
      <c r="S8" s="60"/>
      <c r="T8" s="60"/>
      <c r="U8" s="60"/>
      <c r="V8" s="60"/>
      <c r="W8" s="60">
        <v>57448</v>
      </c>
      <c r="X8" s="60">
        <v>10572000</v>
      </c>
      <c r="Y8" s="60">
        <v>-10514552</v>
      </c>
      <c r="Z8" s="140">
        <v>-99.46</v>
      </c>
      <c r="AA8" s="155">
        <v>20906927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27460898</v>
      </c>
      <c r="D15" s="153">
        <f>SUM(D16:D18)</f>
        <v>0</v>
      </c>
      <c r="E15" s="154">
        <f t="shared" si="2"/>
        <v>36031569</v>
      </c>
      <c r="F15" s="100">
        <f t="shared" si="2"/>
        <v>36031569</v>
      </c>
      <c r="G15" s="100">
        <f t="shared" si="2"/>
        <v>522352</v>
      </c>
      <c r="H15" s="100">
        <f t="shared" si="2"/>
        <v>51861</v>
      </c>
      <c r="I15" s="100">
        <f t="shared" si="2"/>
        <v>1058402</v>
      </c>
      <c r="J15" s="100">
        <f t="shared" si="2"/>
        <v>1632615</v>
      </c>
      <c r="K15" s="100">
        <f t="shared" si="2"/>
        <v>32028</v>
      </c>
      <c r="L15" s="100">
        <f t="shared" si="2"/>
        <v>1287675</v>
      </c>
      <c r="M15" s="100">
        <f t="shared" si="2"/>
        <v>3459087</v>
      </c>
      <c r="N15" s="100">
        <f t="shared" si="2"/>
        <v>4778790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6411405</v>
      </c>
      <c r="X15" s="100">
        <f t="shared" si="2"/>
        <v>18102000</v>
      </c>
      <c r="Y15" s="100">
        <f t="shared" si="2"/>
        <v>-11690595</v>
      </c>
      <c r="Z15" s="137">
        <f>+IF(X15&lt;&gt;0,+(Y15/X15)*100,0)</f>
        <v>-64.58178654292344</v>
      </c>
      <c r="AA15" s="153">
        <f>SUM(AA16:AA18)</f>
        <v>36031569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18102000</v>
      </c>
      <c r="Y16" s="60">
        <v>-18102000</v>
      </c>
      <c r="Z16" s="140">
        <v>-100</v>
      </c>
      <c r="AA16" s="155"/>
    </row>
    <row r="17" spans="1:27" ht="13.5">
      <c r="A17" s="138" t="s">
        <v>86</v>
      </c>
      <c r="B17" s="136"/>
      <c r="C17" s="155">
        <v>27460898</v>
      </c>
      <c r="D17" s="155"/>
      <c r="E17" s="156">
        <v>36031569</v>
      </c>
      <c r="F17" s="60">
        <v>36031569</v>
      </c>
      <c r="G17" s="60">
        <v>522352</v>
      </c>
      <c r="H17" s="60">
        <v>51861</v>
      </c>
      <c r="I17" s="60">
        <v>1058402</v>
      </c>
      <c r="J17" s="60">
        <v>1632615</v>
      </c>
      <c r="K17" s="60">
        <v>32028</v>
      </c>
      <c r="L17" s="60">
        <v>1287675</v>
      </c>
      <c r="M17" s="60">
        <v>3459087</v>
      </c>
      <c r="N17" s="60">
        <v>4778790</v>
      </c>
      <c r="O17" s="60"/>
      <c r="P17" s="60"/>
      <c r="Q17" s="60"/>
      <c r="R17" s="60"/>
      <c r="S17" s="60"/>
      <c r="T17" s="60"/>
      <c r="U17" s="60"/>
      <c r="V17" s="60"/>
      <c r="W17" s="60">
        <v>6411405</v>
      </c>
      <c r="X17" s="60"/>
      <c r="Y17" s="60">
        <v>6411405</v>
      </c>
      <c r="Z17" s="140">
        <v>0</v>
      </c>
      <c r="AA17" s="155">
        <v>36031569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70342161</v>
      </c>
      <c r="D25" s="168">
        <f>+D5+D9+D15+D19+D24</f>
        <v>0</v>
      </c>
      <c r="E25" s="169">
        <f t="shared" si="4"/>
        <v>81679667</v>
      </c>
      <c r="F25" s="73">
        <f t="shared" si="4"/>
        <v>81679667</v>
      </c>
      <c r="G25" s="73">
        <f t="shared" si="4"/>
        <v>20103138</v>
      </c>
      <c r="H25" s="73">
        <f t="shared" si="4"/>
        <v>507856</v>
      </c>
      <c r="I25" s="73">
        <f t="shared" si="4"/>
        <v>1883355</v>
      </c>
      <c r="J25" s="73">
        <f t="shared" si="4"/>
        <v>22494349</v>
      </c>
      <c r="K25" s="73">
        <f t="shared" si="4"/>
        <v>474998</v>
      </c>
      <c r="L25" s="73">
        <f t="shared" si="4"/>
        <v>17884538</v>
      </c>
      <c r="M25" s="73">
        <f t="shared" si="4"/>
        <v>4375234</v>
      </c>
      <c r="N25" s="73">
        <f t="shared" si="4"/>
        <v>22734770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45229119</v>
      </c>
      <c r="X25" s="73">
        <f t="shared" si="4"/>
        <v>40830000</v>
      </c>
      <c r="Y25" s="73">
        <f t="shared" si="4"/>
        <v>4399119</v>
      </c>
      <c r="Z25" s="170">
        <f>+IF(X25&lt;&gt;0,+(Y25/X25)*100,0)</f>
        <v>10.774232182218956</v>
      </c>
      <c r="AA25" s="168">
        <f>+AA5+AA9+AA15+AA19+AA24</f>
        <v>81679667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54992151</v>
      </c>
      <c r="D28" s="153">
        <f>SUM(D29:D31)</f>
        <v>0</v>
      </c>
      <c r="E28" s="154">
        <f t="shared" si="5"/>
        <v>54313937</v>
      </c>
      <c r="F28" s="100">
        <f t="shared" si="5"/>
        <v>54313937</v>
      </c>
      <c r="G28" s="100">
        <f t="shared" si="5"/>
        <v>2761448</v>
      </c>
      <c r="H28" s="100">
        <f t="shared" si="5"/>
        <v>2890695</v>
      </c>
      <c r="I28" s="100">
        <f t="shared" si="5"/>
        <v>3423589</v>
      </c>
      <c r="J28" s="100">
        <f t="shared" si="5"/>
        <v>9075732</v>
      </c>
      <c r="K28" s="100">
        <f t="shared" si="5"/>
        <v>3910953</v>
      </c>
      <c r="L28" s="100">
        <f t="shared" si="5"/>
        <v>4268701</v>
      </c>
      <c r="M28" s="100">
        <f t="shared" si="5"/>
        <v>4886143</v>
      </c>
      <c r="N28" s="100">
        <f t="shared" si="5"/>
        <v>13065797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22141529</v>
      </c>
      <c r="X28" s="100">
        <f t="shared" si="5"/>
        <v>22728000</v>
      </c>
      <c r="Y28" s="100">
        <f t="shared" si="5"/>
        <v>-586471</v>
      </c>
      <c r="Z28" s="137">
        <f>+IF(X28&lt;&gt;0,+(Y28/X28)*100,0)</f>
        <v>-2.580389827525519</v>
      </c>
      <c r="AA28" s="153">
        <f>SUM(AA29:AA31)</f>
        <v>54313937</v>
      </c>
    </row>
    <row r="29" spans="1:27" ht="13.5">
      <c r="A29" s="138" t="s">
        <v>75</v>
      </c>
      <c r="B29" s="136"/>
      <c r="C29" s="155">
        <v>10661387</v>
      </c>
      <c r="D29" s="155"/>
      <c r="E29" s="156">
        <v>15506666</v>
      </c>
      <c r="F29" s="60">
        <v>15506666</v>
      </c>
      <c r="G29" s="60">
        <v>917991</v>
      </c>
      <c r="H29" s="60">
        <v>1033836</v>
      </c>
      <c r="I29" s="60">
        <v>910445</v>
      </c>
      <c r="J29" s="60">
        <v>2862272</v>
      </c>
      <c r="K29" s="60">
        <v>836191</v>
      </c>
      <c r="L29" s="60">
        <v>928213</v>
      </c>
      <c r="M29" s="60">
        <v>916046</v>
      </c>
      <c r="N29" s="60">
        <v>2680450</v>
      </c>
      <c r="O29" s="60"/>
      <c r="P29" s="60"/>
      <c r="Q29" s="60"/>
      <c r="R29" s="60"/>
      <c r="S29" s="60"/>
      <c r="T29" s="60"/>
      <c r="U29" s="60"/>
      <c r="V29" s="60"/>
      <c r="W29" s="60">
        <v>5542722</v>
      </c>
      <c r="X29" s="60">
        <v>7398000</v>
      </c>
      <c r="Y29" s="60">
        <v>-1855278</v>
      </c>
      <c r="Z29" s="140">
        <v>-25.08</v>
      </c>
      <c r="AA29" s="155">
        <v>15506666</v>
      </c>
    </row>
    <row r="30" spans="1:27" ht="13.5">
      <c r="A30" s="138" t="s">
        <v>76</v>
      </c>
      <c r="B30" s="136"/>
      <c r="C30" s="157">
        <v>23553117</v>
      </c>
      <c r="D30" s="157"/>
      <c r="E30" s="158">
        <v>17900497</v>
      </c>
      <c r="F30" s="159">
        <v>17900497</v>
      </c>
      <c r="G30" s="159">
        <v>736115</v>
      </c>
      <c r="H30" s="159">
        <v>980596</v>
      </c>
      <c r="I30" s="159">
        <v>823326</v>
      </c>
      <c r="J30" s="159">
        <v>2540037</v>
      </c>
      <c r="K30" s="159">
        <v>1308691</v>
      </c>
      <c r="L30" s="159">
        <v>1686718</v>
      </c>
      <c r="M30" s="159">
        <v>2019757</v>
      </c>
      <c r="N30" s="159">
        <v>5015166</v>
      </c>
      <c r="O30" s="159"/>
      <c r="P30" s="159"/>
      <c r="Q30" s="159"/>
      <c r="R30" s="159"/>
      <c r="S30" s="159"/>
      <c r="T30" s="159"/>
      <c r="U30" s="159"/>
      <c r="V30" s="159"/>
      <c r="W30" s="159">
        <v>7555203</v>
      </c>
      <c r="X30" s="159">
        <v>4758000</v>
      </c>
      <c r="Y30" s="159">
        <v>2797203</v>
      </c>
      <c r="Z30" s="141">
        <v>58.79</v>
      </c>
      <c r="AA30" s="157">
        <v>17900497</v>
      </c>
    </row>
    <row r="31" spans="1:27" ht="13.5">
      <c r="A31" s="138" t="s">
        <v>77</v>
      </c>
      <c r="B31" s="136"/>
      <c r="C31" s="155">
        <v>20777647</v>
      </c>
      <c r="D31" s="155"/>
      <c r="E31" s="156">
        <v>20906774</v>
      </c>
      <c r="F31" s="60">
        <v>20906774</v>
      </c>
      <c r="G31" s="60">
        <v>1107342</v>
      </c>
      <c r="H31" s="60">
        <v>876263</v>
      </c>
      <c r="I31" s="60">
        <v>1689818</v>
      </c>
      <c r="J31" s="60">
        <v>3673423</v>
      </c>
      <c r="K31" s="60">
        <v>1766071</v>
      </c>
      <c r="L31" s="60">
        <v>1653770</v>
      </c>
      <c r="M31" s="60">
        <v>1950340</v>
      </c>
      <c r="N31" s="60">
        <v>5370181</v>
      </c>
      <c r="O31" s="60"/>
      <c r="P31" s="60"/>
      <c r="Q31" s="60"/>
      <c r="R31" s="60"/>
      <c r="S31" s="60"/>
      <c r="T31" s="60"/>
      <c r="U31" s="60"/>
      <c r="V31" s="60"/>
      <c r="W31" s="60">
        <v>9043604</v>
      </c>
      <c r="X31" s="60">
        <v>10572000</v>
      </c>
      <c r="Y31" s="60">
        <v>-1528396</v>
      </c>
      <c r="Z31" s="140">
        <v>-14.46</v>
      </c>
      <c r="AA31" s="155">
        <v>20906774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6829766</v>
      </c>
      <c r="D38" s="153">
        <f>SUM(D39:D41)</f>
        <v>0</v>
      </c>
      <c r="E38" s="154">
        <f t="shared" si="7"/>
        <v>18032404</v>
      </c>
      <c r="F38" s="100">
        <f t="shared" si="7"/>
        <v>18032404</v>
      </c>
      <c r="G38" s="100">
        <f t="shared" si="7"/>
        <v>261354</v>
      </c>
      <c r="H38" s="100">
        <f t="shared" si="7"/>
        <v>950772</v>
      </c>
      <c r="I38" s="100">
        <f t="shared" si="7"/>
        <v>229373</v>
      </c>
      <c r="J38" s="100">
        <f t="shared" si="7"/>
        <v>1441499</v>
      </c>
      <c r="K38" s="100">
        <f t="shared" si="7"/>
        <v>-465751</v>
      </c>
      <c r="L38" s="100">
        <f t="shared" si="7"/>
        <v>238953</v>
      </c>
      <c r="M38" s="100">
        <f t="shared" si="7"/>
        <v>764752</v>
      </c>
      <c r="N38" s="100">
        <f t="shared" si="7"/>
        <v>537954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1979453</v>
      </c>
      <c r="X38" s="100">
        <f t="shared" si="7"/>
        <v>18102000</v>
      </c>
      <c r="Y38" s="100">
        <f t="shared" si="7"/>
        <v>-16122547</v>
      </c>
      <c r="Z38" s="137">
        <f>+IF(X38&lt;&gt;0,+(Y38/X38)*100,0)</f>
        <v>-89.06500386697603</v>
      </c>
      <c r="AA38" s="153">
        <f>SUM(AA39:AA41)</f>
        <v>18032404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18102000</v>
      </c>
      <c r="Y39" s="60">
        <v>-18102000</v>
      </c>
      <c r="Z39" s="140">
        <v>-100</v>
      </c>
      <c r="AA39" s="155"/>
    </row>
    <row r="40" spans="1:27" ht="13.5">
      <c r="A40" s="138" t="s">
        <v>86</v>
      </c>
      <c r="B40" s="136"/>
      <c r="C40" s="155">
        <v>6829766</v>
      </c>
      <c r="D40" s="155"/>
      <c r="E40" s="156">
        <v>18032404</v>
      </c>
      <c r="F40" s="60">
        <v>18032404</v>
      </c>
      <c r="G40" s="60">
        <v>261354</v>
      </c>
      <c r="H40" s="60">
        <v>950772</v>
      </c>
      <c r="I40" s="60">
        <v>229373</v>
      </c>
      <c r="J40" s="60">
        <v>1441499</v>
      </c>
      <c r="K40" s="60">
        <v>-465751</v>
      </c>
      <c r="L40" s="60">
        <v>238953</v>
      </c>
      <c r="M40" s="60">
        <v>764752</v>
      </c>
      <c r="N40" s="60">
        <v>537954</v>
      </c>
      <c r="O40" s="60"/>
      <c r="P40" s="60"/>
      <c r="Q40" s="60"/>
      <c r="R40" s="60"/>
      <c r="S40" s="60"/>
      <c r="T40" s="60"/>
      <c r="U40" s="60"/>
      <c r="V40" s="60"/>
      <c r="W40" s="60">
        <v>1979453</v>
      </c>
      <c r="X40" s="60"/>
      <c r="Y40" s="60">
        <v>1979453</v>
      </c>
      <c r="Z40" s="140">
        <v>0</v>
      </c>
      <c r="AA40" s="155">
        <v>18032404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61821917</v>
      </c>
      <c r="D48" s="168">
        <f>+D28+D32+D38+D42+D47</f>
        <v>0</v>
      </c>
      <c r="E48" s="169">
        <f t="shared" si="9"/>
        <v>72346341</v>
      </c>
      <c r="F48" s="73">
        <f t="shared" si="9"/>
        <v>72346341</v>
      </c>
      <c r="G48" s="73">
        <f t="shared" si="9"/>
        <v>3022802</v>
      </c>
      <c r="H48" s="73">
        <f t="shared" si="9"/>
        <v>3841467</v>
      </c>
      <c r="I48" s="73">
        <f t="shared" si="9"/>
        <v>3652962</v>
      </c>
      <c r="J48" s="73">
        <f t="shared" si="9"/>
        <v>10517231</v>
      </c>
      <c r="K48" s="73">
        <f t="shared" si="9"/>
        <v>3445202</v>
      </c>
      <c r="L48" s="73">
        <f t="shared" si="9"/>
        <v>4507654</v>
      </c>
      <c r="M48" s="73">
        <f t="shared" si="9"/>
        <v>5650895</v>
      </c>
      <c r="N48" s="73">
        <f t="shared" si="9"/>
        <v>13603751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24120982</v>
      </c>
      <c r="X48" s="73">
        <f t="shared" si="9"/>
        <v>40830000</v>
      </c>
      <c r="Y48" s="73">
        <f t="shared" si="9"/>
        <v>-16709018</v>
      </c>
      <c r="Z48" s="170">
        <f>+IF(X48&lt;&gt;0,+(Y48/X48)*100,0)</f>
        <v>-40.923384766103354</v>
      </c>
      <c r="AA48" s="168">
        <f>+AA28+AA32+AA38+AA42+AA47</f>
        <v>72346341</v>
      </c>
    </row>
    <row r="49" spans="1:27" ht="13.5">
      <c r="A49" s="148" t="s">
        <v>49</v>
      </c>
      <c r="B49" s="149"/>
      <c r="C49" s="171">
        <f aca="true" t="shared" si="10" ref="C49:Y49">+C25-C48</f>
        <v>8520244</v>
      </c>
      <c r="D49" s="171">
        <f>+D25-D48</f>
        <v>0</v>
      </c>
      <c r="E49" s="172">
        <f t="shared" si="10"/>
        <v>9333326</v>
      </c>
      <c r="F49" s="173">
        <f t="shared" si="10"/>
        <v>9333326</v>
      </c>
      <c r="G49" s="173">
        <f t="shared" si="10"/>
        <v>17080336</v>
      </c>
      <c r="H49" s="173">
        <f t="shared" si="10"/>
        <v>-3333611</v>
      </c>
      <c r="I49" s="173">
        <f t="shared" si="10"/>
        <v>-1769607</v>
      </c>
      <c r="J49" s="173">
        <f t="shared" si="10"/>
        <v>11977118</v>
      </c>
      <c r="K49" s="173">
        <f t="shared" si="10"/>
        <v>-2970204</v>
      </c>
      <c r="L49" s="173">
        <f t="shared" si="10"/>
        <v>13376884</v>
      </c>
      <c r="M49" s="173">
        <f t="shared" si="10"/>
        <v>-1275661</v>
      </c>
      <c r="N49" s="173">
        <f t="shared" si="10"/>
        <v>9131019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21108137</v>
      </c>
      <c r="X49" s="173">
        <f>IF(F25=F48,0,X25-X48)</f>
        <v>0</v>
      </c>
      <c r="Y49" s="173">
        <f t="shared" si="10"/>
        <v>21108137</v>
      </c>
      <c r="Z49" s="174">
        <f>+IF(X49&lt;&gt;0,+(Y49/X49)*100,0)</f>
        <v>0</v>
      </c>
      <c r="AA49" s="171">
        <f>+AA25-AA48</f>
        <v>9333326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2236507</v>
      </c>
      <c r="D5" s="155">
        <v>0</v>
      </c>
      <c r="E5" s="156">
        <v>2234611</v>
      </c>
      <c r="F5" s="60">
        <v>2234611</v>
      </c>
      <c r="G5" s="60">
        <v>186213</v>
      </c>
      <c r="H5" s="60">
        <v>186213</v>
      </c>
      <c r="I5" s="60">
        <v>186213</v>
      </c>
      <c r="J5" s="60">
        <v>558639</v>
      </c>
      <c r="K5" s="60">
        <v>186213</v>
      </c>
      <c r="L5" s="60">
        <v>186213</v>
      </c>
      <c r="M5" s="60">
        <v>186200</v>
      </c>
      <c r="N5" s="60">
        <v>558626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1117265</v>
      </c>
      <c r="X5" s="60">
        <v>1117302</v>
      </c>
      <c r="Y5" s="60">
        <v>-37</v>
      </c>
      <c r="Z5" s="140">
        <v>0</v>
      </c>
      <c r="AA5" s="155">
        <v>2234611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260000</v>
      </c>
      <c r="D12" s="155">
        <v>0</v>
      </c>
      <c r="E12" s="156">
        <v>297029</v>
      </c>
      <c r="F12" s="60">
        <v>297029</v>
      </c>
      <c r="G12" s="60">
        <v>21614</v>
      </c>
      <c r="H12" s="60">
        <v>21838</v>
      </c>
      <c r="I12" s="60">
        <v>21838</v>
      </c>
      <c r="J12" s="60">
        <v>65290</v>
      </c>
      <c r="K12" s="60">
        <v>21838</v>
      </c>
      <c r="L12" s="60">
        <v>21901</v>
      </c>
      <c r="M12" s="60">
        <v>22409</v>
      </c>
      <c r="N12" s="60">
        <v>66148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131438</v>
      </c>
      <c r="X12" s="60">
        <v>148512</v>
      </c>
      <c r="Y12" s="60">
        <v>-17074</v>
      </c>
      <c r="Z12" s="140">
        <v>-11.5</v>
      </c>
      <c r="AA12" s="155">
        <v>297029</v>
      </c>
    </row>
    <row r="13" spans="1:27" ht="13.5">
      <c r="A13" s="181" t="s">
        <v>109</v>
      </c>
      <c r="B13" s="185"/>
      <c r="C13" s="155">
        <v>856288</v>
      </c>
      <c r="D13" s="155">
        <v>0</v>
      </c>
      <c r="E13" s="156">
        <v>650000</v>
      </c>
      <c r="F13" s="60">
        <v>650000</v>
      </c>
      <c r="G13" s="60">
        <v>39490</v>
      </c>
      <c r="H13" s="60">
        <v>92108</v>
      </c>
      <c r="I13" s="60">
        <v>111664</v>
      </c>
      <c r="J13" s="60">
        <v>243262</v>
      </c>
      <c r="K13" s="60">
        <v>107617</v>
      </c>
      <c r="L13" s="60">
        <v>94136</v>
      </c>
      <c r="M13" s="60">
        <v>118207</v>
      </c>
      <c r="N13" s="60">
        <v>319960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563222</v>
      </c>
      <c r="X13" s="60">
        <v>324996</v>
      </c>
      <c r="Y13" s="60">
        <v>238226</v>
      </c>
      <c r="Z13" s="140">
        <v>73.3</v>
      </c>
      <c r="AA13" s="155">
        <v>650000</v>
      </c>
    </row>
    <row r="14" spans="1:27" ht="13.5">
      <c r="A14" s="181" t="s">
        <v>110</v>
      </c>
      <c r="B14" s="185"/>
      <c r="C14" s="155">
        <v>76</v>
      </c>
      <c r="D14" s="155">
        <v>0</v>
      </c>
      <c r="E14" s="156">
        <v>0</v>
      </c>
      <c r="F14" s="60">
        <v>0</v>
      </c>
      <c r="G14" s="60">
        <v>16</v>
      </c>
      <c r="H14" s="60">
        <v>0</v>
      </c>
      <c r="I14" s="60">
        <v>0</v>
      </c>
      <c r="J14" s="60">
        <v>16</v>
      </c>
      <c r="K14" s="60">
        <v>16</v>
      </c>
      <c r="L14" s="60">
        <v>0</v>
      </c>
      <c r="M14" s="60">
        <v>0</v>
      </c>
      <c r="N14" s="60">
        <v>16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</v>
      </c>
      <c r="X14" s="60"/>
      <c r="Y14" s="60">
        <v>32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62298071</v>
      </c>
      <c r="D19" s="155">
        <v>0</v>
      </c>
      <c r="E19" s="156">
        <v>57391000</v>
      </c>
      <c r="F19" s="60">
        <v>57391000</v>
      </c>
      <c r="G19" s="60">
        <v>19312277</v>
      </c>
      <c r="H19" s="60">
        <v>207094</v>
      </c>
      <c r="I19" s="60">
        <v>806282</v>
      </c>
      <c r="J19" s="60">
        <v>20325653</v>
      </c>
      <c r="K19" s="60">
        <v>125524</v>
      </c>
      <c r="L19" s="60">
        <v>17575900</v>
      </c>
      <c r="M19" s="60">
        <v>1089274</v>
      </c>
      <c r="N19" s="60">
        <v>18790698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39116351</v>
      </c>
      <c r="X19" s="60">
        <v>38260666</v>
      </c>
      <c r="Y19" s="60">
        <v>855685</v>
      </c>
      <c r="Z19" s="140">
        <v>2.24</v>
      </c>
      <c r="AA19" s="155">
        <v>57391000</v>
      </c>
    </row>
    <row r="20" spans="1:27" ht="13.5">
      <c r="A20" s="181" t="s">
        <v>35</v>
      </c>
      <c r="B20" s="185"/>
      <c r="C20" s="155">
        <v>135640</v>
      </c>
      <c r="D20" s="155">
        <v>0</v>
      </c>
      <c r="E20" s="156">
        <v>3108027</v>
      </c>
      <c r="F20" s="54">
        <v>3108027</v>
      </c>
      <c r="G20" s="54">
        <v>21176</v>
      </c>
      <c r="H20" s="54">
        <v>603</v>
      </c>
      <c r="I20" s="54">
        <v>7358</v>
      </c>
      <c r="J20" s="54">
        <v>29137</v>
      </c>
      <c r="K20" s="54">
        <v>33790</v>
      </c>
      <c r="L20" s="54">
        <v>6388</v>
      </c>
      <c r="M20" s="54">
        <v>3947</v>
      </c>
      <c r="N20" s="54">
        <v>44125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73262</v>
      </c>
      <c r="X20" s="54">
        <v>1554000</v>
      </c>
      <c r="Y20" s="54">
        <v>-1480738</v>
      </c>
      <c r="Z20" s="184">
        <v>-95.29</v>
      </c>
      <c r="AA20" s="130">
        <v>3108027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320160</v>
      </c>
      <c r="N21" s="60">
        <v>320160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320160</v>
      </c>
      <c r="X21" s="60"/>
      <c r="Y21" s="60">
        <v>320160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65786582</v>
      </c>
      <c r="D22" s="188">
        <f>SUM(D5:D21)</f>
        <v>0</v>
      </c>
      <c r="E22" s="189">
        <f t="shared" si="0"/>
        <v>63680667</v>
      </c>
      <c r="F22" s="190">
        <f t="shared" si="0"/>
        <v>63680667</v>
      </c>
      <c r="G22" s="190">
        <f t="shared" si="0"/>
        <v>19580786</v>
      </c>
      <c r="H22" s="190">
        <f t="shared" si="0"/>
        <v>507856</v>
      </c>
      <c r="I22" s="190">
        <f t="shared" si="0"/>
        <v>1133355</v>
      </c>
      <c r="J22" s="190">
        <f t="shared" si="0"/>
        <v>21221997</v>
      </c>
      <c r="K22" s="190">
        <f t="shared" si="0"/>
        <v>474998</v>
      </c>
      <c r="L22" s="190">
        <f t="shared" si="0"/>
        <v>17884538</v>
      </c>
      <c r="M22" s="190">
        <f t="shared" si="0"/>
        <v>1740197</v>
      </c>
      <c r="N22" s="190">
        <f t="shared" si="0"/>
        <v>20099733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41321730</v>
      </c>
      <c r="X22" s="190">
        <f t="shared" si="0"/>
        <v>41405476</v>
      </c>
      <c r="Y22" s="190">
        <f t="shared" si="0"/>
        <v>-83746</v>
      </c>
      <c r="Z22" s="191">
        <f>+IF(X22&lt;&gt;0,+(Y22/X22)*100,0)</f>
        <v>-0.20225827134555827</v>
      </c>
      <c r="AA22" s="188">
        <f>SUM(AA5:AA21)</f>
        <v>63680667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15358888</v>
      </c>
      <c r="D25" s="155">
        <v>0</v>
      </c>
      <c r="E25" s="156">
        <v>18331579</v>
      </c>
      <c r="F25" s="60">
        <v>18331579</v>
      </c>
      <c r="G25" s="60">
        <v>1287907</v>
      </c>
      <c r="H25" s="60">
        <v>1472196</v>
      </c>
      <c r="I25" s="60">
        <v>1288406</v>
      </c>
      <c r="J25" s="60">
        <v>4048509</v>
      </c>
      <c r="K25" s="60">
        <v>1412575</v>
      </c>
      <c r="L25" s="60">
        <v>1303967</v>
      </c>
      <c r="M25" s="60">
        <v>1746702</v>
      </c>
      <c r="N25" s="60">
        <v>4463244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8511753</v>
      </c>
      <c r="X25" s="60">
        <v>9872347</v>
      </c>
      <c r="Y25" s="60">
        <v>-1360594</v>
      </c>
      <c r="Z25" s="140">
        <v>-13.78</v>
      </c>
      <c r="AA25" s="155">
        <v>18331579</v>
      </c>
    </row>
    <row r="26" spans="1:27" ht="13.5">
      <c r="A26" s="183" t="s">
        <v>38</v>
      </c>
      <c r="B26" s="182"/>
      <c r="C26" s="155">
        <v>7049384</v>
      </c>
      <c r="D26" s="155">
        <v>0</v>
      </c>
      <c r="E26" s="156">
        <v>6001581</v>
      </c>
      <c r="F26" s="60">
        <v>6001581</v>
      </c>
      <c r="G26" s="60">
        <v>571596</v>
      </c>
      <c r="H26" s="60">
        <v>494890</v>
      </c>
      <c r="I26" s="60">
        <v>499994</v>
      </c>
      <c r="J26" s="60">
        <v>1566480</v>
      </c>
      <c r="K26" s="60">
        <v>500258</v>
      </c>
      <c r="L26" s="60">
        <v>490508</v>
      </c>
      <c r="M26" s="60">
        <v>509758</v>
      </c>
      <c r="N26" s="60">
        <v>1500524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3067004</v>
      </c>
      <c r="X26" s="60">
        <v>2803644</v>
      </c>
      <c r="Y26" s="60">
        <v>263360</v>
      </c>
      <c r="Z26" s="140">
        <v>9.39</v>
      </c>
      <c r="AA26" s="155">
        <v>6001581</v>
      </c>
    </row>
    <row r="27" spans="1:27" ht="13.5">
      <c r="A27" s="183" t="s">
        <v>118</v>
      </c>
      <c r="B27" s="182"/>
      <c r="C27" s="155">
        <v>62028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3.5">
      <c r="A28" s="183" t="s">
        <v>39</v>
      </c>
      <c r="B28" s="182"/>
      <c r="C28" s="155">
        <v>15497808</v>
      </c>
      <c r="D28" s="155">
        <v>0</v>
      </c>
      <c r="E28" s="156">
        <v>8400000</v>
      </c>
      <c r="F28" s="60">
        <v>8400000</v>
      </c>
      <c r="G28" s="60">
        <v>0</v>
      </c>
      <c r="H28" s="60">
        <v>0</v>
      </c>
      <c r="I28" s="60">
        <v>0</v>
      </c>
      <c r="J28" s="60">
        <v>0</v>
      </c>
      <c r="K28" s="60">
        <v>947931</v>
      </c>
      <c r="L28" s="60">
        <v>931928</v>
      </c>
      <c r="M28" s="60">
        <v>932962</v>
      </c>
      <c r="N28" s="60">
        <v>2812821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2812821</v>
      </c>
      <c r="X28" s="60">
        <v>4200000</v>
      </c>
      <c r="Y28" s="60">
        <v>-1387179</v>
      </c>
      <c r="Z28" s="140">
        <v>-33.03</v>
      </c>
      <c r="AA28" s="155">
        <v>8400000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335414</v>
      </c>
      <c r="F29" s="60">
        <v>335414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167706</v>
      </c>
      <c r="Y29" s="60">
        <v>-167706</v>
      </c>
      <c r="Z29" s="140">
        <v>-100</v>
      </c>
      <c r="AA29" s="155">
        <v>335414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4015420</v>
      </c>
      <c r="D32" s="155">
        <v>0</v>
      </c>
      <c r="E32" s="156">
        <v>7440667</v>
      </c>
      <c r="F32" s="60">
        <v>7440667</v>
      </c>
      <c r="G32" s="60">
        <v>326429</v>
      </c>
      <c r="H32" s="60">
        <v>49898</v>
      </c>
      <c r="I32" s="60">
        <v>693334</v>
      </c>
      <c r="J32" s="60">
        <v>1069661</v>
      </c>
      <c r="K32" s="60">
        <v>298405</v>
      </c>
      <c r="L32" s="60">
        <v>335454</v>
      </c>
      <c r="M32" s="60">
        <v>619872</v>
      </c>
      <c r="N32" s="60">
        <v>1253731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2323392</v>
      </c>
      <c r="X32" s="60">
        <v>970500</v>
      </c>
      <c r="Y32" s="60">
        <v>1352892</v>
      </c>
      <c r="Z32" s="140">
        <v>139.4</v>
      </c>
      <c r="AA32" s="155">
        <v>7440667</v>
      </c>
    </row>
    <row r="33" spans="1:27" ht="13.5">
      <c r="A33" s="183" t="s">
        <v>42</v>
      </c>
      <c r="B33" s="182"/>
      <c r="C33" s="155">
        <v>12775783</v>
      </c>
      <c r="D33" s="155">
        <v>0</v>
      </c>
      <c r="E33" s="156">
        <v>0</v>
      </c>
      <c r="F33" s="60">
        <v>0</v>
      </c>
      <c r="G33" s="60">
        <v>319254</v>
      </c>
      <c r="H33" s="60">
        <v>1311140</v>
      </c>
      <c r="I33" s="60">
        <v>180158</v>
      </c>
      <c r="J33" s="60">
        <v>1810552</v>
      </c>
      <c r="K33" s="60">
        <v>-824631</v>
      </c>
      <c r="L33" s="60">
        <v>734365</v>
      </c>
      <c r="M33" s="60">
        <v>1413948</v>
      </c>
      <c r="N33" s="60">
        <v>1323682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3134234</v>
      </c>
      <c r="X33" s="60"/>
      <c r="Y33" s="60">
        <v>3134234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7040973</v>
      </c>
      <c r="D34" s="155">
        <v>0</v>
      </c>
      <c r="E34" s="156">
        <v>29837100</v>
      </c>
      <c r="F34" s="60">
        <v>29837100</v>
      </c>
      <c r="G34" s="60">
        <v>517616</v>
      </c>
      <c r="H34" s="60">
        <v>513343</v>
      </c>
      <c r="I34" s="60">
        <v>991070</v>
      </c>
      <c r="J34" s="60">
        <v>2022029</v>
      </c>
      <c r="K34" s="60">
        <v>1110664</v>
      </c>
      <c r="L34" s="60">
        <v>711432</v>
      </c>
      <c r="M34" s="60">
        <v>427653</v>
      </c>
      <c r="N34" s="60">
        <v>2249749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4271778</v>
      </c>
      <c r="X34" s="60">
        <v>14918502</v>
      </c>
      <c r="Y34" s="60">
        <v>-10646724</v>
      </c>
      <c r="Z34" s="140">
        <v>-71.37</v>
      </c>
      <c r="AA34" s="155">
        <v>29837100</v>
      </c>
    </row>
    <row r="35" spans="1:27" ht="13.5">
      <c r="A35" s="181" t="s">
        <v>122</v>
      </c>
      <c r="B35" s="185"/>
      <c r="C35" s="155">
        <v>21633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61821917</v>
      </c>
      <c r="D36" s="188">
        <f>SUM(D25:D35)</f>
        <v>0</v>
      </c>
      <c r="E36" s="189">
        <f t="shared" si="1"/>
        <v>72346341</v>
      </c>
      <c r="F36" s="190">
        <f t="shared" si="1"/>
        <v>72346341</v>
      </c>
      <c r="G36" s="190">
        <f t="shared" si="1"/>
        <v>3022802</v>
      </c>
      <c r="H36" s="190">
        <f t="shared" si="1"/>
        <v>3841467</v>
      </c>
      <c r="I36" s="190">
        <f t="shared" si="1"/>
        <v>3652962</v>
      </c>
      <c r="J36" s="190">
        <f t="shared" si="1"/>
        <v>10517231</v>
      </c>
      <c r="K36" s="190">
        <f t="shared" si="1"/>
        <v>3445202</v>
      </c>
      <c r="L36" s="190">
        <f t="shared" si="1"/>
        <v>4507654</v>
      </c>
      <c r="M36" s="190">
        <f t="shared" si="1"/>
        <v>5650895</v>
      </c>
      <c r="N36" s="190">
        <f t="shared" si="1"/>
        <v>13603751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24120982</v>
      </c>
      <c r="X36" s="190">
        <f t="shared" si="1"/>
        <v>32932699</v>
      </c>
      <c r="Y36" s="190">
        <f t="shared" si="1"/>
        <v>-8811717</v>
      </c>
      <c r="Z36" s="191">
        <f>+IF(X36&lt;&gt;0,+(Y36/X36)*100,0)</f>
        <v>-26.75674107366663</v>
      </c>
      <c r="AA36" s="188">
        <f>SUM(AA25:AA35)</f>
        <v>72346341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3964665</v>
      </c>
      <c r="D38" s="199">
        <f>+D22-D36</f>
        <v>0</v>
      </c>
      <c r="E38" s="200">
        <f t="shared" si="2"/>
        <v>-8665674</v>
      </c>
      <c r="F38" s="106">
        <f t="shared" si="2"/>
        <v>-8665674</v>
      </c>
      <c r="G38" s="106">
        <f t="shared" si="2"/>
        <v>16557984</v>
      </c>
      <c r="H38" s="106">
        <f t="shared" si="2"/>
        <v>-3333611</v>
      </c>
      <c r="I38" s="106">
        <f t="shared" si="2"/>
        <v>-2519607</v>
      </c>
      <c r="J38" s="106">
        <f t="shared" si="2"/>
        <v>10704766</v>
      </c>
      <c r="K38" s="106">
        <f t="shared" si="2"/>
        <v>-2970204</v>
      </c>
      <c r="L38" s="106">
        <f t="shared" si="2"/>
        <v>13376884</v>
      </c>
      <c r="M38" s="106">
        <f t="shared" si="2"/>
        <v>-3910698</v>
      </c>
      <c r="N38" s="106">
        <f t="shared" si="2"/>
        <v>6495982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17200748</v>
      </c>
      <c r="X38" s="106">
        <f>IF(F22=F36,0,X22-X36)</f>
        <v>8472777</v>
      </c>
      <c r="Y38" s="106">
        <f t="shared" si="2"/>
        <v>8727971</v>
      </c>
      <c r="Z38" s="201">
        <f>+IF(X38&lt;&gt;0,+(Y38/X38)*100,0)</f>
        <v>103.01192867462463</v>
      </c>
      <c r="AA38" s="199">
        <f>+AA22-AA36</f>
        <v>-8665674</v>
      </c>
    </row>
    <row r="39" spans="1:27" ht="13.5">
      <c r="A39" s="181" t="s">
        <v>46</v>
      </c>
      <c r="B39" s="185"/>
      <c r="C39" s="155">
        <v>4555579</v>
      </c>
      <c r="D39" s="155">
        <v>0</v>
      </c>
      <c r="E39" s="156">
        <v>17999000</v>
      </c>
      <c r="F39" s="60">
        <v>17999000</v>
      </c>
      <c r="G39" s="60">
        <v>522352</v>
      </c>
      <c r="H39" s="60">
        <v>0</v>
      </c>
      <c r="I39" s="60">
        <v>750000</v>
      </c>
      <c r="J39" s="60">
        <v>1272352</v>
      </c>
      <c r="K39" s="60">
        <v>0</v>
      </c>
      <c r="L39" s="60">
        <v>0</v>
      </c>
      <c r="M39" s="60">
        <v>2635037</v>
      </c>
      <c r="N39" s="60">
        <v>2635037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3907389</v>
      </c>
      <c r="X39" s="60">
        <v>8181365</v>
      </c>
      <c r="Y39" s="60">
        <v>-4273976</v>
      </c>
      <c r="Z39" s="140">
        <v>-52.24</v>
      </c>
      <c r="AA39" s="155">
        <v>17999000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8520244</v>
      </c>
      <c r="D42" s="206">
        <f>SUM(D38:D41)</f>
        <v>0</v>
      </c>
      <c r="E42" s="207">
        <f t="shared" si="3"/>
        <v>9333326</v>
      </c>
      <c r="F42" s="88">
        <f t="shared" si="3"/>
        <v>9333326</v>
      </c>
      <c r="G42" s="88">
        <f t="shared" si="3"/>
        <v>17080336</v>
      </c>
      <c r="H42" s="88">
        <f t="shared" si="3"/>
        <v>-3333611</v>
      </c>
      <c r="I42" s="88">
        <f t="shared" si="3"/>
        <v>-1769607</v>
      </c>
      <c r="J42" s="88">
        <f t="shared" si="3"/>
        <v>11977118</v>
      </c>
      <c r="K42" s="88">
        <f t="shared" si="3"/>
        <v>-2970204</v>
      </c>
      <c r="L42" s="88">
        <f t="shared" si="3"/>
        <v>13376884</v>
      </c>
      <c r="M42" s="88">
        <f t="shared" si="3"/>
        <v>-1275661</v>
      </c>
      <c r="N42" s="88">
        <f t="shared" si="3"/>
        <v>9131019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21108137</v>
      </c>
      <c r="X42" s="88">
        <f t="shared" si="3"/>
        <v>16654142</v>
      </c>
      <c r="Y42" s="88">
        <f t="shared" si="3"/>
        <v>4453995</v>
      </c>
      <c r="Z42" s="208">
        <f>+IF(X42&lt;&gt;0,+(Y42/X42)*100,0)</f>
        <v>26.744067631944052</v>
      </c>
      <c r="AA42" s="206">
        <f>SUM(AA38:AA41)</f>
        <v>9333326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8520244</v>
      </c>
      <c r="D44" s="210">
        <f>+D42-D43</f>
        <v>0</v>
      </c>
      <c r="E44" s="211">
        <f t="shared" si="4"/>
        <v>9333326</v>
      </c>
      <c r="F44" s="77">
        <f t="shared" si="4"/>
        <v>9333326</v>
      </c>
      <c r="G44" s="77">
        <f t="shared" si="4"/>
        <v>17080336</v>
      </c>
      <c r="H44" s="77">
        <f t="shared" si="4"/>
        <v>-3333611</v>
      </c>
      <c r="I44" s="77">
        <f t="shared" si="4"/>
        <v>-1769607</v>
      </c>
      <c r="J44" s="77">
        <f t="shared" si="4"/>
        <v>11977118</v>
      </c>
      <c r="K44" s="77">
        <f t="shared" si="4"/>
        <v>-2970204</v>
      </c>
      <c r="L44" s="77">
        <f t="shared" si="4"/>
        <v>13376884</v>
      </c>
      <c r="M44" s="77">
        <f t="shared" si="4"/>
        <v>-1275661</v>
      </c>
      <c r="N44" s="77">
        <f t="shared" si="4"/>
        <v>9131019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21108137</v>
      </c>
      <c r="X44" s="77">
        <f t="shared" si="4"/>
        <v>16654142</v>
      </c>
      <c r="Y44" s="77">
        <f t="shared" si="4"/>
        <v>4453995</v>
      </c>
      <c r="Z44" s="212">
        <f>+IF(X44&lt;&gt;0,+(Y44/X44)*100,0)</f>
        <v>26.744067631944052</v>
      </c>
      <c r="AA44" s="210">
        <f>+AA42-AA43</f>
        <v>9333326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8520244</v>
      </c>
      <c r="D46" s="206">
        <f>SUM(D44:D45)</f>
        <v>0</v>
      </c>
      <c r="E46" s="207">
        <f t="shared" si="5"/>
        <v>9333326</v>
      </c>
      <c r="F46" s="88">
        <f t="shared" si="5"/>
        <v>9333326</v>
      </c>
      <c r="G46" s="88">
        <f t="shared" si="5"/>
        <v>17080336</v>
      </c>
      <c r="H46" s="88">
        <f t="shared" si="5"/>
        <v>-3333611</v>
      </c>
      <c r="I46" s="88">
        <f t="shared" si="5"/>
        <v>-1769607</v>
      </c>
      <c r="J46" s="88">
        <f t="shared" si="5"/>
        <v>11977118</v>
      </c>
      <c r="K46" s="88">
        <f t="shared" si="5"/>
        <v>-2970204</v>
      </c>
      <c r="L46" s="88">
        <f t="shared" si="5"/>
        <v>13376884</v>
      </c>
      <c r="M46" s="88">
        <f t="shared" si="5"/>
        <v>-1275661</v>
      </c>
      <c r="N46" s="88">
        <f t="shared" si="5"/>
        <v>9131019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21108137</v>
      </c>
      <c r="X46" s="88">
        <f t="shared" si="5"/>
        <v>16654142</v>
      </c>
      <c r="Y46" s="88">
        <f t="shared" si="5"/>
        <v>4453995</v>
      </c>
      <c r="Z46" s="208">
        <f>+IF(X46&lt;&gt;0,+(Y46/X46)*100,0)</f>
        <v>26.744067631944052</v>
      </c>
      <c r="AA46" s="206">
        <f>SUM(AA44:AA45)</f>
        <v>9333326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8520244</v>
      </c>
      <c r="D48" s="217">
        <f>SUM(D46:D47)</f>
        <v>0</v>
      </c>
      <c r="E48" s="218">
        <f t="shared" si="6"/>
        <v>9333326</v>
      </c>
      <c r="F48" s="219">
        <f t="shared" si="6"/>
        <v>9333326</v>
      </c>
      <c r="G48" s="219">
        <f t="shared" si="6"/>
        <v>17080336</v>
      </c>
      <c r="H48" s="220">
        <f t="shared" si="6"/>
        <v>-3333611</v>
      </c>
      <c r="I48" s="220">
        <f t="shared" si="6"/>
        <v>-1769607</v>
      </c>
      <c r="J48" s="220">
        <f t="shared" si="6"/>
        <v>11977118</v>
      </c>
      <c r="K48" s="220">
        <f t="shared" si="6"/>
        <v>-2970204</v>
      </c>
      <c r="L48" s="220">
        <f t="shared" si="6"/>
        <v>13376884</v>
      </c>
      <c r="M48" s="219">
        <f t="shared" si="6"/>
        <v>-1275661</v>
      </c>
      <c r="N48" s="219">
        <f t="shared" si="6"/>
        <v>9131019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21108137</v>
      </c>
      <c r="X48" s="220">
        <f t="shared" si="6"/>
        <v>16654142</v>
      </c>
      <c r="Y48" s="220">
        <f t="shared" si="6"/>
        <v>4453995</v>
      </c>
      <c r="Z48" s="221">
        <f>+IF(X48&lt;&gt;0,+(Y48/X48)*100,0)</f>
        <v>26.744067631944052</v>
      </c>
      <c r="AA48" s="222">
        <f>SUM(AA46:AA47)</f>
        <v>9333326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333000</v>
      </c>
      <c r="F5" s="100">
        <f t="shared" si="0"/>
        <v>333000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333000</v>
      </c>
      <c r="Y5" s="100">
        <f t="shared" si="0"/>
        <v>-333000</v>
      </c>
      <c r="Z5" s="137">
        <f>+IF(X5&lt;&gt;0,+(Y5/X5)*100,0)</f>
        <v>-100</v>
      </c>
      <c r="AA5" s="153">
        <f>SUM(AA6:AA8)</f>
        <v>333000</v>
      </c>
    </row>
    <row r="6" spans="1:27" ht="13.5">
      <c r="A6" s="138" t="s">
        <v>75</v>
      </c>
      <c r="B6" s="136"/>
      <c r="C6" s="155"/>
      <c r="D6" s="155"/>
      <c r="E6" s="156">
        <v>210000</v>
      </c>
      <c r="F6" s="60">
        <v>210000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210000</v>
      </c>
      <c r="Y6" s="60">
        <v>-210000</v>
      </c>
      <c r="Z6" s="140">
        <v>-100</v>
      </c>
      <c r="AA6" s="62">
        <v>210000</v>
      </c>
    </row>
    <row r="7" spans="1:27" ht="13.5">
      <c r="A7" s="138" t="s">
        <v>76</v>
      </c>
      <c r="B7" s="136"/>
      <c r="C7" s="157"/>
      <c r="D7" s="157"/>
      <c r="E7" s="158">
        <v>23000</v>
      </c>
      <c r="F7" s="159">
        <v>23000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23000</v>
      </c>
      <c r="Y7" s="159">
        <v>-23000</v>
      </c>
      <c r="Z7" s="141">
        <v>-100</v>
      </c>
      <c r="AA7" s="225">
        <v>23000</v>
      </c>
    </row>
    <row r="8" spans="1:27" ht="13.5">
      <c r="A8" s="138" t="s">
        <v>77</v>
      </c>
      <c r="B8" s="136"/>
      <c r="C8" s="155"/>
      <c r="D8" s="155"/>
      <c r="E8" s="156">
        <v>100000</v>
      </c>
      <c r="F8" s="60">
        <v>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</v>
      </c>
      <c r="Y8" s="60">
        <v>-100000</v>
      </c>
      <c r="Z8" s="140">
        <v>-100</v>
      </c>
      <c r="AA8" s="62">
        <v>100000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19525641</v>
      </c>
      <c r="D15" s="153">
        <f>SUM(D16:D18)</f>
        <v>0</v>
      </c>
      <c r="E15" s="154">
        <f t="shared" si="2"/>
        <v>17400000</v>
      </c>
      <c r="F15" s="100">
        <f t="shared" si="2"/>
        <v>17400000</v>
      </c>
      <c r="G15" s="100">
        <f t="shared" si="2"/>
        <v>342349</v>
      </c>
      <c r="H15" s="100">
        <f t="shared" si="2"/>
        <v>0</v>
      </c>
      <c r="I15" s="100">
        <f t="shared" si="2"/>
        <v>906593</v>
      </c>
      <c r="J15" s="100">
        <f t="shared" si="2"/>
        <v>1248942</v>
      </c>
      <c r="K15" s="100">
        <f t="shared" si="2"/>
        <v>0</v>
      </c>
      <c r="L15" s="100">
        <f t="shared" si="2"/>
        <v>937709</v>
      </c>
      <c r="M15" s="100">
        <f t="shared" si="2"/>
        <v>474863</v>
      </c>
      <c r="N15" s="100">
        <f t="shared" si="2"/>
        <v>1412572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2661514</v>
      </c>
      <c r="X15" s="100">
        <f t="shared" si="2"/>
        <v>8700000</v>
      </c>
      <c r="Y15" s="100">
        <f t="shared" si="2"/>
        <v>-6038486</v>
      </c>
      <c r="Z15" s="137">
        <f>+IF(X15&lt;&gt;0,+(Y15/X15)*100,0)</f>
        <v>-69.40788505747126</v>
      </c>
      <c r="AA15" s="102">
        <f>SUM(AA16:AA18)</f>
        <v>17400000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8700000</v>
      </c>
      <c r="Y16" s="60">
        <v>-8700000</v>
      </c>
      <c r="Z16" s="140">
        <v>-100</v>
      </c>
      <c r="AA16" s="62"/>
    </row>
    <row r="17" spans="1:27" ht="13.5">
      <c r="A17" s="138" t="s">
        <v>86</v>
      </c>
      <c r="B17" s="136"/>
      <c r="C17" s="155">
        <v>19525641</v>
      </c>
      <c r="D17" s="155"/>
      <c r="E17" s="156">
        <v>17400000</v>
      </c>
      <c r="F17" s="60">
        <v>17400000</v>
      </c>
      <c r="G17" s="60">
        <v>342349</v>
      </c>
      <c r="H17" s="60"/>
      <c r="I17" s="60">
        <v>906593</v>
      </c>
      <c r="J17" s="60">
        <v>1248942</v>
      </c>
      <c r="K17" s="60"/>
      <c r="L17" s="60">
        <v>937709</v>
      </c>
      <c r="M17" s="60">
        <v>474863</v>
      </c>
      <c r="N17" s="60">
        <v>1412572</v>
      </c>
      <c r="O17" s="60"/>
      <c r="P17" s="60"/>
      <c r="Q17" s="60"/>
      <c r="R17" s="60"/>
      <c r="S17" s="60"/>
      <c r="T17" s="60"/>
      <c r="U17" s="60"/>
      <c r="V17" s="60"/>
      <c r="W17" s="60">
        <v>2661514</v>
      </c>
      <c r="X17" s="60"/>
      <c r="Y17" s="60">
        <v>2661514</v>
      </c>
      <c r="Z17" s="140"/>
      <c r="AA17" s="62">
        <v>17400000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19525641</v>
      </c>
      <c r="D25" s="217">
        <f>+D5+D9+D15+D19+D24</f>
        <v>0</v>
      </c>
      <c r="E25" s="230">
        <f t="shared" si="4"/>
        <v>17733000</v>
      </c>
      <c r="F25" s="219">
        <f t="shared" si="4"/>
        <v>17733000</v>
      </c>
      <c r="G25" s="219">
        <f t="shared" si="4"/>
        <v>342349</v>
      </c>
      <c r="H25" s="219">
        <f t="shared" si="4"/>
        <v>0</v>
      </c>
      <c r="I25" s="219">
        <f t="shared" si="4"/>
        <v>906593</v>
      </c>
      <c r="J25" s="219">
        <f t="shared" si="4"/>
        <v>1248942</v>
      </c>
      <c r="K25" s="219">
        <f t="shared" si="4"/>
        <v>0</v>
      </c>
      <c r="L25" s="219">
        <f t="shared" si="4"/>
        <v>937709</v>
      </c>
      <c r="M25" s="219">
        <f t="shared" si="4"/>
        <v>474863</v>
      </c>
      <c r="N25" s="219">
        <f t="shared" si="4"/>
        <v>1412572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2661514</v>
      </c>
      <c r="X25" s="219">
        <f t="shared" si="4"/>
        <v>9033000</v>
      </c>
      <c r="Y25" s="219">
        <f t="shared" si="4"/>
        <v>-6371486</v>
      </c>
      <c r="Z25" s="231">
        <f>+IF(X25&lt;&gt;0,+(Y25/X25)*100,0)</f>
        <v>-70.53565814236687</v>
      </c>
      <c r="AA25" s="232">
        <f>+AA5+AA9+AA15+AA19+AA24</f>
        <v>17733000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19525641</v>
      </c>
      <c r="D28" s="155"/>
      <c r="E28" s="156">
        <v>17733000</v>
      </c>
      <c r="F28" s="60">
        <v>17733000</v>
      </c>
      <c r="G28" s="60">
        <v>342349</v>
      </c>
      <c r="H28" s="60"/>
      <c r="I28" s="60">
        <v>906593</v>
      </c>
      <c r="J28" s="60">
        <v>1248942</v>
      </c>
      <c r="K28" s="60"/>
      <c r="L28" s="60">
        <v>937709</v>
      </c>
      <c r="M28" s="60">
        <v>474863</v>
      </c>
      <c r="N28" s="60">
        <v>1412572</v>
      </c>
      <c r="O28" s="60"/>
      <c r="P28" s="60"/>
      <c r="Q28" s="60"/>
      <c r="R28" s="60"/>
      <c r="S28" s="60"/>
      <c r="T28" s="60"/>
      <c r="U28" s="60"/>
      <c r="V28" s="60"/>
      <c r="W28" s="60">
        <v>2661514</v>
      </c>
      <c r="X28" s="60"/>
      <c r="Y28" s="60">
        <v>2661514</v>
      </c>
      <c r="Z28" s="140"/>
      <c r="AA28" s="155">
        <v>17733000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19525641</v>
      </c>
      <c r="D32" s="210">
        <f>SUM(D28:D31)</f>
        <v>0</v>
      </c>
      <c r="E32" s="211">
        <f t="shared" si="5"/>
        <v>17733000</v>
      </c>
      <c r="F32" s="77">
        <f t="shared" si="5"/>
        <v>17733000</v>
      </c>
      <c r="G32" s="77">
        <f t="shared" si="5"/>
        <v>342349</v>
      </c>
      <c r="H32" s="77">
        <f t="shared" si="5"/>
        <v>0</v>
      </c>
      <c r="I32" s="77">
        <f t="shared" si="5"/>
        <v>906593</v>
      </c>
      <c r="J32" s="77">
        <f t="shared" si="5"/>
        <v>1248942</v>
      </c>
      <c r="K32" s="77">
        <f t="shared" si="5"/>
        <v>0</v>
      </c>
      <c r="L32" s="77">
        <f t="shared" si="5"/>
        <v>937709</v>
      </c>
      <c r="M32" s="77">
        <f t="shared" si="5"/>
        <v>474863</v>
      </c>
      <c r="N32" s="77">
        <f t="shared" si="5"/>
        <v>1412572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2661514</v>
      </c>
      <c r="X32" s="77">
        <f t="shared" si="5"/>
        <v>0</v>
      </c>
      <c r="Y32" s="77">
        <f t="shared" si="5"/>
        <v>2661514</v>
      </c>
      <c r="Z32" s="212">
        <f>+IF(X32&lt;&gt;0,+(Y32/X32)*100,0)</f>
        <v>0</v>
      </c>
      <c r="AA32" s="79">
        <f>SUM(AA28:AA31)</f>
        <v>17733000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19525641</v>
      </c>
      <c r="D36" s="222">
        <f>SUM(D32:D35)</f>
        <v>0</v>
      </c>
      <c r="E36" s="218">
        <f t="shared" si="6"/>
        <v>17733000</v>
      </c>
      <c r="F36" s="220">
        <f t="shared" si="6"/>
        <v>17733000</v>
      </c>
      <c r="G36" s="220">
        <f t="shared" si="6"/>
        <v>342349</v>
      </c>
      <c r="H36" s="220">
        <f t="shared" si="6"/>
        <v>0</v>
      </c>
      <c r="I36" s="220">
        <f t="shared" si="6"/>
        <v>906593</v>
      </c>
      <c r="J36" s="220">
        <f t="shared" si="6"/>
        <v>1248942</v>
      </c>
      <c r="K36" s="220">
        <f t="shared" si="6"/>
        <v>0</v>
      </c>
      <c r="L36" s="220">
        <f t="shared" si="6"/>
        <v>937709</v>
      </c>
      <c r="M36" s="220">
        <f t="shared" si="6"/>
        <v>474863</v>
      </c>
      <c r="N36" s="220">
        <f t="shared" si="6"/>
        <v>1412572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2661514</v>
      </c>
      <c r="X36" s="220">
        <f t="shared" si="6"/>
        <v>0</v>
      </c>
      <c r="Y36" s="220">
        <f t="shared" si="6"/>
        <v>2661514</v>
      </c>
      <c r="Z36" s="221">
        <f>+IF(X36&lt;&gt;0,+(Y36/X36)*100,0)</f>
        <v>0</v>
      </c>
      <c r="AA36" s="239">
        <f>SUM(AA32:AA35)</f>
        <v>17733000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8773059</v>
      </c>
      <c r="D6" s="155"/>
      <c r="E6" s="59">
        <v>6895000</v>
      </c>
      <c r="F6" s="60">
        <v>6895000</v>
      </c>
      <c r="G6" s="60">
        <v>25963930</v>
      </c>
      <c r="H6" s="60">
        <v>24854523</v>
      </c>
      <c r="I6" s="60">
        <v>10078359</v>
      </c>
      <c r="J6" s="60">
        <v>10078359</v>
      </c>
      <c r="K6" s="60">
        <v>6746130</v>
      </c>
      <c r="L6" s="60">
        <v>25511290</v>
      </c>
      <c r="M6" s="60">
        <v>21313805</v>
      </c>
      <c r="N6" s="60">
        <v>21313805</v>
      </c>
      <c r="O6" s="60"/>
      <c r="P6" s="60"/>
      <c r="Q6" s="60"/>
      <c r="R6" s="60"/>
      <c r="S6" s="60"/>
      <c r="T6" s="60"/>
      <c r="U6" s="60"/>
      <c r="V6" s="60"/>
      <c r="W6" s="60">
        <v>21313805</v>
      </c>
      <c r="X6" s="60">
        <v>3447500</v>
      </c>
      <c r="Y6" s="60">
        <v>17866305</v>
      </c>
      <c r="Z6" s="140">
        <v>518.24</v>
      </c>
      <c r="AA6" s="62">
        <v>6895000</v>
      </c>
    </row>
    <row r="7" spans="1:27" ht="13.5">
      <c r="A7" s="249" t="s">
        <v>144</v>
      </c>
      <c r="B7" s="182"/>
      <c r="C7" s="155"/>
      <c r="D7" s="155"/>
      <c r="E7" s="59">
        <v>16163392</v>
      </c>
      <c r="F7" s="60">
        <v>16163392</v>
      </c>
      <c r="G7" s="60">
        <v>6784254</v>
      </c>
      <c r="H7" s="60">
        <v>6799189</v>
      </c>
      <c r="I7" s="60">
        <v>15949249</v>
      </c>
      <c r="J7" s="60">
        <v>15949249</v>
      </c>
      <c r="K7" s="60">
        <v>16485494</v>
      </c>
      <c r="L7" s="60">
        <v>16548517</v>
      </c>
      <c r="M7" s="60">
        <v>16636147</v>
      </c>
      <c r="N7" s="60">
        <v>16636147</v>
      </c>
      <c r="O7" s="60"/>
      <c r="P7" s="60"/>
      <c r="Q7" s="60"/>
      <c r="R7" s="60"/>
      <c r="S7" s="60"/>
      <c r="T7" s="60"/>
      <c r="U7" s="60"/>
      <c r="V7" s="60"/>
      <c r="W7" s="60">
        <v>16636147</v>
      </c>
      <c r="X7" s="60">
        <v>8081696</v>
      </c>
      <c r="Y7" s="60">
        <v>8554451</v>
      </c>
      <c r="Z7" s="140">
        <v>105.85</v>
      </c>
      <c r="AA7" s="62">
        <v>16163392</v>
      </c>
    </row>
    <row r="8" spans="1:27" ht="13.5">
      <c r="A8" s="249" t="s">
        <v>145</v>
      </c>
      <c r="B8" s="182"/>
      <c r="C8" s="155">
        <v>488754</v>
      </c>
      <c r="D8" s="155"/>
      <c r="E8" s="59">
        <v>706662</v>
      </c>
      <c r="F8" s="60">
        <v>706662</v>
      </c>
      <c r="G8" s="60">
        <v>5716835</v>
      </c>
      <c r="H8" s="60">
        <v>4743012</v>
      </c>
      <c r="I8" s="60">
        <v>1695484</v>
      </c>
      <c r="J8" s="60">
        <v>1695484</v>
      </c>
      <c r="K8" s="60">
        <v>1744195</v>
      </c>
      <c r="L8" s="60">
        <v>1599945</v>
      </c>
      <c r="M8" s="60">
        <v>1738463</v>
      </c>
      <c r="N8" s="60">
        <v>1738463</v>
      </c>
      <c r="O8" s="60"/>
      <c r="P8" s="60"/>
      <c r="Q8" s="60"/>
      <c r="R8" s="60"/>
      <c r="S8" s="60"/>
      <c r="T8" s="60"/>
      <c r="U8" s="60"/>
      <c r="V8" s="60"/>
      <c r="W8" s="60">
        <v>1738463</v>
      </c>
      <c r="X8" s="60">
        <v>353331</v>
      </c>
      <c r="Y8" s="60">
        <v>1385132</v>
      </c>
      <c r="Z8" s="140">
        <v>392.02</v>
      </c>
      <c r="AA8" s="62">
        <v>706662</v>
      </c>
    </row>
    <row r="9" spans="1:27" ht="13.5">
      <c r="A9" s="249" t="s">
        <v>146</v>
      </c>
      <c r="B9" s="182"/>
      <c r="C9" s="155">
        <v>8461599</v>
      </c>
      <c r="D9" s="155"/>
      <c r="E9" s="59">
        <v>1995000</v>
      </c>
      <c r="F9" s="60">
        <v>1995000</v>
      </c>
      <c r="G9" s="60">
        <v>563088</v>
      </c>
      <c r="H9" s="60">
        <v>558978</v>
      </c>
      <c r="I9" s="60">
        <v>605644</v>
      </c>
      <c r="J9" s="60">
        <v>605644</v>
      </c>
      <c r="K9" s="60">
        <v>616920</v>
      </c>
      <c r="L9" s="60">
        <v>616920</v>
      </c>
      <c r="M9" s="60">
        <v>616920</v>
      </c>
      <c r="N9" s="60">
        <v>616920</v>
      </c>
      <c r="O9" s="60"/>
      <c r="P9" s="60"/>
      <c r="Q9" s="60"/>
      <c r="R9" s="60"/>
      <c r="S9" s="60"/>
      <c r="T9" s="60"/>
      <c r="U9" s="60"/>
      <c r="V9" s="60"/>
      <c r="W9" s="60">
        <v>616920</v>
      </c>
      <c r="X9" s="60">
        <v>997500</v>
      </c>
      <c r="Y9" s="60">
        <v>-380580</v>
      </c>
      <c r="Z9" s="140">
        <v>-38.15</v>
      </c>
      <c r="AA9" s="62">
        <v>1995000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17723412</v>
      </c>
      <c r="D12" s="168">
        <f>SUM(D6:D11)</f>
        <v>0</v>
      </c>
      <c r="E12" s="72">
        <f t="shared" si="0"/>
        <v>25760054</v>
      </c>
      <c r="F12" s="73">
        <f t="shared" si="0"/>
        <v>25760054</v>
      </c>
      <c r="G12" s="73">
        <f t="shared" si="0"/>
        <v>39028107</v>
      </c>
      <c r="H12" s="73">
        <f t="shared" si="0"/>
        <v>36955702</v>
      </c>
      <c r="I12" s="73">
        <f t="shared" si="0"/>
        <v>28328736</v>
      </c>
      <c r="J12" s="73">
        <f t="shared" si="0"/>
        <v>28328736</v>
      </c>
      <c r="K12" s="73">
        <f t="shared" si="0"/>
        <v>25592739</v>
      </c>
      <c r="L12" s="73">
        <f t="shared" si="0"/>
        <v>44276672</v>
      </c>
      <c r="M12" s="73">
        <f t="shared" si="0"/>
        <v>40305335</v>
      </c>
      <c r="N12" s="73">
        <f t="shared" si="0"/>
        <v>40305335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40305335</v>
      </c>
      <c r="X12" s="73">
        <f t="shared" si="0"/>
        <v>12880027</v>
      </c>
      <c r="Y12" s="73">
        <f t="shared" si="0"/>
        <v>27425308</v>
      </c>
      <c r="Z12" s="170">
        <f>+IF(X12&lt;&gt;0,+(Y12/X12)*100,0)</f>
        <v>212.92896358058874</v>
      </c>
      <c r="AA12" s="74">
        <f>SUM(AA6:AA11)</f>
        <v>25760054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169211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126056247</v>
      </c>
      <c r="D19" s="155"/>
      <c r="E19" s="59">
        <v>92816646</v>
      </c>
      <c r="F19" s="60">
        <v>92816646</v>
      </c>
      <c r="G19" s="60">
        <v>127515814</v>
      </c>
      <c r="H19" s="60">
        <v>127139990</v>
      </c>
      <c r="I19" s="60">
        <v>128546002</v>
      </c>
      <c r="J19" s="60">
        <v>128546002</v>
      </c>
      <c r="K19" s="60">
        <v>130946047</v>
      </c>
      <c r="L19" s="60">
        <v>130950408</v>
      </c>
      <c r="M19" s="60">
        <v>130575881</v>
      </c>
      <c r="N19" s="60">
        <v>130575881</v>
      </c>
      <c r="O19" s="60"/>
      <c r="P19" s="60"/>
      <c r="Q19" s="60"/>
      <c r="R19" s="60"/>
      <c r="S19" s="60"/>
      <c r="T19" s="60"/>
      <c r="U19" s="60"/>
      <c r="V19" s="60"/>
      <c r="W19" s="60">
        <v>130575881</v>
      </c>
      <c r="X19" s="60">
        <v>46408323</v>
      </c>
      <c r="Y19" s="60">
        <v>84167558</v>
      </c>
      <c r="Z19" s="140">
        <v>181.36</v>
      </c>
      <c r="AA19" s="62">
        <v>92816646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46850</v>
      </c>
      <c r="D22" s="155"/>
      <c r="E22" s="59">
        <v>366268</v>
      </c>
      <c r="F22" s="60">
        <v>366268</v>
      </c>
      <c r="G22" s="60">
        <v>46850</v>
      </c>
      <c r="H22" s="60">
        <v>46850</v>
      </c>
      <c r="I22" s="60">
        <v>46850</v>
      </c>
      <c r="J22" s="60">
        <v>46850</v>
      </c>
      <c r="K22" s="60">
        <v>46850</v>
      </c>
      <c r="L22" s="60">
        <v>46850</v>
      </c>
      <c r="M22" s="60">
        <v>46850</v>
      </c>
      <c r="N22" s="60">
        <v>46850</v>
      </c>
      <c r="O22" s="60"/>
      <c r="P22" s="60"/>
      <c r="Q22" s="60"/>
      <c r="R22" s="60"/>
      <c r="S22" s="60"/>
      <c r="T22" s="60"/>
      <c r="U22" s="60"/>
      <c r="V22" s="60"/>
      <c r="W22" s="60">
        <v>46850</v>
      </c>
      <c r="X22" s="60">
        <v>183134</v>
      </c>
      <c r="Y22" s="60">
        <v>-136284</v>
      </c>
      <c r="Z22" s="140">
        <v>-74.42</v>
      </c>
      <c r="AA22" s="62">
        <v>366268</v>
      </c>
    </row>
    <row r="23" spans="1:27" ht="13.5">
      <c r="A23" s="249" t="s">
        <v>158</v>
      </c>
      <c r="B23" s="182"/>
      <c r="C23" s="155"/>
      <c r="D23" s="155"/>
      <c r="E23" s="59">
        <v>51308777</v>
      </c>
      <c r="F23" s="60">
        <v>51308777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25654389</v>
      </c>
      <c r="Y23" s="159">
        <v>-25654389</v>
      </c>
      <c r="Z23" s="141">
        <v>-100</v>
      </c>
      <c r="AA23" s="225">
        <v>51308777</v>
      </c>
    </row>
    <row r="24" spans="1:27" ht="13.5">
      <c r="A24" s="250" t="s">
        <v>57</v>
      </c>
      <c r="B24" s="253"/>
      <c r="C24" s="168">
        <f aca="true" t="shared" si="1" ref="C24:Y24">SUM(C15:C23)</f>
        <v>126272308</v>
      </c>
      <c r="D24" s="168">
        <f>SUM(D15:D23)</f>
        <v>0</v>
      </c>
      <c r="E24" s="76">
        <f t="shared" si="1"/>
        <v>144491691</v>
      </c>
      <c r="F24" s="77">
        <f t="shared" si="1"/>
        <v>144491691</v>
      </c>
      <c r="G24" s="77">
        <f t="shared" si="1"/>
        <v>127562664</v>
      </c>
      <c r="H24" s="77">
        <f t="shared" si="1"/>
        <v>127186840</v>
      </c>
      <c r="I24" s="77">
        <f t="shared" si="1"/>
        <v>128592852</v>
      </c>
      <c r="J24" s="77">
        <f t="shared" si="1"/>
        <v>128592852</v>
      </c>
      <c r="K24" s="77">
        <f t="shared" si="1"/>
        <v>130992897</v>
      </c>
      <c r="L24" s="77">
        <f t="shared" si="1"/>
        <v>130997258</v>
      </c>
      <c r="M24" s="77">
        <f t="shared" si="1"/>
        <v>130622731</v>
      </c>
      <c r="N24" s="77">
        <f t="shared" si="1"/>
        <v>130622731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130622731</v>
      </c>
      <c r="X24" s="77">
        <f t="shared" si="1"/>
        <v>72245846</v>
      </c>
      <c r="Y24" s="77">
        <f t="shared" si="1"/>
        <v>58376885</v>
      </c>
      <c r="Z24" s="212">
        <f>+IF(X24&lt;&gt;0,+(Y24/X24)*100,0)</f>
        <v>80.8031025064057</v>
      </c>
      <c r="AA24" s="79">
        <f>SUM(AA15:AA23)</f>
        <v>144491691</v>
      </c>
    </row>
    <row r="25" spans="1:27" ht="13.5">
      <c r="A25" s="250" t="s">
        <v>159</v>
      </c>
      <c r="B25" s="251"/>
      <c r="C25" s="168">
        <f aca="true" t="shared" si="2" ref="C25:Y25">+C12+C24</f>
        <v>143995720</v>
      </c>
      <c r="D25" s="168">
        <f>+D12+D24</f>
        <v>0</v>
      </c>
      <c r="E25" s="72">
        <f t="shared" si="2"/>
        <v>170251745</v>
      </c>
      <c r="F25" s="73">
        <f t="shared" si="2"/>
        <v>170251745</v>
      </c>
      <c r="G25" s="73">
        <f t="shared" si="2"/>
        <v>166590771</v>
      </c>
      <c r="H25" s="73">
        <f t="shared" si="2"/>
        <v>164142542</v>
      </c>
      <c r="I25" s="73">
        <f t="shared" si="2"/>
        <v>156921588</v>
      </c>
      <c r="J25" s="73">
        <f t="shared" si="2"/>
        <v>156921588</v>
      </c>
      <c r="K25" s="73">
        <f t="shared" si="2"/>
        <v>156585636</v>
      </c>
      <c r="L25" s="73">
        <f t="shared" si="2"/>
        <v>175273930</v>
      </c>
      <c r="M25" s="73">
        <f t="shared" si="2"/>
        <v>170928066</v>
      </c>
      <c r="N25" s="73">
        <f t="shared" si="2"/>
        <v>170928066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170928066</v>
      </c>
      <c r="X25" s="73">
        <f t="shared" si="2"/>
        <v>85125873</v>
      </c>
      <c r="Y25" s="73">
        <f t="shared" si="2"/>
        <v>85802193</v>
      </c>
      <c r="Z25" s="170">
        <f>+IF(X25&lt;&gt;0,+(Y25/X25)*100,0)</f>
        <v>100.79449405470416</v>
      </c>
      <c r="AA25" s="74">
        <f>+AA12+AA24</f>
        <v>170251745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759747</v>
      </c>
      <c r="D30" s="155"/>
      <c r="E30" s="59">
        <v>1500000</v>
      </c>
      <c r="F30" s="60">
        <v>1500000</v>
      </c>
      <c r="G30" s="60">
        <v>91137</v>
      </c>
      <c r="H30" s="60">
        <v>85488</v>
      </c>
      <c r="I30" s="60">
        <v>75883</v>
      </c>
      <c r="J30" s="60">
        <v>75883</v>
      </c>
      <c r="K30" s="60">
        <v>76165</v>
      </c>
      <c r="L30" s="60">
        <v>72299</v>
      </c>
      <c r="M30" s="60">
        <v>67444</v>
      </c>
      <c r="N30" s="60">
        <v>67444</v>
      </c>
      <c r="O30" s="60"/>
      <c r="P30" s="60"/>
      <c r="Q30" s="60"/>
      <c r="R30" s="60"/>
      <c r="S30" s="60"/>
      <c r="T30" s="60"/>
      <c r="U30" s="60"/>
      <c r="V30" s="60"/>
      <c r="W30" s="60">
        <v>67444</v>
      </c>
      <c r="X30" s="60">
        <v>750000</v>
      </c>
      <c r="Y30" s="60">
        <v>-682556</v>
      </c>
      <c r="Z30" s="140">
        <v>-91.01</v>
      </c>
      <c r="AA30" s="62">
        <v>1500000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4769</v>
      </c>
      <c r="H31" s="60">
        <v>4769</v>
      </c>
      <c r="I31" s="60">
        <v>4769</v>
      </c>
      <c r="J31" s="60">
        <v>4769</v>
      </c>
      <c r="K31" s="60">
        <v>4769</v>
      </c>
      <c r="L31" s="60">
        <v>4769</v>
      </c>
      <c r="M31" s="60">
        <v>4769</v>
      </c>
      <c r="N31" s="60">
        <v>4769</v>
      </c>
      <c r="O31" s="60"/>
      <c r="P31" s="60"/>
      <c r="Q31" s="60"/>
      <c r="R31" s="60"/>
      <c r="S31" s="60"/>
      <c r="T31" s="60"/>
      <c r="U31" s="60"/>
      <c r="V31" s="60"/>
      <c r="W31" s="60">
        <v>4769</v>
      </c>
      <c r="X31" s="60"/>
      <c r="Y31" s="60">
        <v>4769</v>
      </c>
      <c r="Z31" s="140"/>
      <c r="AA31" s="62"/>
    </row>
    <row r="32" spans="1:27" ht="13.5">
      <c r="A32" s="249" t="s">
        <v>164</v>
      </c>
      <c r="B32" s="182"/>
      <c r="C32" s="155">
        <v>8218994</v>
      </c>
      <c r="D32" s="155"/>
      <c r="E32" s="59">
        <v>2632000</v>
      </c>
      <c r="F32" s="60">
        <v>2632000</v>
      </c>
      <c r="G32" s="60">
        <v>14982527</v>
      </c>
      <c r="H32" s="60">
        <v>15952546</v>
      </c>
      <c r="I32" s="60">
        <v>15990781</v>
      </c>
      <c r="J32" s="60">
        <v>15990781</v>
      </c>
      <c r="K32" s="60">
        <v>18871751</v>
      </c>
      <c r="L32" s="60">
        <v>16589262</v>
      </c>
      <c r="M32" s="60">
        <v>14112506</v>
      </c>
      <c r="N32" s="60">
        <v>14112506</v>
      </c>
      <c r="O32" s="60"/>
      <c r="P32" s="60"/>
      <c r="Q32" s="60"/>
      <c r="R32" s="60"/>
      <c r="S32" s="60"/>
      <c r="T32" s="60"/>
      <c r="U32" s="60"/>
      <c r="V32" s="60"/>
      <c r="W32" s="60">
        <v>14112506</v>
      </c>
      <c r="X32" s="60">
        <v>1316000</v>
      </c>
      <c r="Y32" s="60">
        <v>12796506</v>
      </c>
      <c r="Z32" s="140">
        <v>972.38</v>
      </c>
      <c r="AA32" s="62">
        <v>2632000</v>
      </c>
    </row>
    <row r="33" spans="1:27" ht="13.5">
      <c r="A33" s="249" t="s">
        <v>165</v>
      </c>
      <c r="B33" s="182"/>
      <c r="C33" s="155">
        <v>1553188</v>
      </c>
      <c r="D33" s="155"/>
      <c r="E33" s="59"/>
      <c r="F33" s="60"/>
      <c r="G33" s="60">
        <v>1553188</v>
      </c>
      <c r="H33" s="60">
        <v>1553188</v>
      </c>
      <c r="I33" s="60">
        <v>1512632</v>
      </c>
      <c r="J33" s="60">
        <v>1512632</v>
      </c>
      <c r="K33" s="60">
        <v>1577981</v>
      </c>
      <c r="L33" s="60">
        <v>1512632</v>
      </c>
      <c r="M33" s="60">
        <v>1512632</v>
      </c>
      <c r="N33" s="60">
        <v>1512632</v>
      </c>
      <c r="O33" s="60"/>
      <c r="P33" s="60"/>
      <c r="Q33" s="60"/>
      <c r="R33" s="60"/>
      <c r="S33" s="60"/>
      <c r="T33" s="60"/>
      <c r="U33" s="60"/>
      <c r="V33" s="60"/>
      <c r="W33" s="60">
        <v>1512632</v>
      </c>
      <c r="X33" s="60"/>
      <c r="Y33" s="60">
        <v>1512632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10531929</v>
      </c>
      <c r="D34" s="168">
        <f>SUM(D29:D33)</f>
        <v>0</v>
      </c>
      <c r="E34" s="72">
        <f t="shared" si="3"/>
        <v>4132000</v>
      </c>
      <c r="F34" s="73">
        <f t="shared" si="3"/>
        <v>4132000</v>
      </c>
      <c r="G34" s="73">
        <f t="shared" si="3"/>
        <v>16631621</v>
      </c>
      <c r="H34" s="73">
        <f t="shared" si="3"/>
        <v>17595991</v>
      </c>
      <c r="I34" s="73">
        <f t="shared" si="3"/>
        <v>17584065</v>
      </c>
      <c r="J34" s="73">
        <f t="shared" si="3"/>
        <v>17584065</v>
      </c>
      <c r="K34" s="73">
        <f t="shared" si="3"/>
        <v>20530666</v>
      </c>
      <c r="L34" s="73">
        <f t="shared" si="3"/>
        <v>18178962</v>
      </c>
      <c r="M34" s="73">
        <f t="shared" si="3"/>
        <v>15697351</v>
      </c>
      <c r="N34" s="73">
        <f t="shared" si="3"/>
        <v>15697351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15697351</v>
      </c>
      <c r="X34" s="73">
        <f t="shared" si="3"/>
        <v>2066000</v>
      </c>
      <c r="Y34" s="73">
        <f t="shared" si="3"/>
        <v>13631351</v>
      </c>
      <c r="Z34" s="170">
        <f>+IF(X34&lt;&gt;0,+(Y34/X34)*100,0)</f>
        <v>659.7943368828654</v>
      </c>
      <c r="AA34" s="74">
        <f>SUM(AA29:AA33)</f>
        <v>4132000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601685</v>
      </c>
      <c r="D37" s="155"/>
      <c r="E37" s="59">
        <v>100000</v>
      </c>
      <c r="F37" s="60">
        <v>100000</v>
      </c>
      <c r="G37" s="60">
        <v>1161407</v>
      </c>
      <c r="H37" s="60">
        <v>1046843</v>
      </c>
      <c r="I37" s="60">
        <v>904641</v>
      </c>
      <c r="J37" s="60">
        <v>904641</v>
      </c>
      <c r="K37" s="60">
        <v>834164</v>
      </c>
      <c r="L37" s="60">
        <v>733812</v>
      </c>
      <c r="M37" s="60">
        <v>624966</v>
      </c>
      <c r="N37" s="60">
        <v>624966</v>
      </c>
      <c r="O37" s="60"/>
      <c r="P37" s="60"/>
      <c r="Q37" s="60"/>
      <c r="R37" s="60"/>
      <c r="S37" s="60"/>
      <c r="T37" s="60"/>
      <c r="U37" s="60"/>
      <c r="V37" s="60"/>
      <c r="W37" s="60">
        <v>624966</v>
      </c>
      <c r="X37" s="60">
        <v>50000</v>
      </c>
      <c r="Y37" s="60">
        <v>574966</v>
      </c>
      <c r="Z37" s="140">
        <v>1149.93</v>
      </c>
      <c r="AA37" s="62">
        <v>100000</v>
      </c>
    </row>
    <row r="38" spans="1:27" ht="13.5">
      <c r="A38" s="249" t="s">
        <v>165</v>
      </c>
      <c r="B38" s="182"/>
      <c r="C38" s="155">
        <v>465804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1067489</v>
      </c>
      <c r="D39" s="168">
        <f>SUM(D37:D38)</f>
        <v>0</v>
      </c>
      <c r="E39" s="76">
        <f t="shared" si="4"/>
        <v>100000</v>
      </c>
      <c r="F39" s="77">
        <f t="shared" si="4"/>
        <v>100000</v>
      </c>
      <c r="G39" s="77">
        <f t="shared" si="4"/>
        <v>1161407</v>
      </c>
      <c r="H39" s="77">
        <f t="shared" si="4"/>
        <v>1046843</v>
      </c>
      <c r="I39" s="77">
        <f t="shared" si="4"/>
        <v>904641</v>
      </c>
      <c r="J39" s="77">
        <f t="shared" si="4"/>
        <v>904641</v>
      </c>
      <c r="K39" s="77">
        <f t="shared" si="4"/>
        <v>834164</v>
      </c>
      <c r="L39" s="77">
        <f t="shared" si="4"/>
        <v>733812</v>
      </c>
      <c r="M39" s="77">
        <f t="shared" si="4"/>
        <v>624966</v>
      </c>
      <c r="N39" s="77">
        <f t="shared" si="4"/>
        <v>624966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624966</v>
      </c>
      <c r="X39" s="77">
        <f t="shared" si="4"/>
        <v>50000</v>
      </c>
      <c r="Y39" s="77">
        <f t="shared" si="4"/>
        <v>574966</v>
      </c>
      <c r="Z39" s="212">
        <f>+IF(X39&lt;&gt;0,+(Y39/X39)*100,0)</f>
        <v>1149.932</v>
      </c>
      <c r="AA39" s="79">
        <f>SUM(AA37:AA38)</f>
        <v>100000</v>
      </c>
    </row>
    <row r="40" spans="1:27" ht="13.5">
      <c r="A40" s="250" t="s">
        <v>167</v>
      </c>
      <c r="B40" s="251"/>
      <c r="C40" s="168">
        <f aca="true" t="shared" si="5" ref="C40:Y40">+C34+C39</f>
        <v>11599418</v>
      </c>
      <c r="D40" s="168">
        <f>+D34+D39</f>
        <v>0</v>
      </c>
      <c r="E40" s="72">
        <f t="shared" si="5"/>
        <v>4232000</v>
      </c>
      <c r="F40" s="73">
        <f t="shared" si="5"/>
        <v>4232000</v>
      </c>
      <c r="G40" s="73">
        <f t="shared" si="5"/>
        <v>17793028</v>
      </c>
      <c r="H40" s="73">
        <f t="shared" si="5"/>
        <v>18642834</v>
      </c>
      <c r="I40" s="73">
        <f t="shared" si="5"/>
        <v>18488706</v>
      </c>
      <c r="J40" s="73">
        <f t="shared" si="5"/>
        <v>18488706</v>
      </c>
      <c r="K40" s="73">
        <f t="shared" si="5"/>
        <v>21364830</v>
      </c>
      <c r="L40" s="73">
        <f t="shared" si="5"/>
        <v>18912774</v>
      </c>
      <c r="M40" s="73">
        <f t="shared" si="5"/>
        <v>16322317</v>
      </c>
      <c r="N40" s="73">
        <f t="shared" si="5"/>
        <v>16322317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16322317</v>
      </c>
      <c r="X40" s="73">
        <f t="shared" si="5"/>
        <v>2116000</v>
      </c>
      <c r="Y40" s="73">
        <f t="shared" si="5"/>
        <v>14206317</v>
      </c>
      <c r="Z40" s="170">
        <f>+IF(X40&lt;&gt;0,+(Y40/X40)*100,0)</f>
        <v>671.3760396975425</v>
      </c>
      <c r="AA40" s="74">
        <f>+AA34+AA39</f>
        <v>4232000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132396302</v>
      </c>
      <c r="D42" s="257">
        <f>+D25-D40</f>
        <v>0</v>
      </c>
      <c r="E42" s="258">
        <f t="shared" si="6"/>
        <v>166019745</v>
      </c>
      <c r="F42" s="259">
        <f t="shared" si="6"/>
        <v>166019745</v>
      </c>
      <c r="G42" s="259">
        <f t="shared" si="6"/>
        <v>148797743</v>
      </c>
      <c r="H42" s="259">
        <f t="shared" si="6"/>
        <v>145499708</v>
      </c>
      <c r="I42" s="259">
        <f t="shared" si="6"/>
        <v>138432882</v>
      </c>
      <c r="J42" s="259">
        <f t="shared" si="6"/>
        <v>138432882</v>
      </c>
      <c r="K42" s="259">
        <f t="shared" si="6"/>
        <v>135220806</v>
      </c>
      <c r="L42" s="259">
        <f t="shared" si="6"/>
        <v>156361156</v>
      </c>
      <c r="M42" s="259">
        <f t="shared" si="6"/>
        <v>154605749</v>
      </c>
      <c r="N42" s="259">
        <f t="shared" si="6"/>
        <v>154605749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154605749</v>
      </c>
      <c r="X42" s="259">
        <f t="shared" si="6"/>
        <v>83009873</v>
      </c>
      <c r="Y42" s="259">
        <f t="shared" si="6"/>
        <v>71595876</v>
      </c>
      <c r="Z42" s="260">
        <f>+IF(X42&lt;&gt;0,+(Y42/X42)*100,0)</f>
        <v>86.24983199287631</v>
      </c>
      <c r="AA42" s="261">
        <f>+AA25-AA40</f>
        <v>166019745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132232911</v>
      </c>
      <c r="D45" s="155"/>
      <c r="E45" s="59">
        <v>166019745</v>
      </c>
      <c r="F45" s="60">
        <v>166019745</v>
      </c>
      <c r="G45" s="60">
        <v>148797743</v>
      </c>
      <c r="H45" s="60">
        <v>145499708</v>
      </c>
      <c r="I45" s="60">
        <v>138432882</v>
      </c>
      <c r="J45" s="60">
        <v>138432882</v>
      </c>
      <c r="K45" s="60">
        <v>135220806</v>
      </c>
      <c r="L45" s="60">
        <v>156361156</v>
      </c>
      <c r="M45" s="60">
        <v>154605749</v>
      </c>
      <c r="N45" s="60">
        <v>154605749</v>
      </c>
      <c r="O45" s="60"/>
      <c r="P45" s="60"/>
      <c r="Q45" s="60"/>
      <c r="R45" s="60"/>
      <c r="S45" s="60"/>
      <c r="T45" s="60"/>
      <c r="U45" s="60"/>
      <c r="V45" s="60"/>
      <c r="W45" s="60">
        <v>154605749</v>
      </c>
      <c r="X45" s="60">
        <v>83009873</v>
      </c>
      <c r="Y45" s="60">
        <v>71595876</v>
      </c>
      <c r="Z45" s="139">
        <v>86.25</v>
      </c>
      <c r="AA45" s="62">
        <v>166019745</v>
      </c>
    </row>
    <row r="46" spans="1:27" ht="13.5">
      <c r="A46" s="249" t="s">
        <v>171</v>
      </c>
      <c r="B46" s="182"/>
      <c r="C46" s="155">
        <v>163391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132396302</v>
      </c>
      <c r="D48" s="217">
        <f>SUM(D45:D47)</f>
        <v>0</v>
      </c>
      <c r="E48" s="264">
        <f t="shared" si="7"/>
        <v>166019745</v>
      </c>
      <c r="F48" s="219">
        <f t="shared" si="7"/>
        <v>166019745</v>
      </c>
      <c r="G48" s="219">
        <f t="shared" si="7"/>
        <v>148797743</v>
      </c>
      <c r="H48" s="219">
        <f t="shared" si="7"/>
        <v>145499708</v>
      </c>
      <c r="I48" s="219">
        <f t="shared" si="7"/>
        <v>138432882</v>
      </c>
      <c r="J48" s="219">
        <f t="shared" si="7"/>
        <v>138432882</v>
      </c>
      <c r="K48" s="219">
        <f t="shared" si="7"/>
        <v>135220806</v>
      </c>
      <c r="L48" s="219">
        <f t="shared" si="7"/>
        <v>156361156</v>
      </c>
      <c r="M48" s="219">
        <f t="shared" si="7"/>
        <v>154605749</v>
      </c>
      <c r="N48" s="219">
        <f t="shared" si="7"/>
        <v>154605749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154605749</v>
      </c>
      <c r="X48" s="219">
        <f t="shared" si="7"/>
        <v>83009873</v>
      </c>
      <c r="Y48" s="219">
        <f t="shared" si="7"/>
        <v>71595876</v>
      </c>
      <c r="Z48" s="265">
        <f>+IF(X48&lt;&gt;0,+(Y48/X48)*100,0)</f>
        <v>86.24983199287631</v>
      </c>
      <c r="AA48" s="232">
        <f>SUM(AA45:AA47)</f>
        <v>166019745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1282432</v>
      </c>
      <c r="D6" s="155"/>
      <c r="E6" s="59">
        <v>5080980</v>
      </c>
      <c r="F6" s="60">
        <v>5080980</v>
      </c>
      <c r="G6" s="60">
        <v>2022246</v>
      </c>
      <c r="H6" s="60">
        <v>57329</v>
      </c>
      <c r="I6" s="60">
        <v>347286</v>
      </c>
      <c r="J6" s="60">
        <v>2426861</v>
      </c>
      <c r="K6" s="60">
        <v>653684</v>
      </c>
      <c r="L6" s="60">
        <v>5649269</v>
      </c>
      <c r="M6" s="60">
        <v>415638</v>
      </c>
      <c r="N6" s="60">
        <v>6718591</v>
      </c>
      <c r="O6" s="60"/>
      <c r="P6" s="60"/>
      <c r="Q6" s="60"/>
      <c r="R6" s="60"/>
      <c r="S6" s="60"/>
      <c r="T6" s="60"/>
      <c r="U6" s="60"/>
      <c r="V6" s="60"/>
      <c r="W6" s="60">
        <v>9145452</v>
      </c>
      <c r="X6" s="60">
        <v>2540490</v>
      </c>
      <c r="Y6" s="60">
        <v>6604962</v>
      </c>
      <c r="Z6" s="140">
        <v>259.99</v>
      </c>
      <c r="AA6" s="62">
        <v>5080980</v>
      </c>
    </row>
    <row r="7" spans="1:27" ht="13.5">
      <c r="A7" s="249" t="s">
        <v>178</v>
      </c>
      <c r="B7" s="182"/>
      <c r="C7" s="155">
        <v>59525611</v>
      </c>
      <c r="D7" s="155"/>
      <c r="E7" s="59">
        <v>57390999</v>
      </c>
      <c r="F7" s="60">
        <v>57390999</v>
      </c>
      <c r="G7" s="60">
        <v>21345311</v>
      </c>
      <c r="H7" s="60">
        <v>1339784</v>
      </c>
      <c r="I7" s="60"/>
      <c r="J7" s="60">
        <v>22685095</v>
      </c>
      <c r="K7" s="60">
        <v>1793616</v>
      </c>
      <c r="L7" s="60">
        <v>17478021</v>
      </c>
      <c r="M7" s="60">
        <v>750000</v>
      </c>
      <c r="N7" s="60">
        <v>20021637</v>
      </c>
      <c r="O7" s="60"/>
      <c r="P7" s="60"/>
      <c r="Q7" s="60"/>
      <c r="R7" s="60"/>
      <c r="S7" s="60"/>
      <c r="T7" s="60"/>
      <c r="U7" s="60"/>
      <c r="V7" s="60"/>
      <c r="W7" s="60">
        <v>42706732</v>
      </c>
      <c r="X7" s="60">
        <v>38260666</v>
      </c>
      <c r="Y7" s="60">
        <v>4446066</v>
      </c>
      <c r="Z7" s="140">
        <v>11.62</v>
      </c>
      <c r="AA7" s="62">
        <v>57390999</v>
      </c>
    </row>
    <row r="8" spans="1:27" ht="13.5">
      <c r="A8" s="249" t="s">
        <v>179</v>
      </c>
      <c r="B8" s="182"/>
      <c r="C8" s="155"/>
      <c r="D8" s="155"/>
      <c r="E8" s="59">
        <v>17999001</v>
      </c>
      <c r="F8" s="60">
        <v>17999001</v>
      </c>
      <c r="G8" s="60">
        <v>6808000</v>
      </c>
      <c r="H8" s="60"/>
      <c r="I8" s="60"/>
      <c r="J8" s="60">
        <v>6808000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6808000</v>
      </c>
      <c r="X8" s="60">
        <v>11999334</v>
      </c>
      <c r="Y8" s="60">
        <v>-5191334</v>
      </c>
      <c r="Z8" s="140">
        <v>-43.26</v>
      </c>
      <c r="AA8" s="62">
        <v>17999001</v>
      </c>
    </row>
    <row r="9" spans="1:27" ht="13.5">
      <c r="A9" s="249" t="s">
        <v>180</v>
      </c>
      <c r="B9" s="182"/>
      <c r="C9" s="155">
        <v>856364</v>
      </c>
      <c r="D9" s="155"/>
      <c r="E9" s="59">
        <v>649992</v>
      </c>
      <c r="F9" s="60">
        <v>649992</v>
      </c>
      <c r="G9" s="60">
        <v>39490</v>
      </c>
      <c r="H9" s="60">
        <v>76288</v>
      </c>
      <c r="I9" s="60">
        <v>111664</v>
      </c>
      <c r="J9" s="60">
        <v>227442</v>
      </c>
      <c r="K9" s="60">
        <v>107612</v>
      </c>
      <c r="L9" s="60">
        <v>94136</v>
      </c>
      <c r="M9" s="60">
        <v>118207</v>
      </c>
      <c r="N9" s="60">
        <v>319955</v>
      </c>
      <c r="O9" s="60"/>
      <c r="P9" s="60"/>
      <c r="Q9" s="60"/>
      <c r="R9" s="60"/>
      <c r="S9" s="60"/>
      <c r="T9" s="60"/>
      <c r="U9" s="60"/>
      <c r="V9" s="60"/>
      <c r="W9" s="60">
        <v>547397</v>
      </c>
      <c r="X9" s="60">
        <v>324996</v>
      </c>
      <c r="Y9" s="60">
        <v>222401</v>
      </c>
      <c r="Z9" s="140">
        <v>68.43</v>
      </c>
      <c r="AA9" s="62">
        <v>649992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-45331541</v>
      </c>
      <c r="D12" s="155"/>
      <c r="E12" s="59">
        <v>-61611248</v>
      </c>
      <c r="F12" s="60">
        <v>-61611248</v>
      </c>
      <c r="G12" s="60">
        <v>-3613932</v>
      </c>
      <c r="H12" s="60">
        <v>-3426481</v>
      </c>
      <c r="I12" s="60">
        <v>-3484258</v>
      </c>
      <c r="J12" s="60">
        <v>-10524671</v>
      </c>
      <c r="K12" s="60">
        <v>-4127929</v>
      </c>
      <c r="L12" s="60">
        <v>-3675591</v>
      </c>
      <c r="M12" s="60">
        <v>-4257253</v>
      </c>
      <c r="N12" s="60">
        <v>-12060773</v>
      </c>
      <c r="O12" s="60"/>
      <c r="P12" s="60"/>
      <c r="Q12" s="60"/>
      <c r="R12" s="60"/>
      <c r="S12" s="60"/>
      <c r="T12" s="60"/>
      <c r="U12" s="60"/>
      <c r="V12" s="60"/>
      <c r="W12" s="60">
        <v>-22585444</v>
      </c>
      <c r="X12" s="60">
        <v>-31511185</v>
      </c>
      <c r="Y12" s="60">
        <v>8925741</v>
      </c>
      <c r="Z12" s="140">
        <v>-28.33</v>
      </c>
      <c r="AA12" s="62">
        <v>-61611248</v>
      </c>
    </row>
    <row r="13" spans="1:27" ht="13.5">
      <c r="A13" s="249" t="s">
        <v>40</v>
      </c>
      <c r="B13" s="182"/>
      <c r="C13" s="155">
        <v>-299429</v>
      </c>
      <c r="D13" s="155"/>
      <c r="E13" s="59">
        <v>-335412</v>
      </c>
      <c r="F13" s="60">
        <v>-335412</v>
      </c>
      <c r="G13" s="60">
        <v>-11240</v>
      </c>
      <c r="H13" s="60">
        <v>-218</v>
      </c>
      <c r="I13" s="60"/>
      <c r="J13" s="60">
        <v>-11458</v>
      </c>
      <c r="K13" s="60">
        <v>-287</v>
      </c>
      <c r="L13" s="60">
        <v>-211</v>
      </c>
      <c r="M13" s="60"/>
      <c r="N13" s="60">
        <v>-498</v>
      </c>
      <c r="O13" s="60"/>
      <c r="P13" s="60"/>
      <c r="Q13" s="60"/>
      <c r="R13" s="60"/>
      <c r="S13" s="60"/>
      <c r="T13" s="60"/>
      <c r="U13" s="60"/>
      <c r="V13" s="60"/>
      <c r="W13" s="60">
        <v>-11956</v>
      </c>
      <c r="X13" s="60">
        <v>-167706</v>
      </c>
      <c r="Y13" s="60">
        <v>155750</v>
      </c>
      <c r="Z13" s="140">
        <v>-92.87</v>
      </c>
      <c r="AA13" s="62">
        <v>-335412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-337588</v>
      </c>
      <c r="H14" s="60">
        <v>-155233</v>
      </c>
      <c r="I14" s="60">
        <v>-2823897</v>
      </c>
      <c r="J14" s="60">
        <v>-3316718</v>
      </c>
      <c r="K14" s="60">
        <v>-125524</v>
      </c>
      <c r="L14" s="60">
        <v>-507911</v>
      </c>
      <c r="M14" s="60">
        <v>-560642</v>
      </c>
      <c r="N14" s="60">
        <v>-1194077</v>
      </c>
      <c r="O14" s="60"/>
      <c r="P14" s="60"/>
      <c r="Q14" s="60"/>
      <c r="R14" s="60"/>
      <c r="S14" s="60"/>
      <c r="T14" s="60"/>
      <c r="U14" s="60"/>
      <c r="V14" s="60"/>
      <c r="W14" s="60">
        <v>-4510795</v>
      </c>
      <c r="X14" s="60"/>
      <c r="Y14" s="60">
        <v>-4510795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16033437</v>
      </c>
      <c r="D15" s="168">
        <f>SUM(D6:D14)</f>
        <v>0</v>
      </c>
      <c r="E15" s="72">
        <f t="shared" si="0"/>
        <v>19174312</v>
      </c>
      <c r="F15" s="73">
        <f t="shared" si="0"/>
        <v>19174312</v>
      </c>
      <c r="G15" s="73">
        <f t="shared" si="0"/>
        <v>26252287</v>
      </c>
      <c r="H15" s="73">
        <f t="shared" si="0"/>
        <v>-2108531</v>
      </c>
      <c r="I15" s="73">
        <f t="shared" si="0"/>
        <v>-5849205</v>
      </c>
      <c r="J15" s="73">
        <f t="shared" si="0"/>
        <v>18294551</v>
      </c>
      <c r="K15" s="73">
        <f t="shared" si="0"/>
        <v>-1698828</v>
      </c>
      <c r="L15" s="73">
        <f t="shared" si="0"/>
        <v>19037713</v>
      </c>
      <c r="M15" s="73">
        <f t="shared" si="0"/>
        <v>-3534050</v>
      </c>
      <c r="N15" s="73">
        <f t="shared" si="0"/>
        <v>13804835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32099386</v>
      </c>
      <c r="X15" s="73">
        <f t="shared" si="0"/>
        <v>21446595</v>
      </c>
      <c r="Y15" s="73">
        <f t="shared" si="0"/>
        <v>10652791</v>
      </c>
      <c r="Z15" s="170">
        <f>+IF(X15&lt;&gt;0,+(Y15/X15)*100,0)</f>
        <v>49.671246181503406</v>
      </c>
      <c r="AA15" s="74">
        <f>SUM(AA6:AA14)</f>
        <v>19174312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-19525641</v>
      </c>
      <c r="D24" s="155"/>
      <c r="E24" s="59">
        <v>-17733000</v>
      </c>
      <c r="F24" s="60">
        <v>-17733000</v>
      </c>
      <c r="G24" s="60">
        <v>-6808000</v>
      </c>
      <c r="H24" s="60"/>
      <c r="I24" s="60">
        <v>-248698</v>
      </c>
      <c r="J24" s="60">
        <v>-7056698</v>
      </c>
      <c r="K24" s="60"/>
      <c r="L24" s="60">
        <v>-775926</v>
      </c>
      <c r="M24" s="60">
        <v>-538475</v>
      </c>
      <c r="N24" s="60">
        <v>-1314401</v>
      </c>
      <c r="O24" s="60"/>
      <c r="P24" s="60"/>
      <c r="Q24" s="60"/>
      <c r="R24" s="60"/>
      <c r="S24" s="60"/>
      <c r="T24" s="60"/>
      <c r="U24" s="60"/>
      <c r="V24" s="60"/>
      <c r="W24" s="60">
        <v>-8371099</v>
      </c>
      <c r="X24" s="60">
        <v>-7388750</v>
      </c>
      <c r="Y24" s="60">
        <v>-982349</v>
      </c>
      <c r="Z24" s="140">
        <v>13.3</v>
      </c>
      <c r="AA24" s="62">
        <v>-17733000</v>
      </c>
    </row>
    <row r="25" spans="1:27" ht="13.5">
      <c r="A25" s="250" t="s">
        <v>191</v>
      </c>
      <c r="B25" s="251"/>
      <c r="C25" s="168">
        <f aca="true" t="shared" si="1" ref="C25:Y25">SUM(C19:C24)</f>
        <v>-19492641</v>
      </c>
      <c r="D25" s="168">
        <f>SUM(D19:D24)</f>
        <v>0</v>
      </c>
      <c r="E25" s="72">
        <f t="shared" si="1"/>
        <v>-17733000</v>
      </c>
      <c r="F25" s="73">
        <f t="shared" si="1"/>
        <v>-17733000</v>
      </c>
      <c r="G25" s="73">
        <f t="shared" si="1"/>
        <v>-6808000</v>
      </c>
      <c r="H25" s="73">
        <f t="shared" si="1"/>
        <v>0</v>
      </c>
      <c r="I25" s="73">
        <f t="shared" si="1"/>
        <v>-248698</v>
      </c>
      <c r="J25" s="73">
        <f t="shared" si="1"/>
        <v>-7056698</v>
      </c>
      <c r="K25" s="73">
        <f t="shared" si="1"/>
        <v>0</v>
      </c>
      <c r="L25" s="73">
        <f t="shared" si="1"/>
        <v>-775926</v>
      </c>
      <c r="M25" s="73">
        <f t="shared" si="1"/>
        <v>-538475</v>
      </c>
      <c r="N25" s="73">
        <f t="shared" si="1"/>
        <v>-1314401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-8371099</v>
      </c>
      <c r="X25" s="73">
        <f t="shared" si="1"/>
        <v>-7388750</v>
      </c>
      <c r="Y25" s="73">
        <f t="shared" si="1"/>
        <v>-982349</v>
      </c>
      <c r="Z25" s="170">
        <f>+IF(X25&lt;&gt;0,+(Y25/X25)*100,0)</f>
        <v>13.29519878193199</v>
      </c>
      <c r="AA25" s="74">
        <f>SUM(AA19:AA24)</f>
        <v>-17733000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-547832</v>
      </c>
      <c r="D33" s="155"/>
      <c r="E33" s="59"/>
      <c r="F33" s="60"/>
      <c r="G33" s="60">
        <v>-108888</v>
      </c>
      <c r="H33" s="60">
        <v>-120033</v>
      </c>
      <c r="I33" s="60">
        <v>-120286</v>
      </c>
      <c r="J33" s="60">
        <v>-349207</v>
      </c>
      <c r="K33" s="60">
        <v>-120286</v>
      </c>
      <c r="L33" s="60">
        <v>-120286</v>
      </c>
      <c r="M33" s="60">
        <v>-120286</v>
      </c>
      <c r="N33" s="60">
        <v>-360858</v>
      </c>
      <c r="O33" s="60"/>
      <c r="P33" s="60"/>
      <c r="Q33" s="60"/>
      <c r="R33" s="60"/>
      <c r="S33" s="60"/>
      <c r="T33" s="60"/>
      <c r="U33" s="60"/>
      <c r="V33" s="60"/>
      <c r="W33" s="60">
        <v>-710065</v>
      </c>
      <c r="X33" s="60"/>
      <c r="Y33" s="60">
        <v>-710065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-547832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-108888</v>
      </c>
      <c r="H34" s="73">
        <f t="shared" si="2"/>
        <v>-120033</v>
      </c>
      <c r="I34" s="73">
        <f t="shared" si="2"/>
        <v>-120286</v>
      </c>
      <c r="J34" s="73">
        <f t="shared" si="2"/>
        <v>-349207</v>
      </c>
      <c r="K34" s="73">
        <f t="shared" si="2"/>
        <v>-120286</v>
      </c>
      <c r="L34" s="73">
        <f t="shared" si="2"/>
        <v>-120286</v>
      </c>
      <c r="M34" s="73">
        <f t="shared" si="2"/>
        <v>-120286</v>
      </c>
      <c r="N34" s="73">
        <f t="shared" si="2"/>
        <v>-360858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-710065</v>
      </c>
      <c r="X34" s="73">
        <f t="shared" si="2"/>
        <v>0</v>
      </c>
      <c r="Y34" s="73">
        <f t="shared" si="2"/>
        <v>-710065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-4007036</v>
      </c>
      <c r="D36" s="153">
        <f>+D15+D25+D34</f>
        <v>0</v>
      </c>
      <c r="E36" s="99">
        <f t="shared" si="3"/>
        <v>1441312</v>
      </c>
      <c r="F36" s="100">
        <f t="shared" si="3"/>
        <v>1441312</v>
      </c>
      <c r="G36" s="100">
        <f t="shared" si="3"/>
        <v>19335399</v>
      </c>
      <c r="H36" s="100">
        <f t="shared" si="3"/>
        <v>-2228564</v>
      </c>
      <c r="I36" s="100">
        <f t="shared" si="3"/>
        <v>-6218189</v>
      </c>
      <c r="J36" s="100">
        <f t="shared" si="3"/>
        <v>10888646</v>
      </c>
      <c r="K36" s="100">
        <f t="shared" si="3"/>
        <v>-1819114</v>
      </c>
      <c r="L36" s="100">
        <f t="shared" si="3"/>
        <v>18141501</v>
      </c>
      <c r="M36" s="100">
        <f t="shared" si="3"/>
        <v>-4192811</v>
      </c>
      <c r="N36" s="100">
        <f t="shared" si="3"/>
        <v>12129576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23018222</v>
      </c>
      <c r="X36" s="100">
        <f t="shared" si="3"/>
        <v>14057845</v>
      </c>
      <c r="Y36" s="100">
        <f t="shared" si="3"/>
        <v>8960377</v>
      </c>
      <c r="Z36" s="137">
        <f>+IF(X36&lt;&gt;0,+(Y36/X36)*100,0)</f>
        <v>63.73933558095142</v>
      </c>
      <c r="AA36" s="102">
        <f>+AA15+AA25+AA34</f>
        <v>1441312</v>
      </c>
    </row>
    <row r="37" spans="1:27" ht="13.5">
      <c r="A37" s="249" t="s">
        <v>199</v>
      </c>
      <c r="B37" s="182"/>
      <c r="C37" s="153">
        <v>12780095</v>
      </c>
      <c r="D37" s="153"/>
      <c r="E37" s="99">
        <v>12950941</v>
      </c>
      <c r="F37" s="100">
        <v>12950941</v>
      </c>
      <c r="G37" s="100">
        <v>8526750</v>
      </c>
      <c r="H37" s="100">
        <v>27862149</v>
      </c>
      <c r="I37" s="100">
        <v>25633585</v>
      </c>
      <c r="J37" s="100">
        <v>8526750</v>
      </c>
      <c r="K37" s="100">
        <v>19415396</v>
      </c>
      <c r="L37" s="100">
        <v>17596282</v>
      </c>
      <c r="M37" s="100">
        <v>35737783</v>
      </c>
      <c r="N37" s="100">
        <v>19415396</v>
      </c>
      <c r="O37" s="100"/>
      <c r="P37" s="100"/>
      <c r="Q37" s="100"/>
      <c r="R37" s="100"/>
      <c r="S37" s="100"/>
      <c r="T37" s="100"/>
      <c r="U37" s="100"/>
      <c r="V37" s="100"/>
      <c r="W37" s="100">
        <v>8526750</v>
      </c>
      <c r="X37" s="100">
        <v>12950941</v>
      </c>
      <c r="Y37" s="100">
        <v>-4424191</v>
      </c>
      <c r="Z37" s="137">
        <v>-34.16</v>
      </c>
      <c r="AA37" s="102">
        <v>12950941</v>
      </c>
    </row>
    <row r="38" spans="1:27" ht="13.5">
      <c r="A38" s="269" t="s">
        <v>200</v>
      </c>
      <c r="B38" s="256"/>
      <c r="C38" s="257">
        <v>8773059</v>
      </c>
      <c r="D38" s="257"/>
      <c r="E38" s="258">
        <v>14392253</v>
      </c>
      <c r="F38" s="259">
        <v>14392253</v>
      </c>
      <c r="G38" s="259">
        <v>27862149</v>
      </c>
      <c r="H38" s="259">
        <v>25633585</v>
      </c>
      <c r="I38" s="259">
        <v>19415396</v>
      </c>
      <c r="J38" s="259">
        <v>19415396</v>
      </c>
      <c r="K38" s="259">
        <v>17596282</v>
      </c>
      <c r="L38" s="259">
        <v>35737783</v>
      </c>
      <c r="M38" s="259">
        <v>31544972</v>
      </c>
      <c r="N38" s="259">
        <v>31544972</v>
      </c>
      <c r="O38" s="259"/>
      <c r="P38" s="259"/>
      <c r="Q38" s="259"/>
      <c r="R38" s="259"/>
      <c r="S38" s="259"/>
      <c r="T38" s="259"/>
      <c r="U38" s="259"/>
      <c r="V38" s="259"/>
      <c r="W38" s="259">
        <v>31544972</v>
      </c>
      <c r="X38" s="259">
        <v>27008786</v>
      </c>
      <c r="Y38" s="259">
        <v>4536186</v>
      </c>
      <c r="Z38" s="260">
        <v>16.8</v>
      </c>
      <c r="AA38" s="261">
        <v>14392253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19525641</v>
      </c>
      <c r="D5" s="200">
        <f t="shared" si="0"/>
        <v>0</v>
      </c>
      <c r="E5" s="106">
        <f t="shared" si="0"/>
        <v>17733000</v>
      </c>
      <c r="F5" s="106">
        <f t="shared" si="0"/>
        <v>17733000</v>
      </c>
      <c r="G5" s="106">
        <f t="shared" si="0"/>
        <v>342349</v>
      </c>
      <c r="H5" s="106">
        <f t="shared" si="0"/>
        <v>0</v>
      </c>
      <c r="I5" s="106">
        <f t="shared" si="0"/>
        <v>906593</v>
      </c>
      <c r="J5" s="106">
        <f t="shared" si="0"/>
        <v>1248942</v>
      </c>
      <c r="K5" s="106">
        <f t="shared" si="0"/>
        <v>0</v>
      </c>
      <c r="L5" s="106">
        <f t="shared" si="0"/>
        <v>937709</v>
      </c>
      <c r="M5" s="106">
        <f t="shared" si="0"/>
        <v>474863</v>
      </c>
      <c r="N5" s="106">
        <f t="shared" si="0"/>
        <v>1412572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2661514</v>
      </c>
      <c r="X5" s="106">
        <f t="shared" si="0"/>
        <v>8866501</v>
      </c>
      <c r="Y5" s="106">
        <f t="shared" si="0"/>
        <v>-6204987</v>
      </c>
      <c r="Z5" s="201">
        <f>+IF(X5&lt;&gt;0,+(Y5/X5)*100,0)</f>
        <v>-69.98236395619874</v>
      </c>
      <c r="AA5" s="199">
        <f>SUM(AA11:AA18)</f>
        <v>17733000</v>
      </c>
    </row>
    <row r="6" spans="1:27" ht="13.5">
      <c r="A6" s="291" t="s">
        <v>204</v>
      </c>
      <c r="B6" s="142"/>
      <c r="C6" s="62">
        <v>18307380</v>
      </c>
      <c r="D6" s="156"/>
      <c r="E6" s="60">
        <v>5856637</v>
      </c>
      <c r="F6" s="60">
        <v>5856637</v>
      </c>
      <c r="G6" s="60">
        <v>342349</v>
      </c>
      <c r="H6" s="60"/>
      <c r="I6" s="60">
        <v>248698</v>
      </c>
      <c r="J6" s="60">
        <v>591047</v>
      </c>
      <c r="K6" s="60"/>
      <c r="L6" s="60">
        <v>937709</v>
      </c>
      <c r="M6" s="60">
        <v>474863</v>
      </c>
      <c r="N6" s="60">
        <v>1412572</v>
      </c>
      <c r="O6" s="60"/>
      <c r="P6" s="60"/>
      <c r="Q6" s="60"/>
      <c r="R6" s="60"/>
      <c r="S6" s="60"/>
      <c r="T6" s="60"/>
      <c r="U6" s="60"/>
      <c r="V6" s="60"/>
      <c r="W6" s="60">
        <v>2003619</v>
      </c>
      <c r="X6" s="60">
        <v>2928319</v>
      </c>
      <c r="Y6" s="60">
        <v>-924700</v>
      </c>
      <c r="Z6" s="140">
        <v>-31.58</v>
      </c>
      <c r="AA6" s="155">
        <v>5856637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>
        <v>657895</v>
      </c>
      <c r="J7" s="60">
        <v>657895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657895</v>
      </c>
      <c r="X7" s="60"/>
      <c r="Y7" s="60">
        <v>657895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1218261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19525641</v>
      </c>
      <c r="D11" s="294">
        <f t="shared" si="1"/>
        <v>0</v>
      </c>
      <c r="E11" s="295">
        <f t="shared" si="1"/>
        <v>5856637</v>
      </c>
      <c r="F11" s="295">
        <f t="shared" si="1"/>
        <v>5856637</v>
      </c>
      <c r="G11" s="295">
        <f t="shared" si="1"/>
        <v>342349</v>
      </c>
      <c r="H11" s="295">
        <f t="shared" si="1"/>
        <v>0</v>
      </c>
      <c r="I11" s="295">
        <f t="shared" si="1"/>
        <v>906593</v>
      </c>
      <c r="J11" s="295">
        <f t="shared" si="1"/>
        <v>1248942</v>
      </c>
      <c r="K11" s="295">
        <f t="shared" si="1"/>
        <v>0</v>
      </c>
      <c r="L11" s="295">
        <f t="shared" si="1"/>
        <v>937709</v>
      </c>
      <c r="M11" s="295">
        <f t="shared" si="1"/>
        <v>474863</v>
      </c>
      <c r="N11" s="295">
        <f t="shared" si="1"/>
        <v>1412572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2661514</v>
      </c>
      <c r="X11" s="295">
        <f t="shared" si="1"/>
        <v>2928319</v>
      </c>
      <c r="Y11" s="295">
        <f t="shared" si="1"/>
        <v>-266805</v>
      </c>
      <c r="Z11" s="296">
        <f>+IF(X11&lt;&gt;0,+(Y11/X11)*100,0)</f>
        <v>-9.111199975139321</v>
      </c>
      <c r="AA11" s="297">
        <f>SUM(AA6:AA10)</f>
        <v>5856637</v>
      </c>
    </row>
    <row r="12" spans="1:27" ht="13.5">
      <c r="A12" s="298" t="s">
        <v>210</v>
      </c>
      <c r="B12" s="136"/>
      <c r="C12" s="62"/>
      <c r="D12" s="156"/>
      <c r="E12" s="60">
        <v>11243363</v>
      </c>
      <c r="F12" s="60">
        <v>11243363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5621682</v>
      </c>
      <c r="Y12" s="60">
        <v>-5621682</v>
      </c>
      <c r="Z12" s="140">
        <v>-100</v>
      </c>
      <c r="AA12" s="155">
        <v>11243363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633000</v>
      </c>
      <c r="F15" s="60">
        <v>633000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316500</v>
      </c>
      <c r="Y15" s="60">
        <v>-316500</v>
      </c>
      <c r="Z15" s="140">
        <v>-100</v>
      </c>
      <c r="AA15" s="155">
        <v>633000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18307380</v>
      </c>
      <c r="D36" s="156">
        <f t="shared" si="4"/>
        <v>0</v>
      </c>
      <c r="E36" s="60">
        <f t="shared" si="4"/>
        <v>5856637</v>
      </c>
      <c r="F36" s="60">
        <f t="shared" si="4"/>
        <v>5856637</v>
      </c>
      <c r="G36" s="60">
        <f t="shared" si="4"/>
        <v>342349</v>
      </c>
      <c r="H36" s="60">
        <f t="shared" si="4"/>
        <v>0</v>
      </c>
      <c r="I36" s="60">
        <f t="shared" si="4"/>
        <v>248698</v>
      </c>
      <c r="J36" s="60">
        <f t="shared" si="4"/>
        <v>591047</v>
      </c>
      <c r="K36" s="60">
        <f t="shared" si="4"/>
        <v>0</v>
      </c>
      <c r="L36" s="60">
        <f t="shared" si="4"/>
        <v>937709</v>
      </c>
      <c r="M36" s="60">
        <f t="shared" si="4"/>
        <v>474863</v>
      </c>
      <c r="N36" s="60">
        <f t="shared" si="4"/>
        <v>1412572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2003619</v>
      </c>
      <c r="X36" s="60">
        <f t="shared" si="4"/>
        <v>2928319</v>
      </c>
      <c r="Y36" s="60">
        <f t="shared" si="4"/>
        <v>-924700</v>
      </c>
      <c r="Z36" s="140">
        <f aca="true" t="shared" si="5" ref="Z36:Z49">+IF(X36&lt;&gt;0,+(Y36/X36)*100,0)</f>
        <v>-31.57784380731744</v>
      </c>
      <c r="AA36" s="155">
        <f>AA6+AA21</f>
        <v>5856637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657895</v>
      </c>
      <c r="J37" s="60">
        <f t="shared" si="4"/>
        <v>657895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657895</v>
      </c>
      <c r="X37" s="60">
        <f t="shared" si="4"/>
        <v>0</v>
      </c>
      <c r="Y37" s="60">
        <f t="shared" si="4"/>
        <v>657895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1218261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19525641</v>
      </c>
      <c r="D41" s="294">
        <f t="shared" si="6"/>
        <v>0</v>
      </c>
      <c r="E41" s="295">
        <f t="shared" si="6"/>
        <v>5856637</v>
      </c>
      <c r="F41" s="295">
        <f t="shared" si="6"/>
        <v>5856637</v>
      </c>
      <c r="G41" s="295">
        <f t="shared" si="6"/>
        <v>342349</v>
      </c>
      <c r="H41" s="295">
        <f t="shared" si="6"/>
        <v>0</v>
      </c>
      <c r="I41" s="295">
        <f t="shared" si="6"/>
        <v>906593</v>
      </c>
      <c r="J41" s="295">
        <f t="shared" si="6"/>
        <v>1248942</v>
      </c>
      <c r="K41" s="295">
        <f t="shared" si="6"/>
        <v>0</v>
      </c>
      <c r="L41" s="295">
        <f t="shared" si="6"/>
        <v>937709</v>
      </c>
      <c r="M41" s="295">
        <f t="shared" si="6"/>
        <v>474863</v>
      </c>
      <c r="N41" s="295">
        <f t="shared" si="6"/>
        <v>1412572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2661514</v>
      </c>
      <c r="X41" s="295">
        <f t="shared" si="6"/>
        <v>2928319</v>
      </c>
      <c r="Y41" s="295">
        <f t="shared" si="6"/>
        <v>-266805</v>
      </c>
      <c r="Z41" s="296">
        <f t="shared" si="5"/>
        <v>-9.111199975139321</v>
      </c>
      <c r="AA41" s="297">
        <f>SUM(AA36:AA40)</f>
        <v>5856637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11243363</v>
      </c>
      <c r="F42" s="54">
        <f t="shared" si="7"/>
        <v>11243363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5621682</v>
      </c>
      <c r="Y42" s="54">
        <f t="shared" si="7"/>
        <v>-5621682</v>
      </c>
      <c r="Z42" s="184">
        <f t="shared" si="5"/>
        <v>-100</v>
      </c>
      <c r="AA42" s="130">
        <f aca="true" t="shared" si="8" ref="AA42:AA48">AA12+AA27</f>
        <v>11243363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633000</v>
      </c>
      <c r="F45" s="54">
        <f t="shared" si="7"/>
        <v>633000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316500</v>
      </c>
      <c r="Y45" s="54">
        <f t="shared" si="7"/>
        <v>-316500</v>
      </c>
      <c r="Z45" s="184">
        <f t="shared" si="5"/>
        <v>-100</v>
      </c>
      <c r="AA45" s="130">
        <f t="shared" si="8"/>
        <v>633000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19525641</v>
      </c>
      <c r="D49" s="218">
        <f t="shared" si="9"/>
        <v>0</v>
      </c>
      <c r="E49" s="220">
        <f t="shared" si="9"/>
        <v>17733000</v>
      </c>
      <c r="F49" s="220">
        <f t="shared" si="9"/>
        <v>17733000</v>
      </c>
      <c r="G49" s="220">
        <f t="shared" si="9"/>
        <v>342349</v>
      </c>
      <c r="H49" s="220">
        <f t="shared" si="9"/>
        <v>0</v>
      </c>
      <c r="I49" s="220">
        <f t="shared" si="9"/>
        <v>906593</v>
      </c>
      <c r="J49" s="220">
        <f t="shared" si="9"/>
        <v>1248942</v>
      </c>
      <c r="K49" s="220">
        <f t="shared" si="9"/>
        <v>0</v>
      </c>
      <c r="L49" s="220">
        <f t="shared" si="9"/>
        <v>937709</v>
      </c>
      <c r="M49" s="220">
        <f t="shared" si="9"/>
        <v>474863</v>
      </c>
      <c r="N49" s="220">
        <f t="shared" si="9"/>
        <v>1412572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2661514</v>
      </c>
      <c r="X49" s="220">
        <f t="shared" si="9"/>
        <v>8866501</v>
      </c>
      <c r="Y49" s="220">
        <f t="shared" si="9"/>
        <v>-6204987</v>
      </c>
      <c r="Z49" s="221">
        <f t="shared" si="5"/>
        <v>-69.98236395619874</v>
      </c>
      <c r="AA49" s="222">
        <f>SUM(AA41:AA48)</f>
        <v>17733000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4056425</v>
      </c>
      <c r="F68" s="60"/>
      <c r="G68" s="60">
        <v>74705</v>
      </c>
      <c r="H68" s="60">
        <v>7923</v>
      </c>
      <c r="I68" s="60">
        <v>124893</v>
      </c>
      <c r="J68" s="60">
        <v>207521</v>
      </c>
      <c r="K68" s="60">
        <v>7104</v>
      </c>
      <c r="L68" s="60">
        <v>64884</v>
      </c>
      <c r="M68" s="60">
        <v>1541</v>
      </c>
      <c r="N68" s="60">
        <v>73529</v>
      </c>
      <c r="O68" s="60"/>
      <c r="P68" s="60"/>
      <c r="Q68" s="60"/>
      <c r="R68" s="60"/>
      <c r="S68" s="60"/>
      <c r="T68" s="60"/>
      <c r="U68" s="60"/>
      <c r="V68" s="60"/>
      <c r="W68" s="60">
        <v>281050</v>
      </c>
      <c r="X68" s="60"/>
      <c r="Y68" s="60">
        <v>281050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4056425</v>
      </c>
      <c r="F69" s="220">
        <f t="shared" si="12"/>
        <v>0</v>
      </c>
      <c r="G69" s="220">
        <f t="shared" si="12"/>
        <v>74705</v>
      </c>
      <c r="H69" s="220">
        <f t="shared" si="12"/>
        <v>7923</v>
      </c>
      <c r="I69" s="220">
        <f t="shared" si="12"/>
        <v>124893</v>
      </c>
      <c r="J69" s="220">
        <f t="shared" si="12"/>
        <v>207521</v>
      </c>
      <c r="K69" s="220">
        <f t="shared" si="12"/>
        <v>7104</v>
      </c>
      <c r="L69" s="220">
        <f t="shared" si="12"/>
        <v>64884</v>
      </c>
      <c r="M69" s="220">
        <f t="shared" si="12"/>
        <v>1541</v>
      </c>
      <c r="N69" s="220">
        <f t="shared" si="12"/>
        <v>73529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281050</v>
      </c>
      <c r="X69" s="220">
        <f t="shared" si="12"/>
        <v>0</v>
      </c>
      <c r="Y69" s="220">
        <f t="shared" si="12"/>
        <v>281050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19525641</v>
      </c>
      <c r="D5" s="344">
        <f t="shared" si="0"/>
        <v>0</v>
      </c>
      <c r="E5" s="343">
        <f t="shared" si="0"/>
        <v>5856637</v>
      </c>
      <c r="F5" s="345">
        <f t="shared" si="0"/>
        <v>5856637</v>
      </c>
      <c r="G5" s="345">
        <f t="shared" si="0"/>
        <v>342349</v>
      </c>
      <c r="H5" s="343">
        <f t="shared" si="0"/>
        <v>0</v>
      </c>
      <c r="I5" s="343">
        <f t="shared" si="0"/>
        <v>906593</v>
      </c>
      <c r="J5" s="345">
        <f t="shared" si="0"/>
        <v>1248942</v>
      </c>
      <c r="K5" s="345">
        <f t="shared" si="0"/>
        <v>0</v>
      </c>
      <c r="L5" s="343">
        <f t="shared" si="0"/>
        <v>937709</v>
      </c>
      <c r="M5" s="343">
        <f t="shared" si="0"/>
        <v>474863</v>
      </c>
      <c r="N5" s="345">
        <f t="shared" si="0"/>
        <v>1412572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2661514</v>
      </c>
      <c r="X5" s="343">
        <f t="shared" si="0"/>
        <v>2928319</v>
      </c>
      <c r="Y5" s="345">
        <f t="shared" si="0"/>
        <v>-266805</v>
      </c>
      <c r="Z5" s="346">
        <f>+IF(X5&lt;&gt;0,+(Y5/X5)*100,0)</f>
        <v>-9.111199975139321</v>
      </c>
      <c r="AA5" s="347">
        <f>+AA6+AA8+AA11+AA13+AA15</f>
        <v>5856637</v>
      </c>
    </row>
    <row r="6" spans="1:27" ht="13.5">
      <c r="A6" s="348" t="s">
        <v>204</v>
      </c>
      <c r="B6" s="142"/>
      <c r="C6" s="60">
        <f>+C7</f>
        <v>18307380</v>
      </c>
      <c r="D6" s="327">
        <f aca="true" t="shared" si="1" ref="D6:AA6">+D7</f>
        <v>0</v>
      </c>
      <c r="E6" s="60">
        <f t="shared" si="1"/>
        <v>5856637</v>
      </c>
      <c r="F6" s="59">
        <f t="shared" si="1"/>
        <v>5856637</v>
      </c>
      <c r="G6" s="59">
        <f t="shared" si="1"/>
        <v>342349</v>
      </c>
      <c r="H6" s="60">
        <f t="shared" si="1"/>
        <v>0</v>
      </c>
      <c r="I6" s="60">
        <f t="shared" si="1"/>
        <v>248698</v>
      </c>
      <c r="J6" s="59">
        <f t="shared" si="1"/>
        <v>591047</v>
      </c>
      <c r="K6" s="59">
        <f t="shared" si="1"/>
        <v>0</v>
      </c>
      <c r="L6" s="60">
        <f t="shared" si="1"/>
        <v>937709</v>
      </c>
      <c r="M6" s="60">
        <f t="shared" si="1"/>
        <v>474863</v>
      </c>
      <c r="N6" s="59">
        <f t="shared" si="1"/>
        <v>1412572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2003619</v>
      </c>
      <c r="X6" s="60">
        <f t="shared" si="1"/>
        <v>2928319</v>
      </c>
      <c r="Y6" s="59">
        <f t="shared" si="1"/>
        <v>-924700</v>
      </c>
      <c r="Z6" s="61">
        <f>+IF(X6&lt;&gt;0,+(Y6/X6)*100,0)</f>
        <v>-31.57784380731744</v>
      </c>
      <c r="AA6" s="62">
        <f t="shared" si="1"/>
        <v>5856637</v>
      </c>
    </row>
    <row r="7" spans="1:27" ht="13.5">
      <c r="A7" s="291" t="s">
        <v>228</v>
      </c>
      <c r="B7" s="142"/>
      <c r="C7" s="60">
        <v>18307380</v>
      </c>
      <c r="D7" s="327"/>
      <c r="E7" s="60">
        <v>5856637</v>
      </c>
      <c r="F7" s="59">
        <v>5856637</v>
      </c>
      <c r="G7" s="59">
        <v>342349</v>
      </c>
      <c r="H7" s="60"/>
      <c r="I7" s="60">
        <v>248698</v>
      </c>
      <c r="J7" s="59">
        <v>591047</v>
      </c>
      <c r="K7" s="59"/>
      <c r="L7" s="60">
        <v>937709</v>
      </c>
      <c r="M7" s="60">
        <v>474863</v>
      </c>
      <c r="N7" s="59">
        <v>1412572</v>
      </c>
      <c r="O7" s="59"/>
      <c r="P7" s="60"/>
      <c r="Q7" s="60"/>
      <c r="R7" s="59"/>
      <c r="S7" s="59"/>
      <c r="T7" s="60"/>
      <c r="U7" s="60"/>
      <c r="V7" s="59"/>
      <c r="W7" s="59">
        <v>2003619</v>
      </c>
      <c r="X7" s="60">
        <v>2928319</v>
      </c>
      <c r="Y7" s="59">
        <v>-924700</v>
      </c>
      <c r="Z7" s="61">
        <v>-31.58</v>
      </c>
      <c r="AA7" s="62">
        <v>5856637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657895</v>
      </c>
      <c r="J8" s="59">
        <f t="shared" si="2"/>
        <v>657895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657895</v>
      </c>
      <c r="X8" s="60">
        <f t="shared" si="2"/>
        <v>0</v>
      </c>
      <c r="Y8" s="59">
        <f t="shared" si="2"/>
        <v>657895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>
        <v>657895</v>
      </c>
      <c r="J9" s="59">
        <v>657895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657895</v>
      </c>
      <c r="X9" s="60"/>
      <c r="Y9" s="59">
        <v>657895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1218261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1218261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11243363</v>
      </c>
      <c r="F22" s="332">
        <f t="shared" si="6"/>
        <v>11243363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5621682</v>
      </c>
      <c r="Y22" s="332">
        <f t="shared" si="6"/>
        <v>-5621682</v>
      </c>
      <c r="Z22" s="323">
        <f>+IF(X22&lt;&gt;0,+(Y22/X22)*100,0)</f>
        <v>-100</v>
      </c>
      <c r="AA22" s="337">
        <f>SUM(AA23:AA32)</f>
        <v>11243363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5958383</v>
      </c>
      <c r="F24" s="59">
        <v>5958383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2979192</v>
      </c>
      <c r="Y24" s="59">
        <v>-2979192</v>
      </c>
      <c r="Z24" s="61">
        <v>-100</v>
      </c>
      <c r="AA24" s="62">
        <v>5958383</v>
      </c>
    </row>
    <row r="25" spans="1:27" ht="13.5">
      <c r="A25" s="348" t="s">
        <v>238</v>
      </c>
      <c r="B25" s="142"/>
      <c r="C25" s="60"/>
      <c r="D25" s="327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3000000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2284980</v>
      </c>
      <c r="F32" s="59">
        <v>2284980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1142490</v>
      </c>
      <c r="Y32" s="59">
        <v>-1142490</v>
      </c>
      <c r="Z32" s="61">
        <v>-100</v>
      </c>
      <c r="AA32" s="62">
        <v>2284980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633000</v>
      </c>
      <c r="F40" s="332">
        <f t="shared" si="9"/>
        <v>633000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316500</v>
      </c>
      <c r="Y40" s="332">
        <f t="shared" si="9"/>
        <v>-316500</v>
      </c>
      <c r="Z40" s="323">
        <f>+IF(X40&lt;&gt;0,+(Y40/X40)*100,0)</f>
        <v>-100</v>
      </c>
      <c r="AA40" s="337">
        <f>SUM(AA41:AA49)</f>
        <v>633000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333000</v>
      </c>
      <c r="F44" s="53">
        <v>333000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166500</v>
      </c>
      <c r="Y44" s="53">
        <v>-166500</v>
      </c>
      <c r="Z44" s="94">
        <v>-100</v>
      </c>
      <c r="AA44" s="95">
        <v>333000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</v>
      </c>
      <c r="Y49" s="53">
        <v>-150000</v>
      </c>
      <c r="Z49" s="94">
        <v>-100</v>
      </c>
      <c r="AA49" s="95">
        <v>300000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19525641</v>
      </c>
      <c r="D60" s="333">
        <f t="shared" si="14"/>
        <v>0</v>
      </c>
      <c r="E60" s="219">
        <f t="shared" si="14"/>
        <v>17733000</v>
      </c>
      <c r="F60" s="264">
        <f t="shared" si="14"/>
        <v>17733000</v>
      </c>
      <c r="G60" s="264">
        <f t="shared" si="14"/>
        <v>342349</v>
      </c>
      <c r="H60" s="219">
        <f t="shared" si="14"/>
        <v>0</v>
      </c>
      <c r="I60" s="219">
        <f t="shared" si="14"/>
        <v>906593</v>
      </c>
      <c r="J60" s="264">
        <f t="shared" si="14"/>
        <v>1248942</v>
      </c>
      <c r="K60" s="264">
        <f t="shared" si="14"/>
        <v>0</v>
      </c>
      <c r="L60" s="219">
        <f t="shared" si="14"/>
        <v>937709</v>
      </c>
      <c r="M60" s="219">
        <f t="shared" si="14"/>
        <v>474863</v>
      </c>
      <c r="N60" s="264">
        <f t="shared" si="14"/>
        <v>1412572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2661514</v>
      </c>
      <c r="X60" s="219">
        <f t="shared" si="14"/>
        <v>8866501</v>
      </c>
      <c r="Y60" s="264">
        <f t="shared" si="14"/>
        <v>-6204987</v>
      </c>
      <c r="Z60" s="324">
        <f>+IF(X60&lt;&gt;0,+(Y60/X60)*100,0)</f>
        <v>-69.98236395619874</v>
      </c>
      <c r="AA60" s="232">
        <f>+AA57+AA54+AA51+AA40+AA37+AA34+AA22+AA5</f>
        <v>17733000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2015-02-02T11:09:54Z</dcterms:created>
  <dcterms:modified xsi:type="dcterms:W3CDTF">2015-02-02T11:12:03Z</dcterms:modified>
  <cp:category/>
  <cp:version/>
  <cp:contentType/>
  <cp:contentStatus/>
</cp:coreProperties>
</file>