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<sst xmlns="http://schemas.openxmlformats.org/spreadsheetml/2006/main" count="855" uniqueCount="302">
  <si>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Umdoni(KZN212)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</si>
  <si>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</si>
  <si>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</si>
  <si>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</si>
  <si>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</si>
  <si>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</si>
  <si>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</si>
  <si>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</si>
  <si>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</si>
  <si>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</si>
  <si>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</si>
  <si>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</si>
  <si>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</si>
  <si>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</si>
  <si>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</si>
  <si>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</si>
  <si>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</si>
  <si>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</si>
  <si>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</si>
  <si>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</si>
  <si>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</si>
  <si>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</si>
  <si>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</si>
  <si>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</si>
  <si>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</si>
  <si>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</si>
  <si>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</si>
  <si>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</si>
  <si>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</si>
  <si>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</si>
  <si>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</si>
  <si>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</si>
  <si>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</si>
  <si>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</si>
  <si>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</si>
  <si>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</si>
  <si>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</si>
  <si>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</si>
  <si>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</si>
  <si>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</si>
  <si>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</si>
  <si>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</si>
  <si>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</si>
  <si>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</si>
  <si>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</si>
  <si>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</si>
  <si>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</si>
  <si>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</si>
  <si>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</si>
  <si>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</si>
  <si>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</si>
  <si>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</si>
  <si>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</si>
  <si>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</si>
  <si>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</si>
  <si>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</si>
  <si>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</si>
  <si>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</si>
  <si>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</si>
  <si>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</si>
  <si>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</si>
  <si>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</si>
  <si>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</si>
  <si>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</si>
  <si>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</si>
  <si>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</si>
  <si>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</si>
  <si>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</si>
  <si>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</si>
  <si>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</si>
  <si>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Umdoni(KZN212)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</si>
  <si>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</si>
  <si>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</si>
  <si>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</si>
  <si>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</si>
  <si>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</si>
  <si>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</si>
  <si>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</si>
  <si>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</si>
  <si>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</si>
  <si>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</si>
  <si>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</si>
  <si>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</si>
  <si>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</si>
  <si>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</si>
  <si>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</si>
  <si>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</si>
  <si>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</si>
  <si>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</si>
  <si>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</si>
  <si>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</si>
  <si>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</si>
  <si>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</si>
  <si>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</si>
  <si>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</si>
  <si>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</si>
  <si>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</si>
  <si>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</si>
  <si>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</si>
  <si>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</si>
  <si>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Umdoni(KZN212)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</si>
  <si>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</si>
  <si>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</si>
  <si>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</si>
  <si>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</si>
  <si>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</si>
  <si>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</si>
  <si>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</si>
  <si>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</si>
  <si>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</si>
  <si>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</si>
  <si>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</si>
  <si>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</si>
  <si>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</si>
  <si>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</si>
  <si>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</si>
  <si>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</si>
  <si>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</si>
  <si>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</si>
  <si>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</si>
  <si>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</si>
  <si>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</si>
  <si>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</si>
  <si>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</si>
  <si>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</si>
  <si>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</si>
  <si>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</si>
  <si>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</si>
  <si>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</si>
  <si>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Umdoni(KZN212)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</si>
  <si>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</si>
  <si>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</si>
  <si>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</si>
  <si>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</si>
  <si>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</si>
  <si>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</si>
  <si>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</si>
  <si>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</si>
  <si>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</si>
  <si>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</si>
  <si>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Umdoni(KZN212)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</si>
  <si>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</si>
  <si>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</si>
  <si>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</si>
  <si>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</si>
  <si>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</si>
  <si>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</si>
  <si>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</si>
  <si>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</si>
  <si>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</si>
  <si>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</si>
  <si>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</si>
  <si>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</si>
  <si>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</si>
  <si>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</si>
  <si>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</si>
  <si>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</si>
  <si>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</si>
  <si>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</si>
  <si>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</si>
  <si>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</si>
  <si>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</si>
  <si>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</si>
  <si>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</si>
  <si>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</si>
  <si>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</si>
  <si>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</si>
  <si>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</si>
  <si>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</si>
  <si>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</si>
  <si>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</si>
  <si>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</si>
  <si>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</si>
  <si>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</si>
  <si>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Umdoni(KZN212)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</si>
  <si>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</si>
  <si>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</si>
  <si>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</si>
  <si>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</si>
  <si>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</si>
  <si>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</si>
  <si>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</si>
  <si>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</si>
  <si>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</si>
  <si>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</si>
  <si>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</si>
  <si>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</si>
  <si>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</si>
  <si>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</si>
  <si>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</si>
  <si>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</si>
  <si>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</si>
  <si>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</si>
  <si>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</si>
  <si>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</si>
  <si>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</si>
  <si>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</si>
  <si>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</si>
  <si>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</si>
  <si>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</si>
  <si>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</si>
  <si>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Umdoni(KZN212)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</si>
  <si>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</si>
  <si>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</si>
  <si>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</si>
  <si>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</si>
  <si>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</si>
  <si>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</si>
  <si>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</si>
  <si>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</si>
  <si>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</si>
  <si>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</si>
  <si>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</si>
  <si>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</si>
  <si>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</si>
  <si>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</si>
  <si>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</si>
  <si>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</si>
  <si>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</si>
  <si>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</si>
  <si>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</si>
  <si>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</si>
  <si>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</si>
  <si>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</si>
  <si>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</si>
  <si>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</si>
  <si>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Umdoni(KZN212)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</si>
  <si>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</si>
  <si>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</si>
  <si>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</si>
  <si>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</si>
  <si>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</si>
  <si>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</si>
  <si>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</si>
  <si>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</si>
  <si>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</si>
  <si>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</si>
  <si>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</si>
  <si>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</si>
  <si>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</si>
  <si>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</si>
  <si>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</si>
  <si>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</si>
  <si>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</si>
  <si>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</si>
  <si>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</si>
  <si>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</si>
  <si>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</si>
  <si>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</si>
  <si>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</si>
  <si>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</si>
  <si>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</si>
  <si>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</si>
  <si>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</si>
  <si>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</si>
  <si>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</si>
  <si>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</si>
  <si>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</si>
  <si>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</si>
  <si>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</si>
  <si>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</si>
  <si>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</si>
  <si>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Umdoni(KZN212)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</si>
  <si>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</si>
  <si>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</si>
  <si>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Umdoni(KZN212)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</si>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</sst>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64966543</v>
      </c>
      <c r="C5" s="19">
        <v>0</v>
      </c>
      <c r="D5" s="59">
        <v>68075333</v>
      </c>
      <c r="E5" s="60">
        <v>68100843</v>
      </c>
      <c r="F5" s="60">
        <v>68072427</v>
      </c>
      <c r="G5" s="60">
        <v>16408</v>
      </c>
      <c r="H5" s="60">
        <v>-11759</v>
      </c>
      <c r="I5" s="60">
        <v>68077076</v>
      </c>
      <c r="J5" s="60">
        <v>50973</v>
      </c>
      <c r="K5" s="60">
        <v>52684</v>
      </c>
      <c r="L5" s="60">
        <v>-294418</v>
      </c>
      <c r="M5" s="60">
        <v>-190761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67886315</v>
      </c>
      <c r="W5" s="60">
        <v>34063224</v>
      </c>
      <c r="X5" s="60">
        <v>33823091</v>
      </c>
      <c r="Y5" s="61">
        <v>99.3</v>
      </c>
      <c r="Z5" s="62">
        <v>68100843</v>
      </c>
    </row>
    <row r="6" spans="1:26" ht="13.5">
      <c r="A6" s="58" t="s">
        <v>32</v>
      </c>
      <c r="B6" s="19">
        <v>7365040</v>
      </c>
      <c r="C6" s="19">
        <v>0</v>
      </c>
      <c r="D6" s="59">
        <v>7780144</v>
      </c>
      <c r="E6" s="60">
        <v>7780144</v>
      </c>
      <c r="F6" s="60">
        <v>7405092</v>
      </c>
      <c r="G6" s="60">
        <v>-335412</v>
      </c>
      <c r="H6" s="60">
        <v>-9610</v>
      </c>
      <c r="I6" s="60">
        <v>7060070</v>
      </c>
      <c r="J6" s="60">
        <v>23134</v>
      </c>
      <c r="K6" s="60">
        <v>-6082</v>
      </c>
      <c r="L6" s="60">
        <v>49039</v>
      </c>
      <c r="M6" s="60">
        <v>66091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7126161</v>
      </c>
      <c r="W6" s="60">
        <v>3890260</v>
      </c>
      <c r="X6" s="60">
        <v>3235901</v>
      </c>
      <c r="Y6" s="61">
        <v>83.18</v>
      </c>
      <c r="Z6" s="62">
        <v>7780144</v>
      </c>
    </row>
    <row r="7" spans="1:26" ht="13.5">
      <c r="A7" s="58" t="s">
        <v>33</v>
      </c>
      <c r="B7" s="19">
        <v>5046468</v>
      </c>
      <c r="C7" s="19">
        <v>0</v>
      </c>
      <c r="D7" s="59">
        <v>3650000</v>
      </c>
      <c r="E7" s="60">
        <v>4150000</v>
      </c>
      <c r="F7" s="60">
        <v>5195</v>
      </c>
      <c r="G7" s="60">
        <v>0</v>
      </c>
      <c r="H7" s="60">
        <v>10512</v>
      </c>
      <c r="I7" s="60">
        <v>15707</v>
      </c>
      <c r="J7" s="60">
        <v>5342</v>
      </c>
      <c r="K7" s="60">
        <v>0</v>
      </c>
      <c r="L7" s="60">
        <v>5170</v>
      </c>
      <c r="M7" s="60">
        <v>10512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26219</v>
      </c>
      <c r="W7" s="60">
        <v>1825002</v>
      </c>
      <c r="X7" s="60">
        <v>-1798783</v>
      </c>
      <c r="Y7" s="61">
        <v>-98.56</v>
      </c>
      <c r="Z7" s="62">
        <v>4150000</v>
      </c>
    </row>
    <row r="8" spans="1:26" ht="13.5">
      <c r="A8" s="58" t="s">
        <v>34</v>
      </c>
      <c r="B8" s="19">
        <v>40072139</v>
      </c>
      <c r="C8" s="19">
        <v>0</v>
      </c>
      <c r="D8" s="59">
        <v>52353000</v>
      </c>
      <c r="E8" s="60">
        <v>52291000</v>
      </c>
      <c r="F8" s="60">
        <v>17273000</v>
      </c>
      <c r="G8" s="60">
        <v>0</v>
      </c>
      <c r="H8" s="60">
        <v>0</v>
      </c>
      <c r="I8" s="60">
        <v>17273000</v>
      </c>
      <c r="J8" s="60">
        <v>0</v>
      </c>
      <c r="K8" s="60">
        <v>14546000</v>
      </c>
      <c r="L8" s="60">
        <v>0</v>
      </c>
      <c r="M8" s="60">
        <v>14546000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31819000</v>
      </c>
      <c r="W8" s="60">
        <v>26176500</v>
      </c>
      <c r="X8" s="60">
        <v>5642500</v>
      </c>
      <c r="Y8" s="61">
        <v>21.56</v>
      </c>
      <c r="Z8" s="62">
        <v>52291000</v>
      </c>
    </row>
    <row r="9" spans="1:26" ht="13.5">
      <c r="A9" s="58" t="s">
        <v>35</v>
      </c>
      <c r="B9" s="19">
        <v>18552700</v>
      </c>
      <c r="C9" s="19">
        <v>0</v>
      </c>
      <c r="D9" s="59">
        <v>19085013</v>
      </c>
      <c r="E9" s="60">
        <v>15474117</v>
      </c>
      <c r="F9" s="60">
        <v>1326484</v>
      </c>
      <c r="G9" s="60">
        <v>1173194</v>
      </c>
      <c r="H9" s="60">
        <v>1304097</v>
      </c>
      <c r="I9" s="60">
        <v>3803775</v>
      </c>
      <c r="J9" s="60">
        <v>1216127</v>
      </c>
      <c r="K9" s="60">
        <v>937026</v>
      </c>
      <c r="L9" s="60">
        <v>1050981</v>
      </c>
      <c r="M9" s="60">
        <v>3204134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7007909</v>
      </c>
      <c r="W9" s="60">
        <v>9542508</v>
      </c>
      <c r="X9" s="60">
        <v>-2534599</v>
      </c>
      <c r="Y9" s="61">
        <v>-26.56</v>
      </c>
      <c r="Z9" s="62">
        <v>15474117</v>
      </c>
    </row>
    <row r="10" spans="1:26" ht="25.5">
      <c r="A10" s="63" t="s">
        <v>277</v>
      </c>
      <c r="B10" s="64">
        <f>SUM(B5:B9)</f>
        <v>136002890</v>
      </c>
      <c r="C10" s="64">
        <f>SUM(C5:C9)</f>
        <v>0</v>
      </c>
      <c r="D10" s="65">
        <f aca="true" t="shared" si="0" ref="D10:Z10">SUM(D5:D9)</f>
        <v>150943490</v>
      </c>
      <c r="E10" s="66">
        <f t="shared" si="0"/>
        <v>147796104</v>
      </c>
      <c r="F10" s="66">
        <f t="shared" si="0"/>
        <v>94082198</v>
      </c>
      <c r="G10" s="66">
        <f t="shared" si="0"/>
        <v>854190</v>
      </c>
      <c r="H10" s="66">
        <f t="shared" si="0"/>
        <v>1293240</v>
      </c>
      <c r="I10" s="66">
        <f t="shared" si="0"/>
        <v>96229628</v>
      </c>
      <c r="J10" s="66">
        <f t="shared" si="0"/>
        <v>1295576</v>
      </c>
      <c r="K10" s="66">
        <f t="shared" si="0"/>
        <v>15529628</v>
      </c>
      <c r="L10" s="66">
        <f t="shared" si="0"/>
        <v>810772</v>
      </c>
      <c r="M10" s="66">
        <f t="shared" si="0"/>
        <v>17635976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113865604</v>
      </c>
      <c r="W10" s="66">
        <f t="shared" si="0"/>
        <v>75497494</v>
      </c>
      <c r="X10" s="66">
        <f t="shared" si="0"/>
        <v>38368110</v>
      </c>
      <c r="Y10" s="67">
        <f>+IF(W10&lt;&gt;0,(X10/W10)*100,0)</f>
        <v>50.82037557432039</v>
      </c>
      <c r="Z10" s="68">
        <f t="shared" si="0"/>
        <v>147796104</v>
      </c>
    </row>
    <row r="11" spans="1:26" ht="13.5">
      <c r="A11" s="58" t="s">
        <v>37</v>
      </c>
      <c r="B11" s="19">
        <v>58355259</v>
      </c>
      <c r="C11" s="19">
        <v>0</v>
      </c>
      <c r="D11" s="59">
        <v>64940997</v>
      </c>
      <c r="E11" s="60">
        <v>62664950</v>
      </c>
      <c r="F11" s="60">
        <v>4626717</v>
      </c>
      <c r="G11" s="60">
        <v>4827964</v>
      </c>
      <c r="H11" s="60">
        <v>4850820</v>
      </c>
      <c r="I11" s="60">
        <v>14305501</v>
      </c>
      <c r="J11" s="60">
        <v>4780127</v>
      </c>
      <c r="K11" s="60">
        <v>7396916</v>
      </c>
      <c r="L11" s="60">
        <v>4897142</v>
      </c>
      <c r="M11" s="60">
        <v>17074185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31379686</v>
      </c>
      <c r="W11" s="60">
        <v>32470500</v>
      </c>
      <c r="X11" s="60">
        <v>-1090814</v>
      </c>
      <c r="Y11" s="61">
        <v>-3.36</v>
      </c>
      <c r="Z11" s="62">
        <v>62664950</v>
      </c>
    </row>
    <row r="12" spans="1:26" ht="13.5">
      <c r="A12" s="58" t="s">
        <v>38</v>
      </c>
      <c r="B12" s="19">
        <v>5688055</v>
      </c>
      <c r="C12" s="19">
        <v>0</v>
      </c>
      <c r="D12" s="59">
        <v>6259849</v>
      </c>
      <c r="E12" s="60">
        <v>6390913</v>
      </c>
      <c r="F12" s="60">
        <v>469893</v>
      </c>
      <c r="G12" s="60">
        <v>469893</v>
      </c>
      <c r="H12" s="60">
        <v>643773</v>
      </c>
      <c r="I12" s="60">
        <v>1583559</v>
      </c>
      <c r="J12" s="60">
        <v>482153</v>
      </c>
      <c r="K12" s="60">
        <v>482153</v>
      </c>
      <c r="L12" s="60">
        <v>482153</v>
      </c>
      <c r="M12" s="60">
        <v>1446459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3030018</v>
      </c>
      <c r="W12" s="60">
        <v>3129924</v>
      </c>
      <c r="X12" s="60">
        <v>-99906</v>
      </c>
      <c r="Y12" s="61">
        <v>-3.19</v>
      </c>
      <c r="Z12" s="62">
        <v>6390913</v>
      </c>
    </row>
    <row r="13" spans="1:26" ht="13.5">
      <c r="A13" s="58" t="s">
        <v>278</v>
      </c>
      <c r="B13" s="19">
        <v>29847950</v>
      </c>
      <c r="C13" s="19">
        <v>0</v>
      </c>
      <c r="D13" s="59">
        <v>24769598</v>
      </c>
      <c r="E13" s="60">
        <v>24769598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12384798</v>
      </c>
      <c r="X13" s="60">
        <v>-12384798</v>
      </c>
      <c r="Y13" s="61">
        <v>-100</v>
      </c>
      <c r="Z13" s="62">
        <v>24769598</v>
      </c>
    </row>
    <row r="14" spans="1:26" ht="13.5">
      <c r="A14" s="58" t="s">
        <v>40</v>
      </c>
      <c r="B14" s="19">
        <v>1816</v>
      </c>
      <c r="C14" s="19">
        <v>0</v>
      </c>
      <c r="D14" s="59">
        <v>19187</v>
      </c>
      <c r="E14" s="60">
        <v>369187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369187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3860000</v>
      </c>
      <c r="E16" s="60">
        <v>3674000</v>
      </c>
      <c r="F16" s="60">
        <v>77092</v>
      </c>
      <c r="G16" s="60">
        <v>434774</v>
      </c>
      <c r="H16" s="60">
        <v>251894</v>
      </c>
      <c r="I16" s="60">
        <v>763760</v>
      </c>
      <c r="J16" s="60">
        <v>130365</v>
      </c>
      <c r="K16" s="60">
        <v>652168</v>
      </c>
      <c r="L16" s="60">
        <v>220766</v>
      </c>
      <c r="M16" s="60">
        <v>1003299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1767059</v>
      </c>
      <c r="W16" s="60">
        <v>1930002</v>
      </c>
      <c r="X16" s="60">
        <v>-162943</v>
      </c>
      <c r="Y16" s="61">
        <v>-8.44</v>
      </c>
      <c r="Z16" s="62">
        <v>3674000</v>
      </c>
    </row>
    <row r="17" spans="1:26" ht="13.5">
      <c r="A17" s="58" t="s">
        <v>43</v>
      </c>
      <c r="B17" s="19">
        <v>56936123</v>
      </c>
      <c r="C17" s="19">
        <v>0</v>
      </c>
      <c r="D17" s="59">
        <v>70460059</v>
      </c>
      <c r="E17" s="60">
        <v>69293656</v>
      </c>
      <c r="F17" s="60">
        <v>1506177</v>
      </c>
      <c r="G17" s="60">
        <v>2600595</v>
      </c>
      <c r="H17" s="60">
        <v>3370521</v>
      </c>
      <c r="I17" s="60">
        <v>7477293</v>
      </c>
      <c r="J17" s="60">
        <v>3858668</v>
      </c>
      <c r="K17" s="60">
        <v>5071233</v>
      </c>
      <c r="L17" s="60">
        <v>4035205</v>
      </c>
      <c r="M17" s="60">
        <v>12965106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20442399</v>
      </c>
      <c r="W17" s="60">
        <v>35230032</v>
      </c>
      <c r="X17" s="60">
        <v>-14787633</v>
      </c>
      <c r="Y17" s="61">
        <v>-41.97</v>
      </c>
      <c r="Z17" s="62">
        <v>69293656</v>
      </c>
    </row>
    <row r="18" spans="1:26" ht="13.5">
      <c r="A18" s="70" t="s">
        <v>44</v>
      </c>
      <c r="B18" s="71">
        <f>SUM(B11:B17)</f>
        <v>150829203</v>
      </c>
      <c r="C18" s="71">
        <f>SUM(C11:C17)</f>
        <v>0</v>
      </c>
      <c r="D18" s="72">
        <f aca="true" t="shared" si="1" ref="D18:Z18">SUM(D11:D17)</f>
        <v>170309690</v>
      </c>
      <c r="E18" s="73">
        <f t="shared" si="1"/>
        <v>167162304</v>
      </c>
      <c r="F18" s="73">
        <f t="shared" si="1"/>
        <v>6679879</v>
      </c>
      <c r="G18" s="73">
        <f t="shared" si="1"/>
        <v>8333226</v>
      </c>
      <c r="H18" s="73">
        <f t="shared" si="1"/>
        <v>9117008</v>
      </c>
      <c r="I18" s="73">
        <f t="shared" si="1"/>
        <v>24130113</v>
      </c>
      <c r="J18" s="73">
        <f t="shared" si="1"/>
        <v>9251313</v>
      </c>
      <c r="K18" s="73">
        <f t="shared" si="1"/>
        <v>13602470</v>
      </c>
      <c r="L18" s="73">
        <f t="shared" si="1"/>
        <v>9635266</v>
      </c>
      <c r="M18" s="73">
        <f t="shared" si="1"/>
        <v>32489049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56619162</v>
      </c>
      <c r="W18" s="73">
        <f t="shared" si="1"/>
        <v>85145256</v>
      </c>
      <c r="X18" s="73">
        <f t="shared" si="1"/>
        <v>-28526094</v>
      </c>
      <c r="Y18" s="67">
        <f>+IF(W18&lt;&gt;0,(X18/W18)*100,0)</f>
        <v>-33.50285775169905</v>
      </c>
      <c r="Z18" s="74">
        <f t="shared" si="1"/>
        <v>167162304</v>
      </c>
    </row>
    <row r="19" spans="1:26" ht="13.5">
      <c r="A19" s="70" t="s">
        <v>45</v>
      </c>
      <c r="B19" s="75">
        <f>+B10-B18</f>
        <v>-14826313</v>
      </c>
      <c r="C19" s="75">
        <f>+C10-C18</f>
        <v>0</v>
      </c>
      <c r="D19" s="76">
        <f aca="true" t="shared" si="2" ref="D19:Z19">+D10-D18</f>
        <v>-19366200</v>
      </c>
      <c r="E19" s="77">
        <f t="shared" si="2"/>
        <v>-19366200</v>
      </c>
      <c r="F19" s="77">
        <f t="shared" si="2"/>
        <v>87402319</v>
      </c>
      <c r="G19" s="77">
        <f t="shared" si="2"/>
        <v>-7479036</v>
      </c>
      <c r="H19" s="77">
        <f t="shared" si="2"/>
        <v>-7823768</v>
      </c>
      <c r="I19" s="77">
        <f t="shared" si="2"/>
        <v>72099515</v>
      </c>
      <c r="J19" s="77">
        <f t="shared" si="2"/>
        <v>-7955737</v>
      </c>
      <c r="K19" s="77">
        <f t="shared" si="2"/>
        <v>1927158</v>
      </c>
      <c r="L19" s="77">
        <f t="shared" si="2"/>
        <v>-8824494</v>
      </c>
      <c r="M19" s="77">
        <f t="shared" si="2"/>
        <v>-14853073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57246442</v>
      </c>
      <c r="W19" s="77">
        <f>IF(E10=E18,0,W10-W18)</f>
        <v>-9647762</v>
      </c>
      <c r="X19" s="77">
        <f t="shared" si="2"/>
        <v>66894204</v>
      </c>
      <c r="Y19" s="78">
        <f>+IF(W19&lt;&gt;0,(X19/W19)*100,0)</f>
        <v>-693.3649897250782</v>
      </c>
      <c r="Z19" s="79">
        <f t="shared" si="2"/>
        <v>-19366200</v>
      </c>
    </row>
    <row r="20" spans="1:26" ht="13.5">
      <c r="A20" s="58" t="s">
        <v>46</v>
      </c>
      <c r="B20" s="19">
        <v>35149575</v>
      </c>
      <c r="C20" s="19">
        <v>0</v>
      </c>
      <c r="D20" s="59">
        <v>19367000</v>
      </c>
      <c r="E20" s="60">
        <v>19367000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9683502</v>
      </c>
      <c r="X20" s="60">
        <v>-9683502</v>
      </c>
      <c r="Y20" s="61">
        <v>-100</v>
      </c>
      <c r="Z20" s="62">
        <v>19367000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20323262</v>
      </c>
      <c r="C22" s="86">
        <f>SUM(C19:C21)</f>
        <v>0</v>
      </c>
      <c r="D22" s="87">
        <f aca="true" t="shared" si="3" ref="D22:Z22">SUM(D19:D21)</f>
        <v>800</v>
      </c>
      <c r="E22" s="88">
        <f t="shared" si="3"/>
        <v>800</v>
      </c>
      <c r="F22" s="88">
        <f t="shared" si="3"/>
        <v>87402319</v>
      </c>
      <c r="G22" s="88">
        <f t="shared" si="3"/>
        <v>-7479036</v>
      </c>
      <c r="H22" s="88">
        <f t="shared" si="3"/>
        <v>-7823768</v>
      </c>
      <c r="I22" s="88">
        <f t="shared" si="3"/>
        <v>72099515</v>
      </c>
      <c r="J22" s="88">
        <f t="shared" si="3"/>
        <v>-7955737</v>
      </c>
      <c r="K22" s="88">
        <f t="shared" si="3"/>
        <v>1927158</v>
      </c>
      <c r="L22" s="88">
        <f t="shared" si="3"/>
        <v>-8824494</v>
      </c>
      <c r="M22" s="88">
        <f t="shared" si="3"/>
        <v>-14853073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57246442</v>
      </c>
      <c r="W22" s="88">
        <f t="shared" si="3"/>
        <v>35740</v>
      </c>
      <c r="X22" s="88">
        <f t="shared" si="3"/>
        <v>57210702</v>
      </c>
      <c r="Y22" s="89">
        <f>+IF(W22&lt;&gt;0,(X22/W22)*100,0)</f>
        <v>160074.7118074986</v>
      </c>
      <c r="Z22" s="90">
        <f t="shared" si="3"/>
        <v>800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20323262</v>
      </c>
      <c r="C24" s="75">
        <f>SUM(C22:C23)</f>
        <v>0</v>
      </c>
      <c r="D24" s="76">
        <f aca="true" t="shared" si="4" ref="D24:Z24">SUM(D22:D23)</f>
        <v>800</v>
      </c>
      <c r="E24" s="77">
        <f t="shared" si="4"/>
        <v>800</v>
      </c>
      <c r="F24" s="77">
        <f t="shared" si="4"/>
        <v>87402319</v>
      </c>
      <c r="G24" s="77">
        <f t="shared" si="4"/>
        <v>-7479036</v>
      </c>
      <c r="H24" s="77">
        <f t="shared" si="4"/>
        <v>-7823768</v>
      </c>
      <c r="I24" s="77">
        <f t="shared" si="4"/>
        <v>72099515</v>
      </c>
      <c r="J24" s="77">
        <f t="shared" si="4"/>
        <v>-7955737</v>
      </c>
      <c r="K24" s="77">
        <f t="shared" si="4"/>
        <v>1927158</v>
      </c>
      <c r="L24" s="77">
        <f t="shared" si="4"/>
        <v>-8824494</v>
      </c>
      <c r="M24" s="77">
        <f t="shared" si="4"/>
        <v>-14853073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57246442</v>
      </c>
      <c r="W24" s="77">
        <f t="shared" si="4"/>
        <v>35740</v>
      </c>
      <c r="X24" s="77">
        <f t="shared" si="4"/>
        <v>57210702</v>
      </c>
      <c r="Y24" s="78">
        <f>+IF(W24&lt;&gt;0,(X24/W24)*100,0)</f>
        <v>160074.7118074986</v>
      </c>
      <c r="Z24" s="79">
        <f t="shared" si="4"/>
        <v>800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33993002</v>
      </c>
      <c r="C27" s="22">
        <v>0</v>
      </c>
      <c r="D27" s="99">
        <v>33493250</v>
      </c>
      <c r="E27" s="100">
        <v>54251511</v>
      </c>
      <c r="F27" s="100">
        <v>0</v>
      </c>
      <c r="G27" s="100">
        <v>450353</v>
      </c>
      <c r="H27" s="100">
        <v>3926897</v>
      </c>
      <c r="I27" s="100">
        <v>4377250</v>
      </c>
      <c r="J27" s="100">
        <v>1179910</v>
      </c>
      <c r="K27" s="100">
        <v>602463</v>
      </c>
      <c r="L27" s="100">
        <v>788443</v>
      </c>
      <c r="M27" s="100">
        <v>2570816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6948066</v>
      </c>
      <c r="W27" s="100">
        <v>27125756</v>
      </c>
      <c r="X27" s="100">
        <v>-20177690</v>
      </c>
      <c r="Y27" s="101">
        <v>-74.39</v>
      </c>
      <c r="Z27" s="102">
        <v>54251511</v>
      </c>
    </row>
    <row r="28" spans="1:26" ht="13.5">
      <c r="A28" s="103" t="s">
        <v>46</v>
      </c>
      <c r="B28" s="19">
        <v>29519083</v>
      </c>
      <c r="C28" s="19">
        <v>0</v>
      </c>
      <c r="D28" s="59">
        <v>18509450</v>
      </c>
      <c r="E28" s="60">
        <v>23578607</v>
      </c>
      <c r="F28" s="60">
        <v>0</v>
      </c>
      <c r="G28" s="60">
        <v>374386</v>
      </c>
      <c r="H28" s="60">
        <v>3920418</v>
      </c>
      <c r="I28" s="60">
        <v>4294804</v>
      </c>
      <c r="J28" s="60">
        <v>1157196</v>
      </c>
      <c r="K28" s="60">
        <v>417978</v>
      </c>
      <c r="L28" s="60">
        <v>488280</v>
      </c>
      <c r="M28" s="60">
        <v>2063454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6358258</v>
      </c>
      <c r="W28" s="60">
        <v>11789304</v>
      </c>
      <c r="X28" s="60">
        <v>-5431046</v>
      </c>
      <c r="Y28" s="61">
        <v>-46.07</v>
      </c>
      <c r="Z28" s="62">
        <v>23578607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625900</v>
      </c>
      <c r="C30" s="19">
        <v>0</v>
      </c>
      <c r="D30" s="59">
        <v>0</v>
      </c>
      <c r="E30" s="60">
        <v>6600000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3300000</v>
      </c>
      <c r="X30" s="60">
        <v>-3300000</v>
      </c>
      <c r="Y30" s="61">
        <v>-100</v>
      </c>
      <c r="Z30" s="62">
        <v>6600000</v>
      </c>
    </row>
    <row r="31" spans="1:26" ht="13.5">
      <c r="A31" s="58" t="s">
        <v>53</v>
      </c>
      <c r="B31" s="19">
        <v>3848019</v>
      </c>
      <c r="C31" s="19">
        <v>0</v>
      </c>
      <c r="D31" s="59">
        <v>14983800</v>
      </c>
      <c r="E31" s="60">
        <v>24072904</v>
      </c>
      <c r="F31" s="60">
        <v>0</v>
      </c>
      <c r="G31" s="60">
        <v>75967</v>
      </c>
      <c r="H31" s="60">
        <v>6479</v>
      </c>
      <c r="I31" s="60">
        <v>82446</v>
      </c>
      <c r="J31" s="60">
        <v>22714</v>
      </c>
      <c r="K31" s="60">
        <v>184485</v>
      </c>
      <c r="L31" s="60">
        <v>300163</v>
      </c>
      <c r="M31" s="60">
        <v>507362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589808</v>
      </c>
      <c r="W31" s="60">
        <v>12036452</v>
      </c>
      <c r="X31" s="60">
        <v>-11446644</v>
      </c>
      <c r="Y31" s="61">
        <v>-95.1</v>
      </c>
      <c r="Z31" s="62">
        <v>24072904</v>
      </c>
    </row>
    <row r="32" spans="1:26" ht="13.5">
      <c r="A32" s="70" t="s">
        <v>54</v>
      </c>
      <c r="B32" s="22">
        <f>SUM(B28:B31)</f>
        <v>33993002</v>
      </c>
      <c r="C32" s="22">
        <f>SUM(C28:C31)</f>
        <v>0</v>
      </c>
      <c r="D32" s="99">
        <f aca="true" t="shared" si="5" ref="D32:Z32">SUM(D28:D31)</f>
        <v>33493250</v>
      </c>
      <c r="E32" s="100">
        <f t="shared" si="5"/>
        <v>54251511</v>
      </c>
      <c r="F32" s="100">
        <f t="shared" si="5"/>
        <v>0</v>
      </c>
      <c r="G32" s="100">
        <f t="shared" si="5"/>
        <v>450353</v>
      </c>
      <c r="H32" s="100">
        <f t="shared" si="5"/>
        <v>3926897</v>
      </c>
      <c r="I32" s="100">
        <f t="shared" si="5"/>
        <v>4377250</v>
      </c>
      <c r="J32" s="100">
        <f t="shared" si="5"/>
        <v>1179910</v>
      </c>
      <c r="K32" s="100">
        <f t="shared" si="5"/>
        <v>602463</v>
      </c>
      <c r="L32" s="100">
        <f t="shared" si="5"/>
        <v>788443</v>
      </c>
      <c r="M32" s="100">
        <f t="shared" si="5"/>
        <v>2570816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6948066</v>
      </c>
      <c r="W32" s="100">
        <f t="shared" si="5"/>
        <v>27125756</v>
      </c>
      <c r="X32" s="100">
        <f t="shared" si="5"/>
        <v>-20177690</v>
      </c>
      <c r="Y32" s="101">
        <f>+IF(W32&lt;&gt;0,(X32/W32)*100,0)</f>
        <v>-74.38572403290806</v>
      </c>
      <c r="Z32" s="102">
        <f t="shared" si="5"/>
        <v>54251511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121826007</v>
      </c>
      <c r="C35" s="19">
        <v>0</v>
      </c>
      <c r="D35" s="59">
        <v>134739649</v>
      </c>
      <c r="E35" s="60">
        <v>97059468</v>
      </c>
      <c r="F35" s="60">
        <v>164034335</v>
      </c>
      <c r="G35" s="60">
        <v>144010184</v>
      </c>
      <c r="H35" s="60">
        <v>154729121</v>
      </c>
      <c r="I35" s="60">
        <v>154729121</v>
      </c>
      <c r="J35" s="60">
        <v>144064391</v>
      </c>
      <c r="K35" s="60">
        <v>169353867</v>
      </c>
      <c r="L35" s="60">
        <v>158829159</v>
      </c>
      <c r="M35" s="60">
        <v>158829159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158829159</v>
      </c>
      <c r="W35" s="60">
        <v>48529734</v>
      </c>
      <c r="X35" s="60">
        <v>110299425</v>
      </c>
      <c r="Y35" s="61">
        <v>227.28</v>
      </c>
      <c r="Z35" s="62">
        <v>97059468</v>
      </c>
    </row>
    <row r="36" spans="1:26" ht="13.5">
      <c r="A36" s="58" t="s">
        <v>57</v>
      </c>
      <c r="B36" s="19">
        <v>523536437</v>
      </c>
      <c r="C36" s="19">
        <v>0</v>
      </c>
      <c r="D36" s="59">
        <v>692001254</v>
      </c>
      <c r="E36" s="60">
        <v>700324332</v>
      </c>
      <c r="F36" s="60">
        <v>574841321</v>
      </c>
      <c r="G36" s="60">
        <v>519858524</v>
      </c>
      <c r="H36" s="60">
        <v>521721287</v>
      </c>
      <c r="I36" s="60">
        <v>521721287</v>
      </c>
      <c r="J36" s="60">
        <v>520837064</v>
      </c>
      <c r="K36" s="60">
        <v>519375395</v>
      </c>
      <c r="L36" s="60">
        <v>517691825</v>
      </c>
      <c r="M36" s="60">
        <v>517691825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517691825</v>
      </c>
      <c r="W36" s="60">
        <v>350162166</v>
      </c>
      <c r="X36" s="60">
        <v>167529659</v>
      </c>
      <c r="Y36" s="61">
        <v>47.84</v>
      </c>
      <c r="Z36" s="62">
        <v>700324332</v>
      </c>
    </row>
    <row r="37" spans="1:26" ht="13.5">
      <c r="A37" s="58" t="s">
        <v>58</v>
      </c>
      <c r="B37" s="19">
        <v>38397656</v>
      </c>
      <c r="C37" s="19">
        <v>0</v>
      </c>
      <c r="D37" s="59">
        <v>45900000</v>
      </c>
      <c r="E37" s="60">
        <v>35545000</v>
      </c>
      <c r="F37" s="60">
        <v>38028602</v>
      </c>
      <c r="G37" s="60">
        <v>47931412</v>
      </c>
      <c r="H37" s="60">
        <v>62250063</v>
      </c>
      <c r="I37" s="60">
        <v>62250063</v>
      </c>
      <c r="J37" s="60">
        <v>49946387</v>
      </c>
      <c r="K37" s="60">
        <v>64871446</v>
      </c>
      <c r="L37" s="60">
        <v>62784734</v>
      </c>
      <c r="M37" s="60">
        <v>62784734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62784734</v>
      </c>
      <c r="W37" s="60">
        <v>17772500</v>
      </c>
      <c r="X37" s="60">
        <v>45012234</v>
      </c>
      <c r="Y37" s="61">
        <v>253.27</v>
      </c>
      <c r="Z37" s="62">
        <v>35545000</v>
      </c>
    </row>
    <row r="38" spans="1:26" ht="13.5">
      <c r="A38" s="58" t="s">
        <v>59</v>
      </c>
      <c r="B38" s="19">
        <v>24831584</v>
      </c>
      <c r="C38" s="19">
        <v>0</v>
      </c>
      <c r="D38" s="59">
        <v>40190676</v>
      </c>
      <c r="E38" s="60">
        <v>44095676</v>
      </c>
      <c r="F38" s="60">
        <v>24831583</v>
      </c>
      <c r="G38" s="60">
        <v>24831584</v>
      </c>
      <c r="H38" s="60">
        <v>24831584</v>
      </c>
      <c r="I38" s="60">
        <v>24831584</v>
      </c>
      <c r="J38" s="60">
        <v>24518678</v>
      </c>
      <c r="K38" s="60">
        <v>24518678</v>
      </c>
      <c r="L38" s="60">
        <v>24377734</v>
      </c>
      <c r="M38" s="60">
        <v>24377734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24377734</v>
      </c>
      <c r="W38" s="60">
        <v>22047838</v>
      </c>
      <c r="X38" s="60">
        <v>2329896</v>
      </c>
      <c r="Y38" s="61">
        <v>10.57</v>
      </c>
      <c r="Z38" s="62">
        <v>44095676</v>
      </c>
    </row>
    <row r="39" spans="1:26" ht="13.5">
      <c r="A39" s="58" t="s">
        <v>60</v>
      </c>
      <c r="B39" s="19">
        <v>582133204</v>
      </c>
      <c r="C39" s="19">
        <v>0</v>
      </c>
      <c r="D39" s="59">
        <v>740650227</v>
      </c>
      <c r="E39" s="60">
        <v>717743124</v>
      </c>
      <c r="F39" s="60">
        <v>676015471</v>
      </c>
      <c r="G39" s="60">
        <v>591105712</v>
      </c>
      <c r="H39" s="60">
        <v>589368761</v>
      </c>
      <c r="I39" s="60">
        <v>589368761</v>
      </c>
      <c r="J39" s="60">
        <v>590436390</v>
      </c>
      <c r="K39" s="60">
        <v>599339138</v>
      </c>
      <c r="L39" s="60">
        <v>589358516</v>
      </c>
      <c r="M39" s="60">
        <v>589358516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589358516</v>
      </c>
      <c r="W39" s="60">
        <v>358871562</v>
      </c>
      <c r="X39" s="60">
        <v>230486954</v>
      </c>
      <c r="Y39" s="61">
        <v>64.23</v>
      </c>
      <c r="Z39" s="62">
        <v>717743124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28097764</v>
      </c>
      <c r="C42" s="19">
        <v>0</v>
      </c>
      <c r="D42" s="59">
        <v>40669596</v>
      </c>
      <c r="E42" s="60">
        <v>37138769</v>
      </c>
      <c r="F42" s="60">
        <v>3967779</v>
      </c>
      <c r="G42" s="60">
        <v>3164960</v>
      </c>
      <c r="H42" s="60">
        <v>7521425</v>
      </c>
      <c r="I42" s="60">
        <v>14654164</v>
      </c>
      <c r="J42" s="60">
        <v>-10678364</v>
      </c>
      <c r="K42" s="60">
        <v>22018888</v>
      </c>
      <c r="L42" s="60">
        <v>-3151103</v>
      </c>
      <c r="M42" s="60">
        <v>8189421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22843585</v>
      </c>
      <c r="W42" s="60">
        <v>22843585</v>
      </c>
      <c r="X42" s="60">
        <v>0</v>
      </c>
      <c r="Y42" s="61">
        <v>0</v>
      </c>
      <c r="Z42" s="62">
        <v>37138769</v>
      </c>
    </row>
    <row r="43" spans="1:26" ht="13.5">
      <c r="A43" s="58" t="s">
        <v>63</v>
      </c>
      <c r="B43" s="19">
        <v>-32117979</v>
      </c>
      <c r="C43" s="19">
        <v>0</v>
      </c>
      <c r="D43" s="59">
        <v>-29493250</v>
      </c>
      <c r="E43" s="60">
        <v>-36936328</v>
      </c>
      <c r="F43" s="60">
        <v>-405972</v>
      </c>
      <c r="G43" s="60">
        <v>-463534</v>
      </c>
      <c r="H43" s="60">
        <v>-5680381</v>
      </c>
      <c r="I43" s="60">
        <v>-6549887</v>
      </c>
      <c r="J43" s="60">
        <v>89264</v>
      </c>
      <c r="K43" s="60">
        <v>-8741262</v>
      </c>
      <c r="L43" s="60">
        <v>-7000000</v>
      </c>
      <c r="M43" s="60">
        <v>-15651998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-22201885</v>
      </c>
      <c r="W43" s="60">
        <v>-22201885</v>
      </c>
      <c r="X43" s="60">
        <v>0</v>
      </c>
      <c r="Y43" s="61">
        <v>0</v>
      </c>
      <c r="Z43" s="62">
        <v>-36936328</v>
      </c>
    </row>
    <row r="44" spans="1:26" ht="13.5">
      <c r="A44" s="58" t="s">
        <v>64</v>
      </c>
      <c r="B44" s="19">
        <v>-117585</v>
      </c>
      <c r="C44" s="19">
        <v>0</v>
      </c>
      <c r="D44" s="59">
        <v>-2275816</v>
      </c>
      <c r="E44" s="60">
        <v>6600000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6600000</v>
      </c>
      <c r="X44" s="60">
        <v>-6600000</v>
      </c>
      <c r="Y44" s="61">
        <v>-100</v>
      </c>
      <c r="Z44" s="62">
        <v>6600000</v>
      </c>
    </row>
    <row r="45" spans="1:26" ht="13.5">
      <c r="A45" s="70" t="s">
        <v>65</v>
      </c>
      <c r="B45" s="22">
        <v>65072026</v>
      </c>
      <c r="C45" s="22">
        <v>0</v>
      </c>
      <c r="D45" s="99">
        <v>102138865</v>
      </c>
      <c r="E45" s="100">
        <v>100040776</v>
      </c>
      <c r="F45" s="100">
        <v>8749211</v>
      </c>
      <c r="G45" s="100">
        <v>11450637</v>
      </c>
      <c r="H45" s="100">
        <v>13291681</v>
      </c>
      <c r="I45" s="100">
        <v>13291681</v>
      </c>
      <c r="J45" s="100">
        <v>2702581</v>
      </c>
      <c r="K45" s="100">
        <v>15980207</v>
      </c>
      <c r="L45" s="100">
        <v>5829104</v>
      </c>
      <c r="M45" s="100">
        <v>5829104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5829104</v>
      </c>
      <c r="W45" s="100">
        <v>100480035</v>
      </c>
      <c r="X45" s="100">
        <v>-94650931</v>
      </c>
      <c r="Y45" s="101">
        <v>-94.2</v>
      </c>
      <c r="Z45" s="102">
        <v>100040776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-199281</v>
      </c>
      <c r="C49" s="52">
        <v>0</v>
      </c>
      <c r="D49" s="129">
        <v>1815644</v>
      </c>
      <c r="E49" s="54">
        <v>1251852</v>
      </c>
      <c r="F49" s="54">
        <v>0</v>
      </c>
      <c r="G49" s="54">
        <v>0</v>
      </c>
      <c r="H49" s="54">
        <v>0</v>
      </c>
      <c r="I49" s="54">
        <v>768667</v>
      </c>
      <c r="J49" s="54">
        <v>0</v>
      </c>
      <c r="K49" s="54">
        <v>0</v>
      </c>
      <c r="L49" s="54">
        <v>0</v>
      </c>
      <c r="M49" s="54">
        <v>629081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42042848</v>
      </c>
      <c r="W49" s="54">
        <v>0</v>
      </c>
      <c r="X49" s="54">
        <v>0</v>
      </c>
      <c r="Y49" s="54">
        <v>46308811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23451839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23451839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100.01151697657767</v>
      </c>
      <c r="C58" s="5">
        <f>IF(C67=0,0,+(C76/C67)*100)</f>
        <v>0</v>
      </c>
      <c r="D58" s="6">
        <f aca="true" t="shared" si="6" ref="D58:Z58">IF(D67=0,0,+(D76/D67)*100)</f>
        <v>120.49013594556348</v>
      </c>
      <c r="E58" s="7">
        <f t="shared" si="6"/>
        <v>99.99999866454752</v>
      </c>
      <c r="F58" s="7">
        <f t="shared" si="6"/>
        <v>4.807396550474985</v>
      </c>
      <c r="G58" s="7">
        <f t="shared" si="6"/>
        <v>-657.5797712695504</v>
      </c>
      <c r="H58" s="7">
        <f t="shared" si="6"/>
        <v>-3382.14617506684</v>
      </c>
      <c r="I58" s="7">
        <f t="shared" si="6"/>
        <v>22.145751321288635</v>
      </c>
      <c r="J58" s="7">
        <f t="shared" si="6"/>
        <v>-5532.707198624556</v>
      </c>
      <c r="K58" s="7">
        <f t="shared" si="6"/>
        <v>-2761.819192169413</v>
      </c>
      <c r="L58" s="7">
        <f t="shared" si="6"/>
        <v>11700.62367936746</v>
      </c>
      <c r="M58" s="7">
        <f t="shared" si="6"/>
        <v>-5865.410767747501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44.02968648473581</v>
      </c>
      <c r="W58" s="7">
        <f t="shared" si="6"/>
        <v>87.25926873669383</v>
      </c>
      <c r="X58" s="7">
        <f t="shared" si="6"/>
        <v>0</v>
      </c>
      <c r="Y58" s="7">
        <f t="shared" si="6"/>
        <v>0</v>
      </c>
      <c r="Z58" s="8">
        <f t="shared" si="6"/>
        <v>99.99999866454752</v>
      </c>
    </row>
    <row r="59" spans="1:26" ht="13.5">
      <c r="A59" s="37" t="s">
        <v>31</v>
      </c>
      <c r="B59" s="9">
        <f aca="true" t="shared" si="7" ref="B59:Z66">IF(B68=0,0,+(B77/B68)*100)</f>
        <v>99.99999840832746</v>
      </c>
      <c r="C59" s="9">
        <f t="shared" si="7"/>
        <v>0</v>
      </c>
      <c r="D59" s="2">
        <f t="shared" si="7"/>
        <v>134.4659235609013</v>
      </c>
      <c r="E59" s="10">
        <f t="shared" si="7"/>
        <v>100</v>
      </c>
      <c r="F59" s="10">
        <f t="shared" si="7"/>
        <v>4.761364580943804</v>
      </c>
      <c r="G59" s="10">
        <f t="shared" si="7"/>
        <v>-1713.9458126082097</v>
      </c>
      <c r="H59" s="10">
        <f t="shared" si="7"/>
        <v>-3078.648571260756</v>
      </c>
      <c r="I59" s="10">
        <f t="shared" si="7"/>
        <v>21.616703536263753</v>
      </c>
      <c r="J59" s="10">
        <f t="shared" si="7"/>
        <v>-4302.005463351415</v>
      </c>
      <c r="K59" s="10">
        <f t="shared" si="7"/>
        <v>-2600.3238391691852</v>
      </c>
      <c r="L59" s="10">
        <f t="shared" si="7"/>
        <v>-15606.17860587907</v>
      </c>
      <c r="M59" s="10">
        <f t="shared" si="7"/>
        <v>-4240.13111532827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43.33751330044293</v>
      </c>
      <c r="W59" s="10">
        <f t="shared" si="7"/>
        <v>86.6411411108098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100.10977537121319</v>
      </c>
      <c r="C60" s="12">
        <f t="shared" si="7"/>
        <v>0</v>
      </c>
      <c r="D60" s="3">
        <f t="shared" si="7"/>
        <v>0</v>
      </c>
      <c r="E60" s="13">
        <f t="shared" si="7"/>
        <v>99.99998714676747</v>
      </c>
      <c r="F60" s="13">
        <f t="shared" si="7"/>
        <v>5.229401606354115</v>
      </c>
      <c r="G60" s="13">
        <f t="shared" si="7"/>
        <v>-113.67780520673082</v>
      </c>
      <c r="H60" s="13">
        <f t="shared" si="7"/>
        <v>-11985.182101977107</v>
      </c>
      <c r="I60" s="13">
        <f t="shared" si="7"/>
        <v>27.199546180137023</v>
      </c>
      <c r="J60" s="13">
        <f t="shared" si="7"/>
        <v>3990.4685743926693</v>
      </c>
      <c r="K60" s="13">
        <f t="shared" si="7"/>
        <v>-6566.359750082209</v>
      </c>
      <c r="L60" s="13">
        <f t="shared" si="7"/>
        <v>732.5761128897408</v>
      </c>
      <c r="M60" s="13">
        <f t="shared" si="7"/>
        <v>2544.6263485194654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50.54721609573514</v>
      </c>
      <c r="W60" s="13">
        <f t="shared" si="7"/>
        <v>92.59216607630339</v>
      </c>
      <c r="X60" s="13">
        <f t="shared" si="7"/>
        <v>0</v>
      </c>
      <c r="Y60" s="13">
        <f t="shared" si="7"/>
        <v>0</v>
      </c>
      <c r="Z60" s="14">
        <f t="shared" si="7"/>
        <v>99.99998714676747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100.10977537121319</v>
      </c>
      <c r="C64" s="12">
        <f t="shared" si="7"/>
        <v>0</v>
      </c>
      <c r="D64" s="3">
        <f t="shared" si="7"/>
        <v>0</v>
      </c>
      <c r="E64" s="13">
        <f t="shared" si="7"/>
        <v>99.99998714676747</v>
      </c>
      <c r="F64" s="13">
        <f t="shared" si="7"/>
        <v>5.229401606354115</v>
      </c>
      <c r="G64" s="13">
        <f t="shared" si="7"/>
        <v>-113.67780520673082</v>
      </c>
      <c r="H64" s="13">
        <f t="shared" si="7"/>
        <v>-11985.182101977107</v>
      </c>
      <c r="I64" s="13">
        <f t="shared" si="7"/>
        <v>27.199546180137023</v>
      </c>
      <c r="J64" s="13">
        <f t="shared" si="7"/>
        <v>3990.4685743926693</v>
      </c>
      <c r="K64" s="13">
        <f t="shared" si="7"/>
        <v>-6566.359750082209</v>
      </c>
      <c r="L64" s="13">
        <f t="shared" si="7"/>
        <v>732.5761128897408</v>
      </c>
      <c r="M64" s="13">
        <f t="shared" si="7"/>
        <v>2544.6263485194654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50.54721609573514</v>
      </c>
      <c r="W64" s="13">
        <f t="shared" si="7"/>
        <v>92.59216607630339</v>
      </c>
      <c r="X64" s="13">
        <f t="shared" si="7"/>
        <v>0</v>
      </c>
      <c r="Y64" s="13">
        <f t="shared" si="7"/>
        <v>0</v>
      </c>
      <c r="Z64" s="14">
        <f t="shared" si="7"/>
        <v>99.99998714676747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70192033</v>
      </c>
      <c r="C67" s="24"/>
      <c r="D67" s="25">
        <v>74855477</v>
      </c>
      <c r="E67" s="26">
        <v>74880987</v>
      </c>
      <c r="F67" s="26">
        <v>75292395</v>
      </c>
      <c r="G67" s="26">
        <v>-508109</v>
      </c>
      <c r="H67" s="26">
        <v>-282018</v>
      </c>
      <c r="I67" s="26">
        <v>74502268</v>
      </c>
      <c r="J67" s="26">
        <v>-155877</v>
      </c>
      <c r="K67" s="26">
        <v>-149363</v>
      </c>
      <c r="L67" s="26">
        <v>29342</v>
      </c>
      <c r="M67" s="26">
        <v>-275898</v>
      </c>
      <c r="N67" s="26"/>
      <c r="O67" s="26"/>
      <c r="P67" s="26"/>
      <c r="Q67" s="26"/>
      <c r="R67" s="26"/>
      <c r="S67" s="26"/>
      <c r="T67" s="26"/>
      <c r="U67" s="26"/>
      <c r="V67" s="26">
        <v>74226370</v>
      </c>
      <c r="W67" s="26">
        <v>37453486</v>
      </c>
      <c r="X67" s="26"/>
      <c r="Y67" s="25"/>
      <c r="Z67" s="27">
        <v>74880987</v>
      </c>
    </row>
    <row r="68" spans="1:26" ht="13.5" hidden="1">
      <c r="A68" s="37" t="s">
        <v>31</v>
      </c>
      <c r="B68" s="19">
        <v>62826993</v>
      </c>
      <c r="C68" s="19"/>
      <c r="D68" s="20">
        <v>67075333</v>
      </c>
      <c r="E68" s="21">
        <v>67100843</v>
      </c>
      <c r="F68" s="21">
        <v>67887303</v>
      </c>
      <c r="G68" s="21">
        <v>-172697</v>
      </c>
      <c r="H68" s="21">
        <v>-272408</v>
      </c>
      <c r="I68" s="21">
        <v>67442198</v>
      </c>
      <c r="J68" s="21">
        <v>-179011</v>
      </c>
      <c r="K68" s="21">
        <v>-143281</v>
      </c>
      <c r="L68" s="21">
        <v>-19697</v>
      </c>
      <c r="M68" s="21">
        <v>-341989</v>
      </c>
      <c r="N68" s="21"/>
      <c r="O68" s="21"/>
      <c r="P68" s="21"/>
      <c r="Q68" s="21"/>
      <c r="R68" s="21"/>
      <c r="S68" s="21"/>
      <c r="T68" s="21"/>
      <c r="U68" s="21"/>
      <c r="V68" s="21">
        <v>67100209</v>
      </c>
      <c r="W68" s="21">
        <v>33563226</v>
      </c>
      <c r="X68" s="21"/>
      <c r="Y68" s="20"/>
      <c r="Z68" s="23">
        <v>67100843</v>
      </c>
    </row>
    <row r="69" spans="1:26" ht="13.5" hidden="1">
      <c r="A69" s="38" t="s">
        <v>32</v>
      </c>
      <c r="B69" s="19">
        <v>7365040</v>
      </c>
      <c r="C69" s="19"/>
      <c r="D69" s="20">
        <v>7780144</v>
      </c>
      <c r="E69" s="21">
        <v>7780144</v>
      </c>
      <c r="F69" s="21">
        <v>7405092</v>
      </c>
      <c r="G69" s="21">
        <v>-335412</v>
      </c>
      <c r="H69" s="21">
        <v>-9610</v>
      </c>
      <c r="I69" s="21">
        <v>7060070</v>
      </c>
      <c r="J69" s="21">
        <v>23134</v>
      </c>
      <c r="K69" s="21">
        <v>-6082</v>
      </c>
      <c r="L69" s="21">
        <v>49039</v>
      </c>
      <c r="M69" s="21">
        <v>66091</v>
      </c>
      <c r="N69" s="21"/>
      <c r="O69" s="21"/>
      <c r="P69" s="21"/>
      <c r="Q69" s="21"/>
      <c r="R69" s="21"/>
      <c r="S69" s="21"/>
      <c r="T69" s="21"/>
      <c r="U69" s="21"/>
      <c r="V69" s="21">
        <v>7126161</v>
      </c>
      <c r="W69" s="21">
        <v>3890260</v>
      </c>
      <c r="X69" s="21"/>
      <c r="Y69" s="20"/>
      <c r="Z69" s="23">
        <v>7780144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7365040</v>
      </c>
      <c r="C73" s="19"/>
      <c r="D73" s="20">
        <v>7780144</v>
      </c>
      <c r="E73" s="21">
        <v>7780144</v>
      </c>
      <c r="F73" s="21">
        <v>7405092</v>
      </c>
      <c r="G73" s="21">
        <v>-335412</v>
      </c>
      <c r="H73" s="21">
        <v>-9610</v>
      </c>
      <c r="I73" s="21">
        <v>7060070</v>
      </c>
      <c r="J73" s="21">
        <v>23134</v>
      </c>
      <c r="K73" s="21">
        <v>-6082</v>
      </c>
      <c r="L73" s="21">
        <v>49039</v>
      </c>
      <c r="M73" s="21">
        <v>66091</v>
      </c>
      <c r="N73" s="21"/>
      <c r="O73" s="21"/>
      <c r="P73" s="21"/>
      <c r="Q73" s="21"/>
      <c r="R73" s="21"/>
      <c r="S73" s="21"/>
      <c r="T73" s="21"/>
      <c r="U73" s="21"/>
      <c r="V73" s="21">
        <v>7126161</v>
      </c>
      <c r="W73" s="21">
        <v>3890260</v>
      </c>
      <c r="X73" s="21"/>
      <c r="Y73" s="20"/>
      <c r="Z73" s="23">
        <v>7780144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70200117</v>
      </c>
      <c r="C76" s="32"/>
      <c r="D76" s="33">
        <v>90193466</v>
      </c>
      <c r="E76" s="34">
        <v>74880986</v>
      </c>
      <c r="F76" s="34">
        <v>3619604</v>
      </c>
      <c r="G76" s="34">
        <v>3341222</v>
      </c>
      <c r="H76" s="34">
        <v>9538261</v>
      </c>
      <c r="I76" s="34">
        <v>16499087</v>
      </c>
      <c r="J76" s="34">
        <v>8624218</v>
      </c>
      <c r="K76" s="34">
        <v>4125136</v>
      </c>
      <c r="L76" s="34">
        <v>3433197</v>
      </c>
      <c r="M76" s="34">
        <v>16182551</v>
      </c>
      <c r="N76" s="34"/>
      <c r="O76" s="34"/>
      <c r="P76" s="34"/>
      <c r="Q76" s="34"/>
      <c r="R76" s="34"/>
      <c r="S76" s="34"/>
      <c r="T76" s="34"/>
      <c r="U76" s="34"/>
      <c r="V76" s="34">
        <v>32681638</v>
      </c>
      <c r="W76" s="34">
        <v>32681638</v>
      </c>
      <c r="X76" s="34"/>
      <c r="Y76" s="33"/>
      <c r="Z76" s="35">
        <v>74880986</v>
      </c>
    </row>
    <row r="77" spans="1:26" ht="13.5" hidden="1">
      <c r="A77" s="37" t="s">
        <v>31</v>
      </c>
      <c r="B77" s="19">
        <v>62826992</v>
      </c>
      <c r="C77" s="19"/>
      <c r="D77" s="20">
        <v>90193466</v>
      </c>
      <c r="E77" s="21">
        <v>67100843</v>
      </c>
      <c r="F77" s="21">
        <v>3232362</v>
      </c>
      <c r="G77" s="21">
        <v>2959933</v>
      </c>
      <c r="H77" s="21">
        <v>8386485</v>
      </c>
      <c r="I77" s="21">
        <v>14578780</v>
      </c>
      <c r="J77" s="21">
        <v>7701063</v>
      </c>
      <c r="K77" s="21">
        <v>3725770</v>
      </c>
      <c r="L77" s="21">
        <v>3073949</v>
      </c>
      <c r="M77" s="21">
        <v>14500782</v>
      </c>
      <c r="N77" s="21"/>
      <c r="O77" s="21"/>
      <c r="P77" s="21"/>
      <c r="Q77" s="21"/>
      <c r="R77" s="21"/>
      <c r="S77" s="21"/>
      <c r="T77" s="21"/>
      <c r="U77" s="21"/>
      <c r="V77" s="21">
        <v>29079562</v>
      </c>
      <c r="W77" s="21">
        <v>29079562</v>
      </c>
      <c r="X77" s="21"/>
      <c r="Y77" s="20"/>
      <c r="Z77" s="23">
        <v>67100843</v>
      </c>
    </row>
    <row r="78" spans="1:26" ht="13.5" hidden="1">
      <c r="A78" s="38" t="s">
        <v>32</v>
      </c>
      <c r="B78" s="19">
        <v>7373125</v>
      </c>
      <c r="C78" s="19"/>
      <c r="D78" s="20"/>
      <c r="E78" s="21">
        <v>7780143</v>
      </c>
      <c r="F78" s="21">
        <v>387242</v>
      </c>
      <c r="G78" s="21">
        <v>381289</v>
      </c>
      <c r="H78" s="21">
        <v>1151776</v>
      </c>
      <c r="I78" s="21">
        <v>1920307</v>
      </c>
      <c r="J78" s="21">
        <v>923155</v>
      </c>
      <c r="K78" s="21">
        <v>399366</v>
      </c>
      <c r="L78" s="21">
        <v>359248</v>
      </c>
      <c r="M78" s="21">
        <v>1681769</v>
      </c>
      <c r="N78" s="21"/>
      <c r="O78" s="21"/>
      <c r="P78" s="21"/>
      <c r="Q78" s="21"/>
      <c r="R78" s="21"/>
      <c r="S78" s="21"/>
      <c r="T78" s="21"/>
      <c r="U78" s="21"/>
      <c r="V78" s="21">
        <v>3602076</v>
      </c>
      <c r="W78" s="21">
        <v>3602076</v>
      </c>
      <c r="X78" s="21"/>
      <c r="Y78" s="20"/>
      <c r="Z78" s="23">
        <v>7780143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7373125</v>
      </c>
      <c r="C82" s="19"/>
      <c r="D82" s="20"/>
      <c r="E82" s="21">
        <v>7780143</v>
      </c>
      <c r="F82" s="21">
        <v>387242</v>
      </c>
      <c r="G82" s="21">
        <v>381289</v>
      </c>
      <c r="H82" s="21">
        <v>1151776</v>
      </c>
      <c r="I82" s="21">
        <v>1920307</v>
      </c>
      <c r="J82" s="21">
        <v>923155</v>
      </c>
      <c r="K82" s="21">
        <v>399366</v>
      </c>
      <c r="L82" s="21">
        <v>359248</v>
      </c>
      <c r="M82" s="21">
        <v>1681769</v>
      </c>
      <c r="N82" s="21"/>
      <c r="O82" s="21"/>
      <c r="P82" s="21"/>
      <c r="Q82" s="21"/>
      <c r="R82" s="21"/>
      <c r="S82" s="21"/>
      <c r="T82" s="21"/>
      <c r="U82" s="21"/>
      <c r="V82" s="21">
        <v>3602076</v>
      </c>
      <c r="W82" s="21">
        <v>3602076</v>
      </c>
      <c r="X82" s="21"/>
      <c r="Y82" s="20"/>
      <c r="Z82" s="23">
        <v>7780143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2665000</v>
      </c>
      <c r="F5" s="345">
        <f t="shared" si="0"/>
        <v>3119009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1559505</v>
      </c>
      <c r="Y5" s="345">
        <f t="shared" si="0"/>
        <v>-1559505</v>
      </c>
      <c r="Z5" s="346">
        <f>+IF(X5&lt;&gt;0,+(Y5/X5)*100,0)</f>
        <v>-100</v>
      </c>
      <c r="AA5" s="347">
        <f>+AA6+AA8+AA11+AA13+AA15</f>
        <v>3119009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2455000</v>
      </c>
      <c r="F6" s="59">
        <f t="shared" si="1"/>
        <v>2954009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1477005</v>
      </c>
      <c r="Y6" s="59">
        <f t="shared" si="1"/>
        <v>-1477005</v>
      </c>
      <c r="Z6" s="61">
        <f>+IF(X6&lt;&gt;0,+(Y6/X6)*100,0)</f>
        <v>-100</v>
      </c>
      <c r="AA6" s="62">
        <f t="shared" si="1"/>
        <v>2954009</v>
      </c>
    </row>
    <row r="7" spans="1:27" ht="13.5">
      <c r="A7" s="291" t="s">
        <v>228</v>
      </c>
      <c r="B7" s="142"/>
      <c r="C7" s="60"/>
      <c r="D7" s="327"/>
      <c r="E7" s="60">
        <v>2455000</v>
      </c>
      <c r="F7" s="59">
        <v>2954009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1477005</v>
      </c>
      <c r="Y7" s="59">
        <v>-1477005</v>
      </c>
      <c r="Z7" s="61">
        <v>-100</v>
      </c>
      <c r="AA7" s="62">
        <v>2954009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120000</v>
      </c>
      <c r="F8" s="59">
        <f t="shared" si="2"/>
        <v>120000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60000</v>
      </c>
      <c r="Y8" s="59">
        <f t="shared" si="2"/>
        <v>-60000</v>
      </c>
      <c r="Z8" s="61">
        <f>+IF(X8&lt;&gt;0,+(Y8/X8)*100,0)</f>
        <v>-100</v>
      </c>
      <c r="AA8" s="62">
        <f>SUM(AA9:AA10)</f>
        <v>120000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>
        <v>120000</v>
      </c>
      <c r="F10" s="59">
        <v>120000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60000</v>
      </c>
      <c r="Y10" s="59">
        <v>-60000</v>
      </c>
      <c r="Z10" s="61">
        <v>-100</v>
      </c>
      <c r="AA10" s="62">
        <v>120000</v>
      </c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90000</v>
      </c>
      <c r="F15" s="59">
        <f t="shared" si="5"/>
        <v>45000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22500</v>
      </c>
      <c r="Y15" s="59">
        <f t="shared" si="5"/>
        <v>-22500</v>
      </c>
      <c r="Z15" s="61">
        <f>+IF(X15&lt;&gt;0,+(Y15/X15)*100,0)</f>
        <v>-100</v>
      </c>
      <c r="AA15" s="62">
        <f>SUM(AA16:AA20)</f>
        <v>45000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90000</v>
      </c>
      <c r="F20" s="59">
        <v>45000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22500</v>
      </c>
      <c r="Y20" s="59">
        <v>-22500</v>
      </c>
      <c r="Z20" s="61">
        <v>-100</v>
      </c>
      <c r="AA20" s="62">
        <v>45000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704400</v>
      </c>
      <c r="F22" s="332">
        <f t="shared" si="6"/>
        <v>704400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352200</v>
      </c>
      <c r="Y22" s="332">
        <f t="shared" si="6"/>
        <v>-352200</v>
      </c>
      <c r="Z22" s="323">
        <f>+IF(X22&lt;&gt;0,+(Y22/X22)*100,0)</f>
        <v>-100</v>
      </c>
      <c r="AA22" s="337">
        <f>SUM(AA23:AA32)</f>
        <v>704400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>
        <v>704400</v>
      </c>
      <c r="F27" s="59">
        <v>704400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352200</v>
      </c>
      <c r="Y27" s="59">
        <v>-352200</v>
      </c>
      <c r="Z27" s="61">
        <v>-100</v>
      </c>
      <c r="AA27" s="62">
        <v>704400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2960000</v>
      </c>
      <c r="F40" s="332">
        <f t="shared" si="9"/>
        <v>2739191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1369596</v>
      </c>
      <c r="Y40" s="332">
        <f t="shared" si="9"/>
        <v>-1369596</v>
      </c>
      <c r="Z40" s="323">
        <f>+IF(X40&lt;&gt;0,+(Y40/X40)*100,0)</f>
        <v>-100</v>
      </c>
      <c r="AA40" s="337">
        <f>SUM(AA41:AA49)</f>
        <v>2739191</v>
      </c>
    </row>
    <row r="41" spans="1:27" ht="13.5">
      <c r="A41" s="348" t="s">
        <v>247</v>
      </c>
      <c r="B41" s="142"/>
      <c r="C41" s="349"/>
      <c r="D41" s="350"/>
      <c r="E41" s="349">
        <v>1512000</v>
      </c>
      <c r="F41" s="351">
        <v>1431200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715600</v>
      </c>
      <c r="Y41" s="351">
        <v>-715600</v>
      </c>
      <c r="Z41" s="352">
        <v>-100</v>
      </c>
      <c r="AA41" s="353">
        <v>1431200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908000</v>
      </c>
      <c r="F43" s="357">
        <v>757991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378996</v>
      </c>
      <c r="Y43" s="357">
        <v>-378996</v>
      </c>
      <c r="Z43" s="358">
        <v>-100</v>
      </c>
      <c r="AA43" s="303">
        <v>757991</v>
      </c>
    </row>
    <row r="44" spans="1:27" ht="13.5">
      <c r="A44" s="348" t="s">
        <v>250</v>
      </c>
      <c r="B44" s="136"/>
      <c r="C44" s="60"/>
      <c r="D44" s="355"/>
      <c r="E44" s="54">
        <v>15000</v>
      </c>
      <c r="F44" s="53">
        <v>-30000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-15000</v>
      </c>
      <c r="Y44" s="53">
        <v>15000</v>
      </c>
      <c r="Z44" s="94">
        <v>-100</v>
      </c>
      <c r="AA44" s="95">
        <v>-30000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485000</v>
      </c>
      <c r="F48" s="53">
        <v>540000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270000</v>
      </c>
      <c r="Y48" s="53">
        <v>-270000</v>
      </c>
      <c r="Z48" s="94">
        <v>-100</v>
      </c>
      <c r="AA48" s="95">
        <v>540000</v>
      </c>
    </row>
    <row r="49" spans="1:27" ht="13.5">
      <c r="A49" s="348" t="s">
        <v>93</v>
      </c>
      <c r="B49" s="136"/>
      <c r="C49" s="54"/>
      <c r="D49" s="355"/>
      <c r="E49" s="54">
        <v>40000</v>
      </c>
      <c r="F49" s="53">
        <v>40000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20000</v>
      </c>
      <c r="Y49" s="53">
        <v>-20000</v>
      </c>
      <c r="Z49" s="94">
        <v>-100</v>
      </c>
      <c r="AA49" s="95">
        <v>40000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6329400</v>
      </c>
      <c r="F60" s="264">
        <f t="shared" si="14"/>
        <v>6562600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3281301</v>
      </c>
      <c r="Y60" s="264">
        <f t="shared" si="14"/>
        <v>-3281301</v>
      </c>
      <c r="Z60" s="324">
        <f>+IF(X60&lt;&gt;0,+(Y60/X60)*100,0)</f>
        <v>-100</v>
      </c>
      <c r="AA60" s="232">
        <f>+AA57+AA54+AA51+AA40+AA37+AA34+AA22+AA5</f>
        <v>6562600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113675697</v>
      </c>
      <c r="D5" s="153">
        <f>SUM(D6:D8)</f>
        <v>0</v>
      </c>
      <c r="E5" s="154">
        <f t="shared" si="0"/>
        <v>123865509</v>
      </c>
      <c r="F5" s="100">
        <f t="shared" si="0"/>
        <v>124901959</v>
      </c>
      <c r="G5" s="100">
        <f t="shared" si="0"/>
        <v>86059080</v>
      </c>
      <c r="H5" s="100">
        <f t="shared" si="0"/>
        <v>416679</v>
      </c>
      <c r="I5" s="100">
        <f t="shared" si="0"/>
        <v>421192</v>
      </c>
      <c r="J5" s="100">
        <f t="shared" si="0"/>
        <v>86896951</v>
      </c>
      <c r="K5" s="100">
        <f t="shared" si="0"/>
        <v>559015</v>
      </c>
      <c r="L5" s="100">
        <f t="shared" si="0"/>
        <v>14869727</v>
      </c>
      <c r="M5" s="100">
        <f t="shared" si="0"/>
        <v>56907</v>
      </c>
      <c r="N5" s="100">
        <f t="shared" si="0"/>
        <v>15485649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102382600</v>
      </c>
      <c r="X5" s="100">
        <f t="shared" si="0"/>
        <v>61904151</v>
      </c>
      <c r="Y5" s="100">
        <f t="shared" si="0"/>
        <v>40478449</v>
      </c>
      <c r="Z5" s="137">
        <f>+IF(X5&lt;&gt;0,+(Y5/X5)*100,0)</f>
        <v>65.38890905716485</v>
      </c>
      <c r="AA5" s="153">
        <f>SUM(AA6:AA8)</f>
        <v>124901959</v>
      </c>
    </row>
    <row r="6" spans="1:27" ht="13.5">
      <c r="A6" s="138" t="s">
        <v>75</v>
      </c>
      <c r="B6" s="136"/>
      <c r="C6" s="155">
        <v>32967637</v>
      </c>
      <c r="D6" s="155"/>
      <c r="E6" s="156">
        <v>43643000</v>
      </c>
      <c r="F6" s="60">
        <v>43643000</v>
      </c>
      <c r="G6" s="60">
        <v>17273200</v>
      </c>
      <c r="H6" s="60">
        <v>800</v>
      </c>
      <c r="I6" s="60">
        <v>600</v>
      </c>
      <c r="J6" s="60">
        <v>17274600</v>
      </c>
      <c r="K6" s="60">
        <v>400</v>
      </c>
      <c r="L6" s="60">
        <v>14546000</v>
      </c>
      <c r="M6" s="60">
        <v>200</v>
      </c>
      <c r="N6" s="60">
        <v>14546600</v>
      </c>
      <c r="O6" s="60"/>
      <c r="P6" s="60"/>
      <c r="Q6" s="60"/>
      <c r="R6" s="60"/>
      <c r="S6" s="60"/>
      <c r="T6" s="60"/>
      <c r="U6" s="60"/>
      <c r="V6" s="60"/>
      <c r="W6" s="60">
        <v>31821200</v>
      </c>
      <c r="X6" s="60">
        <v>21821502</v>
      </c>
      <c r="Y6" s="60">
        <v>9999698</v>
      </c>
      <c r="Z6" s="140">
        <v>45.82</v>
      </c>
      <c r="AA6" s="155">
        <v>43643000</v>
      </c>
    </row>
    <row r="7" spans="1:27" ht="13.5">
      <c r="A7" s="138" t="s">
        <v>76</v>
      </c>
      <c r="B7" s="136"/>
      <c r="C7" s="157">
        <v>75927768</v>
      </c>
      <c r="D7" s="157"/>
      <c r="E7" s="158">
        <v>75400583</v>
      </c>
      <c r="F7" s="159">
        <v>77084503</v>
      </c>
      <c r="G7" s="159">
        <v>68443308</v>
      </c>
      <c r="H7" s="159">
        <v>51561</v>
      </c>
      <c r="I7" s="159">
        <v>101336</v>
      </c>
      <c r="J7" s="159">
        <v>68596205</v>
      </c>
      <c r="K7" s="159">
        <v>286729</v>
      </c>
      <c r="L7" s="159">
        <v>13929</v>
      </c>
      <c r="M7" s="159">
        <v>-260894</v>
      </c>
      <c r="N7" s="159">
        <v>39764</v>
      </c>
      <c r="O7" s="159"/>
      <c r="P7" s="159"/>
      <c r="Q7" s="159"/>
      <c r="R7" s="159"/>
      <c r="S7" s="159"/>
      <c r="T7" s="159"/>
      <c r="U7" s="159"/>
      <c r="V7" s="159"/>
      <c r="W7" s="159">
        <v>68635969</v>
      </c>
      <c r="X7" s="159">
        <v>37671687</v>
      </c>
      <c r="Y7" s="159">
        <v>30964282</v>
      </c>
      <c r="Z7" s="141">
        <v>82.2</v>
      </c>
      <c r="AA7" s="157">
        <v>77084503</v>
      </c>
    </row>
    <row r="8" spans="1:27" ht="13.5">
      <c r="A8" s="138" t="s">
        <v>77</v>
      </c>
      <c r="B8" s="136"/>
      <c r="C8" s="155">
        <v>4780292</v>
      </c>
      <c r="D8" s="155"/>
      <c r="E8" s="156">
        <v>4821926</v>
      </c>
      <c r="F8" s="60">
        <v>4174456</v>
      </c>
      <c r="G8" s="60">
        <v>342572</v>
      </c>
      <c r="H8" s="60">
        <v>364318</v>
      </c>
      <c r="I8" s="60">
        <v>319256</v>
      </c>
      <c r="J8" s="60">
        <v>1026146</v>
      </c>
      <c r="K8" s="60">
        <v>271886</v>
      </c>
      <c r="L8" s="60">
        <v>309798</v>
      </c>
      <c r="M8" s="60">
        <v>317601</v>
      </c>
      <c r="N8" s="60">
        <v>899285</v>
      </c>
      <c r="O8" s="60"/>
      <c r="P8" s="60"/>
      <c r="Q8" s="60"/>
      <c r="R8" s="60"/>
      <c r="S8" s="60"/>
      <c r="T8" s="60"/>
      <c r="U8" s="60"/>
      <c r="V8" s="60"/>
      <c r="W8" s="60">
        <v>1925431</v>
      </c>
      <c r="X8" s="60">
        <v>2410962</v>
      </c>
      <c r="Y8" s="60">
        <v>-485531</v>
      </c>
      <c r="Z8" s="140">
        <v>-20.14</v>
      </c>
      <c r="AA8" s="155">
        <v>4174456</v>
      </c>
    </row>
    <row r="9" spans="1:27" ht="13.5">
      <c r="A9" s="135" t="s">
        <v>78</v>
      </c>
      <c r="B9" s="136"/>
      <c r="C9" s="153">
        <f aca="true" t="shared" si="1" ref="C9:Y9">SUM(C10:C14)</f>
        <v>13190995</v>
      </c>
      <c r="D9" s="153">
        <f>SUM(D10:D14)</f>
        <v>0</v>
      </c>
      <c r="E9" s="154">
        <f t="shared" si="1"/>
        <v>10607494</v>
      </c>
      <c r="F9" s="100">
        <f t="shared" si="1"/>
        <v>6953000</v>
      </c>
      <c r="G9" s="100">
        <f t="shared" si="1"/>
        <v>122265</v>
      </c>
      <c r="H9" s="100">
        <f t="shared" si="1"/>
        <v>172344</v>
      </c>
      <c r="I9" s="100">
        <f t="shared" si="1"/>
        <v>209241</v>
      </c>
      <c r="J9" s="100">
        <f t="shared" si="1"/>
        <v>503850</v>
      </c>
      <c r="K9" s="100">
        <f t="shared" si="1"/>
        <v>152224</v>
      </c>
      <c r="L9" s="100">
        <f t="shared" si="1"/>
        <v>129597</v>
      </c>
      <c r="M9" s="100">
        <f t="shared" si="1"/>
        <v>246948</v>
      </c>
      <c r="N9" s="100">
        <f t="shared" si="1"/>
        <v>528769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1032619</v>
      </c>
      <c r="X9" s="100">
        <f t="shared" si="1"/>
        <v>5262078</v>
      </c>
      <c r="Y9" s="100">
        <f t="shared" si="1"/>
        <v>-4229459</v>
      </c>
      <c r="Z9" s="137">
        <f>+IF(X9&lt;&gt;0,+(Y9/X9)*100,0)</f>
        <v>-80.37621259129948</v>
      </c>
      <c r="AA9" s="153">
        <f>SUM(AA10:AA14)</f>
        <v>6953000</v>
      </c>
    </row>
    <row r="10" spans="1:27" ht="13.5">
      <c r="A10" s="138" t="s">
        <v>79</v>
      </c>
      <c r="B10" s="136"/>
      <c r="C10" s="155">
        <v>4993746</v>
      </c>
      <c r="D10" s="155"/>
      <c r="E10" s="156">
        <v>5080000</v>
      </c>
      <c r="F10" s="60">
        <v>5018000</v>
      </c>
      <c r="G10" s="60">
        <v>29663</v>
      </c>
      <c r="H10" s="60">
        <v>39696</v>
      </c>
      <c r="I10" s="60">
        <v>30404</v>
      </c>
      <c r="J10" s="60">
        <v>99763</v>
      </c>
      <c r="K10" s="60">
        <v>26259</v>
      </c>
      <c r="L10" s="60">
        <v>30930</v>
      </c>
      <c r="M10" s="60">
        <v>26105</v>
      </c>
      <c r="N10" s="60">
        <v>83294</v>
      </c>
      <c r="O10" s="60"/>
      <c r="P10" s="60"/>
      <c r="Q10" s="60"/>
      <c r="R10" s="60"/>
      <c r="S10" s="60"/>
      <c r="T10" s="60"/>
      <c r="U10" s="60"/>
      <c r="V10" s="60"/>
      <c r="W10" s="60">
        <v>183057</v>
      </c>
      <c r="X10" s="60">
        <v>2539998</v>
      </c>
      <c r="Y10" s="60">
        <v>-2356941</v>
      </c>
      <c r="Z10" s="140">
        <v>-92.79</v>
      </c>
      <c r="AA10" s="155">
        <v>5018000</v>
      </c>
    </row>
    <row r="11" spans="1:27" ht="13.5">
      <c r="A11" s="138" t="s">
        <v>80</v>
      </c>
      <c r="B11" s="136"/>
      <c r="C11" s="155">
        <v>1054942</v>
      </c>
      <c r="D11" s="155"/>
      <c r="E11" s="156">
        <v>805000</v>
      </c>
      <c r="F11" s="60">
        <v>805000</v>
      </c>
      <c r="G11" s="60">
        <v>18421</v>
      </c>
      <c r="H11" s="60">
        <v>10481</v>
      </c>
      <c r="I11" s="60">
        <v>14583</v>
      </c>
      <c r="J11" s="60">
        <v>43485</v>
      </c>
      <c r="K11" s="60">
        <v>3970</v>
      </c>
      <c r="L11" s="60">
        <v>16470</v>
      </c>
      <c r="M11" s="60">
        <v>218581</v>
      </c>
      <c r="N11" s="60">
        <v>239021</v>
      </c>
      <c r="O11" s="60"/>
      <c r="P11" s="60"/>
      <c r="Q11" s="60"/>
      <c r="R11" s="60"/>
      <c r="S11" s="60"/>
      <c r="T11" s="60"/>
      <c r="U11" s="60"/>
      <c r="V11" s="60"/>
      <c r="W11" s="60">
        <v>282506</v>
      </c>
      <c r="X11" s="60">
        <v>402498</v>
      </c>
      <c r="Y11" s="60">
        <v>-119992</v>
      </c>
      <c r="Z11" s="140">
        <v>-29.81</v>
      </c>
      <c r="AA11" s="155">
        <v>805000</v>
      </c>
    </row>
    <row r="12" spans="1:27" ht="13.5">
      <c r="A12" s="138" t="s">
        <v>81</v>
      </c>
      <c r="B12" s="136"/>
      <c r="C12" s="155">
        <v>5951420</v>
      </c>
      <c r="D12" s="155"/>
      <c r="E12" s="156">
        <v>3622494</v>
      </c>
      <c r="F12" s="60">
        <v>215000</v>
      </c>
      <c r="G12" s="60">
        <v>22660</v>
      </c>
      <c r="H12" s="60">
        <v>22660</v>
      </c>
      <c r="I12" s="60">
        <v>84316</v>
      </c>
      <c r="J12" s="60">
        <v>129636</v>
      </c>
      <c r="K12" s="60">
        <v>63549</v>
      </c>
      <c r="L12" s="60">
        <v>22379</v>
      </c>
      <c r="M12" s="60">
        <v>22379</v>
      </c>
      <c r="N12" s="60">
        <v>108307</v>
      </c>
      <c r="O12" s="60"/>
      <c r="P12" s="60"/>
      <c r="Q12" s="60"/>
      <c r="R12" s="60"/>
      <c r="S12" s="60"/>
      <c r="T12" s="60"/>
      <c r="U12" s="60"/>
      <c r="V12" s="60"/>
      <c r="W12" s="60">
        <v>237943</v>
      </c>
      <c r="X12" s="60">
        <v>1811250</v>
      </c>
      <c r="Y12" s="60">
        <v>-1573307</v>
      </c>
      <c r="Z12" s="140">
        <v>-86.86</v>
      </c>
      <c r="AA12" s="155">
        <v>215000</v>
      </c>
    </row>
    <row r="13" spans="1:27" ht="13.5">
      <c r="A13" s="138" t="s">
        <v>82</v>
      </c>
      <c r="B13" s="136"/>
      <c r="C13" s="155">
        <v>1190887</v>
      </c>
      <c r="D13" s="155"/>
      <c r="E13" s="156">
        <v>1100000</v>
      </c>
      <c r="F13" s="60">
        <v>915000</v>
      </c>
      <c r="G13" s="60">
        <v>51521</v>
      </c>
      <c r="H13" s="60">
        <v>99507</v>
      </c>
      <c r="I13" s="60">
        <v>79938</v>
      </c>
      <c r="J13" s="60">
        <v>230966</v>
      </c>
      <c r="K13" s="60">
        <v>58446</v>
      </c>
      <c r="L13" s="60">
        <v>59818</v>
      </c>
      <c r="M13" s="60">
        <v>-20117</v>
      </c>
      <c r="N13" s="60">
        <v>98147</v>
      </c>
      <c r="O13" s="60"/>
      <c r="P13" s="60"/>
      <c r="Q13" s="60"/>
      <c r="R13" s="60"/>
      <c r="S13" s="60"/>
      <c r="T13" s="60"/>
      <c r="U13" s="60"/>
      <c r="V13" s="60"/>
      <c r="W13" s="60">
        <v>329113</v>
      </c>
      <c r="X13" s="60">
        <v>508332</v>
      </c>
      <c r="Y13" s="60">
        <v>-179219</v>
      </c>
      <c r="Z13" s="140">
        <v>-35.26</v>
      </c>
      <c r="AA13" s="155">
        <v>915000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36503838</v>
      </c>
      <c r="D15" s="153">
        <f>SUM(D16:D18)</f>
        <v>0</v>
      </c>
      <c r="E15" s="154">
        <f t="shared" si="2"/>
        <v>27726343</v>
      </c>
      <c r="F15" s="100">
        <f t="shared" si="2"/>
        <v>27173001</v>
      </c>
      <c r="G15" s="100">
        <f t="shared" si="2"/>
        <v>462117</v>
      </c>
      <c r="H15" s="100">
        <f t="shared" si="2"/>
        <v>614585</v>
      </c>
      <c r="I15" s="100">
        <f t="shared" si="2"/>
        <v>631648</v>
      </c>
      <c r="J15" s="100">
        <f t="shared" si="2"/>
        <v>1708350</v>
      </c>
      <c r="K15" s="100">
        <f t="shared" si="2"/>
        <v>528360</v>
      </c>
      <c r="L15" s="100">
        <f t="shared" si="2"/>
        <v>508669</v>
      </c>
      <c r="M15" s="100">
        <f t="shared" si="2"/>
        <v>445596</v>
      </c>
      <c r="N15" s="100">
        <f t="shared" si="2"/>
        <v>1482625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3190975</v>
      </c>
      <c r="X15" s="100">
        <f t="shared" si="2"/>
        <v>13842339</v>
      </c>
      <c r="Y15" s="100">
        <f t="shared" si="2"/>
        <v>-10651364</v>
      </c>
      <c r="Z15" s="137">
        <f>+IF(X15&lt;&gt;0,+(Y15/X15)*100,0)</f>
        <v>-76.94771815659189</v>
      </c>
      <c r="AA15" s="153">
        <f>SUM(AA16:AA18)</f>
        <v>27173001</v>
      </c>
    </row>
    <row r="16" spans="1:27" ht="13.5">
      <c r="A16" s="138" t="s">
        <v>85</v>
      </c>
      <c r="B16" s="136"/>
      <c r="C16" s="155">
        <v>946522</v>
      </c>
      <c r="D16" s="155"/>
      <c r="E16" s="156">
        <v>725646</v>
      </c>
      <c r="F16" s="60">
        <v>772304</v>
      </c>
      <c r="G16" s="60">
        <v>65196</v>
      </c>
      <c r="H16" s="60">
        <v>86949</v>
      </c>
      <c r="I16" s="60">
        <v>56676</v>
      </c>
      <c r="J16" s="60">
        <v>208821</v>
      </c>
      <c r="K16" s="60">
        <v>66448</v>
      </c>
      <c r="L16" s="60">
        <v>53534</v>
      </c>
      <c r="M16" s="60">
        <v>44790</v>
      </c>
      <c r="N16" s="60">
        <v>164772</v>
      </c>
      <c r="O16" s="60"/>
      <c r="P16" s="60"/>
      <c r="Q16" s="60"/>
      <c r="R16" s="60"/>
      <c r="S16" s="60"/>
      <c r="T16" s="60"/>
      <c r="U16" s="60"/>
      <c r="V16" s="60"/>
      <c r="W16" s="60">
        <v>373593</v>
      </c>
      <c r="X16" s="60">
        <v>341991</v>
      </c>
      <c r="Y16" s="60">
        <v>31602</v>
      </c>
      <c r="Z16" s="140">
        <v>9.24</v>
      </c>
      <c r="AA16" s="155">
        <v>772304</v>
      </c>
    </row>
    <row r="17" spans="1:27" ht="13.5">
      <c r="A17" s="138" t="s">
        <v>86</v>
      </c>
      <c r="B17" s="136"/>
      <c r="C17" s="155">
        <v>34438895</v>
      </c>
      <c r="D17" s="155"/>
      <c r="E17" s="156">
        <v>25739697</v>
      </c>
      <c r="F17" s="60">
        <v>25139697</v>
      </c>
      <c r="G17" s="60">
        <v>396921</v>
      </c>
      <c r="H17" s="60">
        <v>527636</v>
      </c>
      <c r="I17" s="60">
        <v>574972</v>
      </c>
      <c r="J17" s="60">
        <v>1499529</v>
      </c>
      <c r="K17" s="60">
        <v>461912</v>
      </c>
      <c r="L17" s="60">
        <v>455135</v>
      </c>
      <c r="M17" s="60">
        <v>400806</v>
      </c>
      <c r="N17" s="60">
        <v>1317853</v>
      </c>
      <c r="O17" s="60"/>
      <c r="P17" s="60"/>
      <c r="Q17" s="60"/>
      <c r="R17" s="60"/>
      <c r="S17" s="60"/>
      <c r="T17" s="60"/>
      <c r="U17" s="60"/>
      <c r="V17" s="60"/>
      <c r="W17" s="60">
        <v>2817382</v>
      </c>
      <c r="X17" s="60">
        <v>12869850</v>
      </c>
      <c r="Y17" s="60">
        <v>-10052468</v>
      </c>
      <c r="Z17" s="140">
        <v>-78.11</v>
      </c>
      <c r="AA17" s="155">
        <v>25139697</v>
      </c>
    </row>
    <row r="18" spans="1:27" ht="13.5">
      <c r="A18" s="138" t="s">
        <v>87</v>
      </c>
      <c r="B18" s="136"/>
      <c r="C18" s="155">
        <v>1118421</v>
      </c>
      <c r="D18" s="155"/>
      <c r="E18" s="156">
        <v>1261000</v>
      </c>
      <c r="F18" s="60">
        <v>1261000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630498</v>
      </c>
      <c r="Y18" s="60">
        <v>-630498</v>
      </c>
      <c r="Z18" s="140">
        <v>-100</v>
      </c>
      <c r="AA18" s="155">
        <v>1261000</v>
      </c>
    </row>
    <row r="19" spans="1:27" ht="13.5">
      <c r="A19" s="135" t="s">
        <v>88</v>
      </c>
      <c r="B19" s="142"/>
      <c r="C19" s="153">
        <f aca="true" t="shared" si="3" ref="C19:Y19">SUM(C20:C23)</f>
        <v>7781935</v>
      </c>
      <c r="D19" s="153">
        <f>SUM(D20:D23)</f>
        <v>0</v>
      </c>
      <c r="E19" s="154">
        <f t="shared" si="3"/>
        <v>8111144</v>
      </c>
      <c r="F19" s="100">
        <f t="shared" si="3"/>
        <v>8135144</v>
      </c>
      <c r="G19" s="100">
        <f t="shared" si="3"/>
        <v>7438736</v>
      </c>
      <c r="H19" s="100">
        <f t="shared" si="3"/>
        <v>-349418</v>
      </c>
      <c r="I19" s="100">
        <f t="shared" si="3"/>
        <v>31159</v>
      </c>
      <c r="J19" s="100">
        <f t="shared" si="3"/>
        <v>7120477</v>
      </c>
      <c r="K19" s="100">
        <f t="shared" si="3"/>
        <v>55977</v>
      </c>
      <c r="L19" s="100">
        <f t="shared" si="3"/>
        <v>21635</v>
      </c>
      <c r="M19" s="100">
        <f t="shared" si="3"/>
        <v>61321</v>
      </c>
      <c r="N19" s="100">
        <f t="shared" si="3"/>
        <v>138933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7259410</v>
      </c>
      <c r="X19" s="100">
        <f t="shared" si="3"/>
        <v>4045344</v>
      </c>
      <c r="Y19" s="100">
        <f t="shared" si="3"/>
        <v>3214066</v>
      </c>
      <c r="Z19" s="137">
        <f>+IF(X19&lt;&gt;0,+(Y19/X19)*100,0)</f>
        <v>79.45099353726161</v>
      </c>
      <c r="AA19" s="153">
        <f>SUM(AA20:AA23)</f>
        <v>8135144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>
        <v>4744</v>
      </c>
      <c r="D22" s="157"/>
      <c r="E22" s="158"/>
      <c r="F22" s="159"/>
      <c r="G22" s="159">
        <v>291</v>
      </c>
      <c r="H22" s="159">
        <v>-292</v>
      </c>
      <c r="I22" s="159">
        <v>287</v>
      </c>
      <c r="J22" s="159">
        <v>286</v>
      </c>
      <c r="K22" s="159">
        <v>287</v>
      </c>
      <c r="L22" s="159">
        <v>267</v>
      </c>
      <c r="M22" s="159">
        <v>-3266</v>
      </c>
      <c r="N22" s="159">
        <v>-2712</v>
      </c>
      <c r="O22" s="159"/>
      <c r="P22" s="159"/>
      <c r="Q22" s="159"/>
      <c r="R22" s="159"/>
      <c r="S22" s="159"/>
      <c r="T22" s="159"/>
      <c r="U22" s="159"/>
      <c r="V22" s="159"/>
      <c r="W22" s="159">
        <v>-2426</v>
      </c>
      <c r="X22" s="159"/>
      <c r="Y22" s="159">
        <v>-2426</v>
      </c>
      <c r="Z22" s="141">
        <v>0</v>
      </c>
      <c r="AA22" s="157"/>
    </row>
    <row r="23" spans="1:27" ht="13.5">
      <c r="A23" s="138" t="s">
        <v>92</v>
      </c>
      <c r="B23" s="136"/>
      <c r="C23" s="155">
        <v>7777191</v>
      </c>
      <c r="D23" s="155"/>
      <c r="E23" s="156">
        <v>8111144</v>
      </c>
      <c r="F23" s="60">
        <v>8135144</v>
      </c>
      <c r="G23" s="60">
        <v>7438445</v>
      </c>
      <c r="H23" s="60">
        <v>-349126</v>
      </c>
      <c r="I23" s="60">
        <v>30872</v>
      </c>
      <c r="J23" s="60">
        <v>7120191</v>
      </c>
      <c r="K23" s="60">
        <v>55690</v>
      </c>
      <c r="L23" s="60">
        <v>21368</v>
      </c>
      <c r="M23" s="60">
        <v>64587</v>
      </c>
      <c r="N23" s="60">
        <v>141645</v>
      </c>
      <c r="O23" s="60"/>
      <c r="P23" s="60"/>
      <c r="Q23" s="60"/>
      <c r="R23" s="60"/>
      <c r="S23" s="60"/>
      <c r="T23" s="60"/>
      <c r="U23" s="60"/>
      <c r="V23" s="60"/>
      <c r="W23" s="60">
        <v>7261836</v>
      </c>
      <c r="X23" s="60">
        <v>4045344</v>
      </c>
      <c r="Y23" s="60">
        <v>3216492</v>
      </c>
      <c r="Z23" s="140">
        <v>79.51</v>
      </c>
      <c r="AA23" s="155">
        <v>8135144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171152465</v>
      </c>
      <c r="D25" s="168">
        <f>+D5+D9+D15+D19+D24</f>
        <v>0</v>
      </c>
      <c r="E25" s="169">
        <f t="shared" si="4"/>
        <v>170310490</v>
      </c>
      <c r="F25" s="73">
        <f t="shared" si="4"/>
        <v>167163104</v>
      </c>
      <c r="G25" s="73">
        <f t="shared" si="4"/>
        <v>94082198</v>
      </c>
      <c r="H25" s="73">
        <f t="shared" si="4"/>
        <v>854190</v>
      </c>
      <c r="I25" s="73">
        <f t="shared" si="4"/>
        <v>1293240</v>
      </c>
      <c r="J25" s="73">
        <f t="shared" si="4"/>
        <v>96229628</v>
      </c>
      <c r="K25" s="73">
        <f t="shared" si="4"/>
        <v>1295576</v>
      </c>
      <c r="L25" s="73">
        <f t="shared" si="4"/>
        <v>15529628</v>
      </c>
      <c r="M25" s="73">
        <f t="shared" si="4"/>
        <v>810772</v>
      </c>
      <c r="N25" s="73">
        <f t="shared" si="4"/>
        <v>17635976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113865604</v>
      </c>
      <c r="X25" s="73">
        <f t="shared" si="4"/>
        <v>85053912</v>
      </c>
      <c r="Y25" s="73">
        <f t="shared" si="4"/>
        <v>28811692</v>
      </c>
      <c r="Z25" s="170">
        <f>+IF(X25&lt;&gt;0,+(Y25/X25)*100,0)</f>
        <v>33.87462295679004</v>
      </c>
      <c r="AA25" s="168">
        <f>+AA5+AA9+AA15+AA19+AA24</f>
        <v>167163104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39957911</v>
      </c>
      <c r="D28" s="153">
        <f>SUM(D29:D31)</f>
        <v>0</v>
      </c>
      <c r="E28" s="154">
        <f t="shared" si="5"/>
        <v>49258735</v>
      </c>
      <c r="F28" s="100">
        <f t="shared" si="5"/>
        <v>52249305</v>
      </c>
      <c r="G28" s="100">
        <f t="shared" si="5"/>
        <v>3064325</v>
      </c>
      <c r="H28" s="100">
        <f t="shared" si="5"/>
        <v>3038478</v>
      </c>
      <c r="I28" s="100">
        <f t="shared" si="5"/>
        <v>3523944</v>
      </c>
      <c r="J28" s="100">
        <f t="shared" si="5"/>
        <v>9626747</v>
      </c>
      <c r="K28" s="100">
        <f t="shared" si="5"/>
        <v>3367461</v>
      </c>
      <c r="L28" s="100">
        <f t="shared" si="5"/>
        <v>4451501</v>
      </c>
      <c r="M28" s="100">
        <f t="shared" si="5"/>
        <v>4050056</v>
      </c>
      <c r="N28" s="100">
        <f t="shared" si="5"/>
        <v>11869018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21495765</v>
      </c>
      <c r="X28" s="100">
        <f t="shared" si="5"/>
        <v>25723265</v>
      </c>
      <c r="Y28" s="100">
        <f t="shared" si="5"/>
        <v>-4227500</v>
      </c>
      <c r="Z28" s="137">
        <f>+IF(X28&lt;&gt;0,+(Y28/X28)*100,0)</f>
        <v>-16.434538928087083</v>
      </c>
      <c r="AA28" s="153">
        <f>SUM(AA29:AA31)</f>
        <v>52249305</v>
      </c>
    </row>
    <row r="29" spans="1:27" ht="13.5">
      <c r="A29" s="138" t="s">
        <v>75</v>
      </c>
      <c r="B29" s="136"/>
      <c r="C29" s="155">
        <v>12290906</v>
      </c>
      <c r="D29" s="155"/>
      <c r="E29" s="156">
        <v>14974341</v>
      </c>
      <c r="F29" s="60">
        <v>14525248</v>
      </c>
      <c r="G29" s="60">
        <v>1436632</v>
      </c>
      <c r="H29" s="60">
        <v>1167401</v>
      </c>
      <c r="I29" s="60">
        <v>1238955</v>
      </c>
      <c r="J29" s="60">
        <v>3842988</v>
      </c>
      <c r="K29" s="60">
        <v>890039</v>
      </c>
      <c r="L29" s="60">
        <v>1448019</v>
      </c>
      <c r="M29" s="60">
        <v>984847</v>
      </c>
      <c r="N29" s="60">
        <v>3322905</v>
      </c>
      <c r="O29" s="60"/>
      <c r="P29" s="60"/>
      <c r="Q29" s="60"/>
      <c r="R29" s="60"/>
      <c r="S29" s="60"/>
      <c r="T29" s="60"/>
      <c r="U29" s="60"/>
      <c r="V29" s="60"/>
      <c r="W29" s="60">
        <v>7165893</v>
      </c>
      <c r="X29" s="60">
        <v>7706722</v>
      </c>
      <c r="Y29" s="60">
        <v>-540829</v>
      </c>
      <c r="Z29" s="140">
        <v>-7.02</v>
      </c>
      <c r="AA29" s="155">
        <v>14525248</v>
      </c>
    </row>
    <row r="30" spans="1:27" ht="13.5">
      <c r="A30" s="138" t="s">
        <v>76</v>
      </c>
      <c r="B30" s="136"/>
      <c r="C30" s="157">
        <v>9901204</v>
      </c>
      <c r="D30" s="157"/>
      <c r="E30" s="158">
        <v>20683900</v>
      </c>
      <c r="F30" s="159">
        <v>20294891</v>
      </c>
      <c r="G30" s="159">
        <v>990052</v>
      </c>
      <c r="H30" s="159">
        <v>738111</v>
      </c>
      <c r="I30" s="159">
        <v>990901</v>
      </c>
      <c r="J30" s="159">
        <v>2719064</v>
      </c>
      <c r="K30" s="159">
        <v>1173915</v>
      </c>
      <c r="L30" s="159">
        <v>1253606</v>
      </c>
      <c r="M30" s="159">
        <v>1303616</v>
      </c>
      <c r="N30" s="159">
        <v>3731137</v>
      </c>
      <c r="O30" s="159"/>
      <c r="P30" s="159"/>
      <c r="Q30" s="159"/>
      <c r="R30" s="159"/>
      <c r="S30" s="159"/>
      <c r="T30" s="159"/>
      <c r="U30" s="159"/>
      <c r="V30" s="159"/>
      <c r="W30" s="159">
        <v>6450201</v>
      </c>
      <c r="X30" s="159">
        <v>10954033</v>
      </c>
      <c r="Y30" s="159">
        <v>-4503832</v>
      </c>
      <c r="Z30" s="141">
        <v>-41.12</v>
      </c>
      <c r="AA30" s="157">
        <v>20294891</v>
      </c>
    </row>
    <row r="31" spans="1:27" ht="13.5">
      <c r="A31" s="138" t="s">
        <v>77</v>
      </c>
      <c r="B31" s="136"/>
      <c r="C31" s="155">
        <v>17765801</v>
      </c>
      <c r="D31" s="155"/>
      <c r="E31" s="156">
        <v>13600494</v>
      </c>
      <c r="F31" s="60">
        <v>17429166</v>
      </c>
      <c r="G31" s="60">
        <v>637641</v>
      </c>
      <c r="H31" s="60">
        <v>1132966</v>
      </c>
      <c r="I31" s="60">
        <v>1294088</v>
      </c>
      <c r="J31" s="60">
        <v>3064695</v>
      </c>
      <c r="K31" s="60">
        <v>1303507</v>
      </c>
      <c r="L31" s="60">
        <v>1749876</v>
      </c>
      <c r="M31" s="60">
        <v>1761593</v>
      </c>
      <c r="N31" s="60">
        <v>4814976</v>
      </c>
      <c r="O31" s="60"/>
      <c r="P31" s="60"/>
      <c r="Q31" s="60"/>
      <c r="R31" s="60"/>
      <c r="S31" s="60"/>
      <c r="T31" s="60"/>
      <c r="U31" s="60"/>
      <c r="V31" s="60"/>
      <c r="W31" s="60">
        <v>7879671</v>
      </c>
      <c r="X31" s="60">
        <v>7062510</v>
      </c>
      <c r="Y31" s="60">
        <v>817161</v>
      </c>
      <c r="Z31" s="140">
        <v>11.57</v>
      </c>
      <c r="AA31" s="155">
        <v>17429166</v>
      </c>
    </row>
    <row r="32" spans="1:27" ht="13.5">
      <c r="A32" s="135" t="s">
        <v>78</v>
      </c>
      <c r="B32" s="136"/>
      <c r="C32" s="153">
        <f aca="true" t="shared" si="6" ref="C32:Y32">SUM(C33:C37)</f>
        <v>40663956</v>
      </c>
      <c r="D32" s="153">
        <f>SUM(D33:D37)</f>
        <v>0</v>
      </c>
      <c r="E32" s="154">
        <f t="shared" si="6"/>
        <v>36881692</v>
      </c>
      <c r="F32" s="100">
        <f t="shared" si="6"/>
        <v>35021241</v>
      </c>
      <c r="G32" s="100">
        <f t="shared" si="6"/>
        <v>1477403</v>
      </c>
      <c r="H32" s="100">
        <f t="shared" si="6"/>
        <v>2556893</v>
      </c>
      <c r="I32" s="100">
        <f t="shared" si="6"/>
        <v>2269350</v>
      </c>
      <c r="J32" s="100">
        <f t="shared" si="6"/>
        <v>6303646</v>
      </c>
      <c r="K32" s="100">
        <f t="shared" si="6"/>
        <v>2431924</v>
      </c>
      <c r="L32" s="100">
        <f t="shared" si="6"/>
        <v>3651736</v>
      </c>
      <c r="M32" s="100">
        <f t="shared" si="6"/>
        <v>2634773</v>
      </c>
      <c r="N32" s="100">
        <f t="shared" si="6"/>
        <v>8718433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15022079</v>
      </c>
      <c r="X32" s="100">
        <f t="shared" si="6"/>
        <v>19179389</v>
      </c>
      <c r="Y32" s="100">
        <f t="shared" si="6"/>
        <v>-4157310</v>
      </c>
      <c r="Z32" s="137">
        <f>+IF(X32&lt;&gt;0,+(Y32/X32)*100,0)</f>
        <v>-21.675925129835992</v>
      </c>
      <c r="AA32" s="153">
        <f>SUM(AA33:AA37)</f>
        <v>35021241</v>
      </c>
    </row>
    <row r="33" spans="1:27" ht="13.5">
      <c r="A33" s="138" t="s">
        <v>79</v>
      </c>
      <c r="B33" s="136"/>
      <c r="C33" s="155">
        <v>9686079</v>
      </c>
      <c r="D33" s="155"/>
      <c r="E33" s="156">
        <v>10814416</v>
      </c>
      <c r="F33" s="60">
        <v>10097907</v>
      </c>
      <c r="G33" s="60">
        <v>591886</v>
      </c>
      <c r="H33" s="60">
        <v>711139</v>
      </c>
      <c r="I33" s="60">
        <v>656465</v>
      </c>
      <c r="J33" s="60">
        <v>1959490</v>
      </c>
      <c r="K33" s="60">
        <v>663137</v>
      </c>
      <c r="L33" s="60">
        <v>1015302</v>
      </c>
      <c r="M33" s="60">
        <v>677307</v>
      </c>
      <c r="N33" s="60">
        <v>2355746</v>
      </c>
      <c r="O33" s="60"/>
      <c r="P33" s="60"/>
      <c r="Q33" s="60"/>
      <c r="R33" s="60"/>
      <c r="S33" s="60"/>
      <c r="T33" s="60"/>
      <c r="U33" s="60"/>
      <c r="V33" s="60"/>
      <c r="W33" s="60">
        <v>4315236</v>
      </c>
      <c r="X33" s="60">
        <v>5512686</v>
      </c>
      <c r="Y33" s="60">
        <v>-1197450</v>
      </c>
      <c r="Z33" s="140">
        <v>-21.72</v>
      </c>
      <c r="AA33" s="155">
        <v>10097907</v>
      </c>
    </row>
    <row r="34" spans="1:27" ht="13.5">
      <c r="A34" s="138" t="s">
        <v>80</v>
      </c>
      <c r="B34" s="136"/>
      <c r="C34" s="155">
        <v>16835895</v>
      </c>
      <c r="D34" s="155"/>
      <c r="E34" s="156">
        <v>18113616</v>
      </c>
      <c r="F34" s="60">
        <v>18460004</v>
      </c>
      <c r="G34" s="60">
        <v>583690</v>
      </c>
      <c r="H34" s="60">
        <v>1406584</v>
      </c>
      <c r="I34" s="60">
        <v>1234148</v>
      </c>
      <c r="J34" s="60">
        <v>3224422</v>
      </c>
      <c r="K34" s="60">
        <v>1283650</v>
      </c>
      <c r="L34" s="60">
        <v>1857944</v>
      </c>
      <c r="M34" s="60">
        <v>1544991</v>
      </c>
      <c r="N34" s="60">
        <v>4686585</v>
      </c>
      <c r="O34" s="60"/>
      <c r="P34" s="60"/>
      <c r="Q34" s="60"/>
      <c r="R34" s="60"/>
      <c r="S34" s="60"/>
      <c r="T34" s="60"/>
      <c r="U34" s="60"/>
      <c r="V34" s="60"/>
      <c r="W34" s="60">
        <v>7911007</v>
      </c>
      <c r="X34" s="60">
        <v>9683208</v>
      </c>
      <c r="Y34" s="60">
        <v>-1772201</v>
      </c>
      <c r="Z34" s="140">
        <v>-18.3</v>
      </c>
      <c r="AA34" s="155">
        <v>18460004</v>
      </c>
    </row>
    <row r="35" spans="1:27" ht="13.5">
      <c r="A35" s="138" t="s">
        <v>81</v>
      </c>
      <c r="B35" s="136"/>
      <c r="C35" s="155">
        <v>10928557</v>
      </c>
      <c r="D35" s="155"/>
      <c r="E35" s="156">
        <v>4825993</v>
      </c>
      <c r="F35" s="60">
        <v>3942939</v>
      </c>
      <c r="G35" s="60">
        <v>157220</v>
      </c>
      <c r="H35" s="60">
        <v>268493</v>
      </c>
      <c r="I35" s="60">
        <v>232839</v>
      </c>
      <c r="J35" s="60">
        <v>658552</v>
      </c>
      <c r="K35" s="60">
        <v>310270</v>
      </c>
      <c r="L35" s="60">
        <v>405995</v>
      </c>
      <c r="M35" s="60">
        <v>208592</v>
      </c>
      <c r="N35" s="60">
        <v>924857</v>
      </c>
      <c r="O35" s="60"/>
      <c r="P35" s="60"/>
      <c r="Q35" s="60"/>
      <c r="R35" s="60"/>
      <c r="S35" s="60"/>
      <c r="T35" s="60"/>
      <c r="U35" s="60"/>
      <c r="V35" s="60"/>
      <c r="W35" s="60">
        <v>1583409</v>
      </c>
      <c r="X35" s="60">
        <v>2412996</v>
      </c>
      <c r="Y35" s="60">
        <v>-829587</v>
      </c>
      <c r="Z35" s="140">
        <v>-34.38</v>
      </c>
      <c r="AA35" s="155">
        <v>3942939</v>
      </c>
    </row>
    <row r="36" spans="1:27" ht="13.5">
      <c r="A36" s="138" t="s">
        <v>82</v>
      </c>
      <c r="B36" s="136"/>
      <c r="C36" s="155">
        <v>3056143</v>
      </c>
      <c r="D36" s="155"/>
      <c r="E36" s="156">
        <v>3067667</v>
      </c>
      <c r="F36" s="60">
        <v>2460391</v>
      </c>
      <c r="G36" s="60">
        <v>143502</v>
      </c>
      <c r="H36" s="60">
        <v>160812</v>
      </c>
      <c r="I36" s="60">
        <v>144759</v>
      </c>
      <c r="J36" s="60">
        <v>449073</v>
      </c>
      <c r="K36" s="60">
        <v>168164</v>
      </c>
      <c r="L36" s="60">
        <v>344323</v>
      </c>
      <c r="M36" s="60">
        <v>181185</v>
      </c>
      <c r="N36" s="60">
        <v>693672</v>
      </c>
      <c r="O36" s="60"/>
      <c r="P36" s="60"/>
      <c r="Q36" s="60"/>
      <c r="R36" s="60"/>
      <c r="S36" s="60"/>
      <c r="T36" s="60"/>
      <c r="U36" s="60"/>
      <c r="V36" s="60"/>
      <c r="W36" s="60">
        <v>1142745</v>
      </c>
      <c r="X36" s="60">
        <v>1540499</v>
      </c>
      <c r="Y36" s="60">
        <v>-397754</v>
      </c>
      <c r="Z36" s="140">
        <v>-25.82</v>
      </c>
      <c r="AA36" s="155">
        <v>2460391</v>
      </c>
    </row>
    <row r="37" spans="1:27" ht="13.5">
      <c r="A37" s="138" t="s">
        <v>83</v>
      </c>
      <c r="B37" s="136"/>
      <c r="C37" s="157">
        <v>157282</v>
      </c>
      <c r="D37" s="157"/>
      <c r="E37" s="158">
        <v>60000</v>
      </c>
      <c r="F37" s="159">
        <v>60000</v>
      </c>
      <c r="G37" s="159">
        <v>1105</v>
      </c>
      <c r="H37" s="159">
        <v>9865</v>
      </c>
      <c r="I37" s="159">
        <v>1139</v>
      </c>
      <c r="J37" s="159">
        <v>12109</v>
      </c>
      <c r="K37" s="159">
        <v>6703</v>
      </c>
      <c r="L37" s="159">
        <v>28172</v>
      </c>
      <c r="M37" s="159">
        <v>22698</v>
      </c>
      <c r="N37" s="159">
        <v>57573</v>
      </c>
      <c r="O37" s="159"/>
      <c r="P37" s="159"/>
      <c r="Q37" s="159"/>
      <c r="R37" s="159"/>
      <c r="S37" s="159"/>
      <c r="T37" s="159"/>
      <c r="U37" s="159"/>
      <c r="V37" s="159"/>
      <c r="W37" s="159">
        <v>69682</v>
      </c>
      <c r="X37" s="159">
        <v>30000</v>
      </c>
      <c r="Y37" s="159">
        <v>39682</v>
      </c>
      <c r="Z37" s="141">
        <v>132.27</v>
      </c>
      <c r="AA37" s="157">
        <v>60000</v>
      </c>
    </row>
    <row r="38" spans="1:27" ht="13.5">
      <c r="A38" s="135" t="s">
        <v>84</v>
      </c>
      <c r="B38" s="142"/>
      <c r="C38" s="153">
        <f aca="true" t="shared" si="7" ref="C38:Y38">SUM(C39:C41)</f>
        <v>57046676</v>
      </c>
      <c r="D38" s="153">
        <f>SUM(D39:D41)</f>
        <v>0</v>
      </c>
      <c r="E38" s="154">
        <f t="shared" si="7"/>
        <v>75829264</v>
      </c>
      <c r="F38" s="100">
        <f t="shared" si="7"/>
        <v>70679653</v>
      </c>
      <c r="G38" s="100">
        <f t="shared" si="7"/>
        <v>1538650</v>
      </c>
      <c r="H38" s="100">
        <f t="shared" si="7"/>
        <v>1933118</v>
      </c>
      <c r="I38" s="100">
        <f t="shared" si="7"/>
        <v>2220122</v>
      </c>
      <c r="J38" s="100">
        <f t="shared" si="7"/>
        <v>5691890</v>
      </c>
      <c r="K38" s="100">
        <f t="shared" si="7"/>
        <v>1958740</v>
      </c>
      <c r="L38" s="100">
        <f t="shared" si="7"/>
        <v>3734464</v>
      </c>
      <c r="M38" s="100">
        <f t="shared" si="7"/>
        <v>1952502</v>
      </c>
      <c r="N38" s="100">
        <f t="shared" si="7"/>
        <v>7645706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13337596</v>
      </c>
      <c r="X38" s="100">
        <f t="shared" si="7"/>
        <v>40574050</v>
      </c>
      <c r="Y38" s="100">
        <f t="shared" si="7"/>
        <v>-27236454</v>
      </c>
      <c r="Z38" s="137">
        <f>+IF(X38&lt;&gt;0,+(Y38/X38)*100,0)</f>
        <v>-67.12776762487354</v>
      </c>
      <c r="AA38" s="153">
        <f>SUM(AA39:AA41)</f>
        <v>70679653</v>
      </c>
    </row>
    <row r="39" spans="1:27" ht="13.5">
      <c r="A39" s="138" t="s">
        <v>85</v>
      </c>
      <c r="B39" s="136"/>
      <c r="C39" s="155">
        <v>7076660</v>
      </c>
      <c r="D39" s="155"/>
      <c r="E39" s="156">
        <v>7831975</v>
      </c>
      <c r="F39" s="60">
        <v>7352821</v>
      </c>
      <c r="G39" s="60">
        <v>402657</v>
      </c>
      <c r="H39" s="60">
        <v>506857</v>
      </c>
      <c r="I39" s="60">
        <v>836665</v>
      </c>
      <c r="J39" s="60">
        <v>1746179</v>
      </c>
      <c r="K39" s="60">
        <v>447888</v>
      </c>
      <c r="L39" s="60">
        <v>638353</v>
      </c>
      <c r="M39" s="60">
        <v>427463</v>
      </c>
      <c r="N39" s="60">
        <v>1513704</v>
      </c>
      <c r="O39" s="60"/>
      <c r="P39" s="60"/>
      <c r="Q39" s="60"/>
      <c r="R39" s="60"/>
      <c r="S39" s="60"/>
      <c r="T39" s="60"/>
      <c r="U39" s="60"/>
      <c r="V39" s="60"/>
      <c r="W39" s="60">
        <v>3259883</v>
      </c>
      <c r="X39" s="60">
        <v>3915990</v>
      </c>
      <c r="Y39" s="60">
        <v>-656107</v>
      </c>
      <c r="Z39" s="140">
        <v>-16.75</v>
      </c>
      <c r="AA39" s="155">
        <v>7352821</v>
      </c>
    </row>
    <row r="40" spans="1:27" ht="13.5">
      <c r="A40" s="138" t="s">
        <v>86</v>
      </c>
      <c r="B40" s="136"/>
      <c r="C40" s="155">
        <v>49393865</v>
      </c>
      <c r="D40" s="155"/>
      <c r="E40" s="156">
        <v>67076251</v>
      </c>
      <c r="F40" s="60">
        <v>62241395</v>
      </c>
      <c r="G40" s="60">
        <v>1099916</v>
      </c>
      <c r="H40" s="60">
        <v>1385242</v>
      </c>
      <c r="I40" s="60">
        <v>1295930</v>
      </c>
      <c r="J40" s="60">
        <v>3781088</v>
      </c>
      <c r="K40" s="60">
        <v>1472658</v>
      </c>
      <c r="L40" s="60">
        <v>3023998</v>
      </c>
      <c r="M40" s="60">
        <v>1462092</v>
      </c>
      <c r="N40" s="60">
        <v>5958748</v>
      </c>
      <c r="O40" s="60"/>
      <c r="P40" s="60"/>
      <c r="Q40" s="60"/>
      <c r="R40" s="60"/>
      <c r="S40" s="60"/>
      <c r="T40" s="60"/>
      <c r="U40" s="60"/>
      <c r="V40" s="60"/>
      <c r="W40" s="60">
        <v>9739836</v>
      </c>
      <c r="X40" s="60">
        <v>36184207</v>
      </c>
      <c r="Y40" s="60">
        <v>-26444371</v>
      </c>
      <c r="Z40" s="140">
        <v>-73.08</v>
      </c>
      <c r="AA40" s="155">
        <v>62241395</v>
      </c>
    </row>
    <row r="41" spans="1:27" ht="13.5">
      <c r="A41" s="138" t="s">
        <v>87</v>
      </c>
      <c r="B41" s="136"/>
      <c r="C41" s="155">
        <v>576151</v>
      </c>
      <c r="D41" s="155"/>
      <c r="E41" s="156">
        <v>921038</v>
      </c>
      <c r="F41" s="60">
        <v>1085437</v>
      </c>
      <c r="G41" s="60">
        <v>36077</v>
      </c>
      <c r="H41" s="60">
        <v>41019</v>
      </c>
      <c r="I41" s="60">
        <v>87527</v>
      </c>
      <c r="J41" s="60">
        <v>164623</v>
      </c>
      <c r="K41" s="60">
        <v>38194</v>
      </c>
      <c r="L41" s="60">
        <v>72113</v>
      </c>
      <c r="M41" s="60">
        <v>62947</v>
      </c>
      <c r="N41" s="60">
        <v>173254</v>
      </c>
      <c r="O41" s="60"/>
      <c r="P41" s="60"/>
      <c r="Q41" s="60"/>
      <c r="R41" s="60"/>
      <c r="S41" s="60"/>
      <c r="T41" s="60"/>
      <c r="U41" s="60"/>
      <c r="V41" s="60"/>
      <c r="W41" s="60">
        <v>337877</v>
      </c>
      <c r="X41" s="60">
        <v>473853</v>
      </c>
      <c r="Y41" s="60">
        <v>-135976</v>
      </c>
      <c r="Z41" s="140">
        <v>-28.7</v>
      </c>
      <c r="AA41" s="155">
        <v>1085437</v>
      </c>
    </row>
    <row r="42" spans="1:27" ht="13.5">
      <c r="A42" s="135" t="s">
        <v>88</v>
      </c>
      <c r="B42" s="142"/>
      <c r="C42" s="153">
        <f aca="true" t="shared" si="8" ref="C42:Y42">SUM(C43:C46)</f>
        <v>13160660</v>
      </c>
      <c r="D42" s="153">
        <f>SUM(D43:D46)</f>
        <v>0</v>
      </c>
      <c r="E42" s="154">
        <f t="shared" si="8"/>
        <v>8339999</v>
      </c>
      <c r="F42" s="100">
        <f t="shared" si="8"/>
        <v>9212105</v>
      </c>
      <c r="G42" s="100">
        <f t="shared" si="8"/>
        <v>599501</v>
      </c>
      <c r="H42" s="100">
        <f t="shared" si="8"/>
        <v>804737</v>
      </c>
      <c r="I42" s="100">
        <f t="shared" si="8"/>
        <v>1103592</v>
      </c>
      <c r="J42" s="100">
        <f t="shared" si="8"/>
        <v>2507830</v>
      </c>
      <c r="K42" s="100">
        <f t="shared" si="8"/>
        <v>1493188</v>
      </c>
      <c r="L42" s="100">
        <f t="shared" si="8"/>
        <v>1764769</v>
      </c>
      <c r="M42" s="100">
        <f t="shared" si="8"/>
        <v>997935</v>
      </c>
      <c r="N42" s="100">
        <f t="shared" si="8"/>
        <v>4255892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6763722</v>
      </c>
      <c r="X42" s="100">
        <f t="shared" si="8"/>
        <v>4340835</v>
      </c>
      <c r="Y42" s="100">
        <f t="shared" si="8"/>
        <v>2422887</v>
      </c>
      <c r="Z42" s="137">
        <f>+IF(X42&lt;&gt;0,+(Y42/X42)*100,0)</f>
        <v>55.81615057932402</v>
      </c>
      <c r="AA42" s="153">
        <f>SUM(AA43:AA46)</f>
        <v>9212105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13160660</v>
      </c>
      <c r="D46" s="155"/>
      <c r="E46" s="156">
        <v>8339999</v>
      </c>
      <c r="F46" s="60">
        <v>9212105</v>
      </c>
      <c r="G46" s="60">
        <v>599501</v>
      </c>
      <c r="H46" s="60">
        <v>804737</v>
      </c>
      <c r="I46" s="60">
        <v>1103592</v>
      </c>
      <c r="J46" s="60">
        <v>2507830</v>
      </c>
      <c r="K46" s="60">
        <v>1493188</v>
      </c>
      <c r="L46" s="60">
        <v>1764769</v>
      </c>
      <c r="M46" s="60">
        <v>997935</v>
      </c>
      <c r="N46" s="60">
        <v>4255892</v>
      </c>
      <c r="O46" s="60"/>
      <c r="P46" s="60"/>
      <c r="Q46" s="60"/>
      <c r="R46" s="60"/>
      <c r="S46" s="60"/>
      <c r="T46" s="60"/>
      <c r="U46" s="60"/>
      <c r="V46" s="60"/>
      <c r="W46" s="60">
        <v>6763722</v>
      </c>
      <c r="X46" s="60">
        <v>4340835</v>
      </c>
      <c r="Y46" s="60">
        <v>2422887</v>
      </c>
      <c r="Z46" s="140">
        <v>55.82</v>
      </c>
      <c r="AA46" s="155">
        <v>9212105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150829203</v>
      </c>
      <c r="D48" s="168">
        <f>+D28+D32+D38+D42+D47</f>
        <v>0</v>
      </c>
      <c r="E48" s="169">
        <f t="shared" si="9"/>
        <v>170309690</v>
      </c>
      <c r="F48" s="73">
        <f t="shared" si="9"/>
        <v>167162304</v>
      </c>
      <c r="G48" s="73">
        <f t="shared" si="9"/>
        <v>6679879</v>
      </c>
      <c r="H48" s="73">
        <f t="shared" si="9"/>
        <v>8333226</v>
      </c>
      <c r="I48" s="73">
        <f t="shared" si="9"/>
        <v>9117008</v>
      </c>
      <c r="J48" s="73">
        <f t="shared" si="9"/>
        <v>24130113</v>
      </c>
      <c r="K48" s="73">
        <f t="shared" si="9"/>
        <v>9251313</v>
      </c>
      <c r="L48" s="73">
        <f t="shared" si="9"/>
        <v>13602470</v>
      </c>
      <c r="M48" s="73">
        <f t="shared" si="9"/>
        <v>9635266</v>
      </c>
      <c r="N48" s="73">
        <f t="shared" si="9"/>
        <v>32489049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56619162</v>
      </c>
      <c r="X48" s="73">
        <f t="shared" si="9"/>
        <v>89817539</v>
      </c>
      <c r="Y48" s="73">
        <f t="shared" si="9"/>
        <v>-33198377</v>
      </c>
      <c r="Z48" s="170">
        <f>+IF(X48&lt;&gt;0,+(Y48/X48)*100,0)</f>
        <v>-36.9620203020704</v>
      </c>
      <c r="AA48" s="168">
        <f>+AA28+AA32+AA38+AA42+AA47</f>
        <v>167162304</v>
      </c>
    </row>
    <row r="49" spans="1:27" ht="13.5">
      <c r="A49" s="148" t="s">
        <v>49</v>
      </c>
      <c r="B49" s="149"/>
      <c r="C49" s="171">
        <f aca="true" t="shared" si="10" ref="C49:Y49">+C25-C48</f>
        <v>20323262</v>
      </c>
      <c r="D49" s="171">
        <f>+D25-D48</f>
        <v>0</v>
      </c>
      <c r="E49" s="172">
        <f t="shared" si="10"/>
        <v>800</v>
      </c>
      <c r="F49" s="173">
        <f t="shared" si="10"/>
        <v>800</v>
      </c>
      <c r="G49" s="173">
        <f t="shared" si="10"/>
        <v>87402319</v>
      </c>
      <c r="H49" s="173">
        <f t="shared" si="10"/>
        <v>-7479036</v>
      </c>
      <c r="I49" s="173">
        <f t="shared" si="10"/>
        <v>-7823768</v>
      </c>
      <c r="J49" s="173">
        <f t="shared" si="10"/>
        <v>72099515</v>
      </c>
      <c r="K49" s="173">
        <f t="shared" si="10"/>
        <v>-7955737</v>
      </c>
      <c r="L49" s="173">
        <f t="shared" si="10"/>
        <v>1927158</v>
      </c>
      <c r="M49" s="173">
        <f t="shared" si="10"/>
        <v>-8824494</v>
      </c>
      <c r="N49" s="173">
        <f t="shared" si="10"/>
        <v>-14853073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57246442</v>
      </c>
      <c r="X49" s="173">
        <f>IF(F25=F48,0,X25-X48)</f>
        <v>-4763627</v>
      </c>
      <c r="Y49" s="173">
        <f t="shared" si="10"/>
        <v>62010069</v>
      </c>
      <c r="Z49" s="174">
        <f>+IF(X49&lt;&gt;0,+(Y49/X49)*100,0)</f>
        <v>-1301.7406484596715</v>
      </c>
      <c r="AA49" s="171">
        <f>+AA25-AA48</f>
        <v>800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62826993</v>
      </c>
      <c r="D5" s="155">
        <v>0</v>
      </c>
      <c r="E5" s="156">
        <v>67075333</v>
      </c>
      <c r="F5" s="60">
        <v>67100843</v>
      </c>
      <c r="G5" s="60">
        <v>67887303</v>
      </c>
      <c r="H5" s="60">
        <v>-172697</v>
      </c>
      <c r="I5" s="60">
        <v>-272408</v>
      </c>
      <c r="J5" s="60">
        <v>67442198</v>
      </c>
      <c r="K5" s="60">
        <v>-179011</v>
      </c>
      <c r="L5" s="60">
        <v>-143281</v>
      </c>
      <c r="M5" s="60">
        <v>-19697</v>
      </c>
      <c r="N5" s="60">
        <v>-341989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67100209</v>
      </c>
      <c r="X5" s="60">
        <v>33563226</v>
      </c>
      <c r="Y5" s="60">
        <v>33536983</v>
      </c>
      <c r="Z5" s="140">
        <v>99.92</v>
      </c>
      <c r="AA5" s="155">
        <v>67100843</v>
      </c>
    </row>
    <row r="6" spans="1:27" ht="13.5">
      <c r="A6" s="181" t="s">
        <v>102</v>
      </c>
      <c r="B6" s="182"/>
      <c r="C6" s="155">
        <v>2139550</v>
      </c>
      <c r="D6" s="155">
        <v>0</v>
      </c>
      <c r="E6" s="156">
        <v>1000000</v>
      </c>
      <c r="F6" s="60">
        <v>1000000</v>
      </c>
      <c r="G6" s="60">
        <v>185124</v>
      </c>
      <c r="H6" s="60">
        <v>189105</v>
      </c>
      <c r="I6" s="60">
        <v>260649</v>
      </c>
      <c r="J6" s="60">
        <v>634878</v>
      </c>
      <c r="K6" s="60">
        <v>229984</v>
      </c>
      <c r="L6" s="60">
        <v>195965</v>
      </c>
      <c r="M6" s="60">
        <v>-274721</v>
      </c>
      <c r="N6" s="60">
        <v>151228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786106</v>
      </c>
      <c r="X6" s="60">
        <v>499998</v>
      </c>
      <c r="Y6" s="60">
        <v>286108</v>
      </c>
      <c r="Z6" s="140">
        <v>57.22</v>
      </c>
      <c r="AA6" s="155">
        <v>1000000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7365040</v>
      </c>
      <c r="D10" s="155">
        <v>0</v>
      </c>
      <c r="E10" s="156">
        <v>7780144</v>
      </c>
      <c r="F10" s="54">
        <v>7780144</v>
      </c>
      <c r="G10" s="54">
        <v>7405092</v>
      </c>
      <c r="H10" s="54">
        <v>-335412</v>
      </c>
      <c r="I10" s="54">
        <v>-9610</v>
      </c>
      <c r="J10" s="54">
        <v>7060070</v>
      </c>
      <c r="K10" s="54">
        <v>23134</v>
      </c>
      <c r="L10" s="54">
        <v>-6082</v>
      </c>
      <c r="M10" s="54">
        <v>49039</v>
      </c>
      <c r="N10" s="54">
        <v>66091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7126161</v>
      </c>
      <c r="X10" s="54">
        <v>3890260</v>
      </c>
      <c r="Y10" s="54">
        <v>3235901</v>
      </c>
      <c r="Z10" s="184">
        <v>83.18</v>
      </c>
      <c r="AA10" s="130">
        <v>7780144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5058804</v>
      </c>
      <c r="D12" s="155">
        <v>0</v>
      </c>
      <c r="E12" s="156">
        <v>5036926</v>
      </c>
      <c r="F12" s="60">
        <v>4304456</v>
      </c>
      <c r="G12" s="60">
        <v>401438</v>
      </c>
      <c r="H12" s="60">
        <v>430468</v>
      </c>
      <c r="I12" s="60">
        <v>364295</v>
      </c>
      <c r="J12" s="60">
        <v>1196201</v>
      </c>
      <c r="K12" s="60">
        <v>276046</v>
      </c>
      <c r="L12" s="60">
        <v>334003</v>
      </c>
      <c r="M12" s="60">
        <v>343076</v>
      </c>
      <c r="N12" s="60">
        <v>953125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2149326</v>
      </c>
      <c r="X12" s="60">
        <v>2518464</v>
      </c>
      <c r="Y12" s="60">
        <v>-369138</v>
      </c>
      <c r="Z12" s="140">
        <v>-14.66</v>
      </c>
      <c r="AA12" s="155">
        <v>4304456</v>
      </c>
    </row>
    <row r="13" spans="1:27" ht="13.5">
      <c r="A13" s="181" t="s">
        <v>109</v>
      </c>
      <c r="B13" s="185"/>
      <c r="C13" s="155">
        <v>5046468</v>
      </c>
      <c r="D13" s="155">
        <v>0</v>
      </c>
      <c r="E13" s="156">
        <v>3650000</v>
      </c>
      <c r="F13" s="60">
        <v>4150000</v>
      </c>
      <c r="G13" s="60">
        <v>5195</v>
      </c>
      <c r="H13" s="60">
        <v>0</v>
      </c>
      <c r="I13" s="60">
        <v>10512</v>
      </c>
      <c r="J13" s="60">
        <v>15707</v>
      </c>
      <c r="K13" s="60">
        <v>5342</v>
      </c>
      <c r="L13" s="60">
        <v>0</v>
      </c>
      <c r="M13" s="60">
        <v>5170</v>
      </c>
      <c r="N13" s="60">
        <v>10512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26219</v>
      </c>
      <c r="X13" s="60">
        <v>1825002</v>
      </c>
      <c r="Y13" s="60">
        <v>-1798783</v>
      </c>
      <c r="Z13" s="140">
        <v>-98.56</v>
      </c>
      <c r="AA13" s="155">
        <v>4150000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1735626</v>
      </c>
      <c r="D16" s="155">
        <v>0</v>
      </c>
      <c r="E16" s="156">
        <v>582000</v>
      </c>
      <c r="F16" s="60">
        <v>532000</v>
      </c>
      <c r="G16" s="60">
        <v>51622</v>
      </c>
      <c r="H16" s="60">
        <v>35243</v>
      </c>
      <c r="I16" s="60">
        <v>49060</v>
      </c>
      <c r="J16" s="60">
        <v>135925</v>
      </c>
      <c r="K16" s="60">
        <v>59724</v>
      </c>
      <c r="L16" s="60">
        <v>41000</v>
      </c>
      <c r="M16" s="60">
        <v>-37416</v>
      </c>
      <c r="N16" s="60">
        <v>63308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199233</v>
      </c>
      <c r="X16" s="60">
        <v>291000</v>
      </c>
      <c r="Y16" s="60">
        <v>-91767</v>
      </c>
      <c r="Z16" s="140">
        <v>-31.54</v>
      </c>
      <c r="AA16" s="155">
        <v>532000</v>
      </c>
    </row>
    <row r="17" spans="1:27" ht="13.5">
      <c r="A17" s="181" t="s">
        <v>113</v>
      </c>
      <c r="B17" s="185"/>
      <c r="C17" s="155">
        <v>3504005</v>
      </c>
      <c r="D17" s="155">
        <v>0</v>
      </c>
      <c r="E17" s="156">
        <v>5405250</v>
      </c>
      <c r="F17" s="60">
        <v>4805000</v>
      </c>
      <c r="G17" s="60">
        <v>317401</v>
      </c>
      <c r="H17" s="60">
        <v>405325</v>
      </c>
      <c r="I17" s="60">
        <v>498769</v>
      </c>
      <c r="J17" s="60">
        <v>1221495</v>
      </c>
      <c r="K17" s="60">
        <v>381217</v>
      </c>
      <c r="L17" s="60">
        <v>368595</v>
      </c>
      <c r="M17" s="60">
        <v>316850</v>
      </c>
      <c r="N17" s="60">
        <v>1066662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2288157</v>
      </c>
      <c r="X17" s="60">
        <v>2702628</v>
      </c>
      <c r="Y17" s="60">
        <v>-414471</v>
      </c>
      <c r="Z17" s="140">
        <v>-15.34</v>
      </c>
      <c r="AA17" s="155">
        <v>4805000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40072139</v>
      </c>
      <c r="D19" s="155">
        <v>0</v>
      </c>
      <c r="E19" s="156">
        <v>52353000</v>
      </c>
      <c r="F19" s="60">
        <v>52291000</v>
      </c>
      <c r="G19" s="60">
        <v>17273000</v>
      </c>
      <c r="H19" s="60">
        <v>0</v>
      </c>
      <c r="I19" s="60">
        <v>0</v>
      </c>
      <c r="J19" s="60">
        <v>17273000</v>
      </c>
      <c r="K19" s="60">
        <v>0</v>
      </c>
      <c r="L19" s="60">
        <v>14546000</v>
      </c>
      <c r="M19" s="60">
        <v>0</v>
      </c>
      <c r="N19" s="60">
        <v>14546000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31819000</v>
      </c>
      <c r="X19" s="60">
        <v>26176500</v>
      </c>
      <c r="Y19" s="60">
        <v>5642500</v>
      </c>
      <c r="Z19" s="140">
        <v>21.56</v>
      </c>
      <c r="AA19" s="155">
        <v>52291000</v>
      </c>
    </row>
    <row r="20" spans="1:27" ht="13.5">
      <c r="A20" s="181" t="s">
        <v>35</v>
      </c>
      <c r="B20" s="185"/>
      <c r="C20" s="155">
        <v>8254265</v>
      </c>
      <c r="D20" s="155">
        <v>0</v>
      </c>
      <c r="E20" s="156">
        <v>8060837</v>
      </c>
      <c r="F20" s="54">
        <v>5832661</v>
      </c>
      <c r="G20" s="54">
        <v>556023</v>
      </c>
      <c r="H20" s="54">
        <v>302158</v>
      </c>
      <c r="I20" s="54">
        <v>391973</v>
      </c>
      <c r="J20" s="54">
        <v>1250154</v>
      </c>
      <c r="K20" s="54">
        <v>499140</v>
      </c>
      <c r="L20" s="54">
        <v>193428</v>
      </c>
      <c r="M20" s="54">
        <v>428471</v>
      </c>
      <c r="N20" s="54">
        <v>1121039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2371193</v>
      </c>
      <c r="X20" s="54">
        <v>4030416</v>
      </c>
      <c r="Y20" s="54">
        <v>-1659223</v>
      </c>
      <c r="Z20" s="184">
        <v>-41.17</v>
      </c>
      <c r="AA20" s="130">
        <v>5832661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136002890</v>
      </c>
      <c r="D22" s="188">
        <f>SUM(D5:D21)</f>
        <v>0</v>
      </c>
      <c r="E22" s="189">
        <f t="shared" si="0"/>
        <v>150943490</v>
      </c>
      <c r="F22" s="190">
        <f t="shared" si="0"/>
        <v>147796104</v>
      </c>
      <c r="G22" s="190">
        <f t="shared" si="0"/>
        <v>94082198</v>
      </c>
      <c r="H22" s="190">
        <f t="shared" si="0"/>
        <v>854190</v>
      </c>
      <c r="I22" s="190">
        <f t="shared" si="0"/>
        <v>1293240</v>
      </c>
      <c r="J22" s="190">
        <f t="shared" si="0"/>
        <v>96229628</v>
      </c>
      <c r="K22" s="190">
        <f t="shared" si="0"/>
        <v>1295576</v>
      </c>
      <c r="L22" s="190">
        <f t="shared" si="0"/>
        <v>15529628</v>
      </c>
      <c r="M22" s="190">
        <f t="shared" si="0"/>
        <v>810772</v>
      </c>
      <c r="N22" s="190">
        <f t="shared" si="0"/>
        <v>17635976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113865604</v>
      </c>
      <c r="X22" s="190">
        <f t="shared" si="0"/>
        <v>75497494</v>
      </c>
      <c r="Y22" s="190">
        <f t="shared" si="0"/>
        <v>38368110</v>
      </c>
      <c r="Z22" s="191">
        <f>+IF(X22&lt;&gt;0,+(Y22/X22)*100,0)</f>
        <v>50.82037557432039</v>
      </c>
      <c r="AA22" s="188">
        <f>SUM(AA5:AA21)</f>
        <v>147796104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58355259</v>
      </c>
      <c r="D25" s="155">
        <v>0</v>
      </c>
      <c r="E25" s="156">
        <v>64940997</v>
      </c>
      <c r="F25" s="60">
        <v>62664950</v>
      </c>
      <c r="G25" s="60">
        <v>4626717</v>
      </c>
      <c r="H25" s="60">
        <v>4827964</v>
      </c>
      <c r="I25" s="60">
        <v>4850820</v>
      </c>
      <c r="J25" s="60">
        <v>14305501</v>
      </c>
      <c r="K25" s="60">
        <v>4780127</v>
      </c>
      <c r="L25" s="60">
        <v>7396916</v>
      </c>
      <c r="M25" s="60">
        <v>4897142</v>
      </c>
      <c r="N25" s="60">
        <v>17074185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31379686</v>
      </c>
      <c r="X25" s="60">
        <v>32470500</v>
      </c>
      <c r="Y25" s="60">
        <v>-1090814</v>
      </c>
      <c r="Z25" s="140">
        <v>-3.36</v>
      </c>
      <c r="AA25" s="155">
        <v>62664950</v>
      </c>
    </row>
    <row r="26" spans="1:27" ht="13.5">
      <c r="A26" s="183" t="s">
        <v>38</v>
      </c>
      <c r="B26" s="182"/>
      <c r="C26" s="155">
        <v>5688055</v>
      </c>
      <c r="D26" s="155">
        <v>0</v>
      </c>
      <c r="E26" s="156">
        <v>6259849</v>
      </c>
      <c r="F26" s="60">
        <v>6390913</v>
      </c>
      <c r="G26" s="60">
        <v>469893</v>
      </c>
      <c r="H26" s="60">
        <v>469893</v>
      </c>
      <c r="I26" s="60">
        <v>643773</v>
      </c>
      <c r="J26" s="60">
        <v>1583559</v>
      </c>
      <c r="K26" s="60">
        <v>482153</v>
      </c>
      <c r="L26" s="60">
        <v>482153</v>
      </c>
      <c r="M26" s="60">
        <v>482153</v>
      </c>
      <c r="N26" s="60">
        <v>1446459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3030018</v>
      </c>
      <c r="X26" s="60">
        <v>3129924</v>
      </c>
      <c r="Y26" s="60">
        <v>-99906</v>
      </c>
      <c r="Z26" s="140">
        <v>-3.19</v>
      </c>
      <c r="AA26" s="155">
        <v>6390913</v>
      </c>
    </row>
    <row r="27" spans="1:27" ht="13.5">
      <c r="A27" s="183" t="s">
        <v>118</v>
      </c>
      <c r="B27" s="182"/>
      <c r="C27" s="155">
        <v>1134706</v>
      </c>
      <c r="D27" s="155">
        <v>0</v>
      </c>
      <c r="E27" s="156">
        <v>3050000</v>
      </c>
      <c r="F27" s="60">
        <v>3050000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1525002</v>
      </c>
      <c r="Y27" s="60">
        <v>-1525002</v>
      </c>
      <c r="Z27" s="140">
        <v>-100</v>
      </c>
      <c r="AA27" s="155">
        <v>3050000</v>
      </c>
    </row>
    <row r="28" spans="1:27" ht="13.5">
      <c r="A28" s="183" t="s">
        <v>39</v>
      </c>
      <c r="B28" s="182"/>
      <c r="C28" s="155">
        <v>29847950</v>
      </c>
      <c r="D28" s="155">
        <v>0</v>
      </c>
      <c r="E28" s="156">
        <v>24769598</v>
      </c>
      <c r="F28" s="60">
        <v>24769598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12384798</v>
      </c>
      <c r="Y28" s="60">
        <v>-12384798</v>
      </c>
      <c r="Z28" s="140">
        <v>-100</v>
      </c>
      <c r="AA28" s="155">
        <v>24769598</v>
      </c>
    </row>
    <row r="29" spans="1:27" ht="13.5">
      <c r="A29" s="183" t="s">
        <v>40</v>
      </c>
      <c r="B29" s="182"/>
      <c r="C29" s="155">
        <v>1816</v>
      </c>
      <c r="D29" s="155">
        <v>0</v>
      </c>
      <c r="E29" s="156">
        <v>19187</v>
      </c>
      <c r="F29" s="60">
        <v>369187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369187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20102796</v>
      </c>
      <c r="D32" s="155">
        <v>0</v>
      </c>
      <c r="E32" s="156">
        <v>16111000</v>
      </c>
      <c r="F32" s="60">
        <v>15711906</v>
      </c>
      <c r="G32" s="60">
        <v>0</v>
      </c>
      <c r="H32" s="60">
        <v>931508</v>
      </c>
      <c r="I32" s="60">
        <v>1103608</v>
      </c>
      <c r="J32" s="60">
        <v>2035116</v>
      </c>
      <c r="K32" s="60">
        <v>1041869</v>
      </c>
      <c r="L32" s="60">
        <v>1359629</v>
      </c>
      <c r="M32" s="60">
        <v>1095367</v>
      </c>
      <c r="N32" s="60">
        <v>3496865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5531981</v>
      </c>
      <c r="X32" s="60">
        <v>8055498</v>
      </c>
      <c r="Y32" s="60">
        <v>-2523517</v>
      </c>
      <c r="Z32" s="140">
        <v>-31.33</v>
      </c>
      <c r="AA32" s="155">
        <v>15711906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3860000</v>
      </c>
      <c r="F33" s="60">
        <v>3674000</v>
      </c>
      <c r="G33" s="60">
        <v>77092</v>
      </c>
      <c r="H33" s="60">
        <v>434774</v>
      </c>
      <c r="I33" s="60">
        <v>251894</v>
      </c>
      <c r="J33" s="60">
        <v>763760</v>
      </c>
      <c r="K33" s="60">
        <v>130365</v>
      </c>
      <c r="L33" s="60">
        <v>652168</v>
      </c>
      <c r="M33" s="60">
        <v>220766</v>
      </c>
      <c r="N33" s="60">
        <v>1003299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1767059</v>
      </c>
      <c r="X33" s="60">
        <v>1930002</v>
      </c>
      <c r="Y33" s="60">
        <v>-162943</v>
      </c>
      <c r="Z33" s="140">
        <v>-8.44</v>
      </c>
      <c r="AA33" s="155">
        <v>3674000</v>
      </c>
    </row>
    <row r="34" spans="1:27" ht="13.5">
      <c r="A34" s="183" t="s">
        <v>43</v>
      </c>
      <c r="B34" s="182"/>
      <c r="C34" s="155">
        <v>35698621</v>
      </c>
      <c r="D34" s="155">
        <v>0</v>
      </c>
      <c r="E34" s="156">
        <v>51299059</v>
      </c>
      <c r="F34" s="60">
        <v>50531750</v>
      </c>
      <c r="G34" s="60">
        <v>1506177</v>
      </c>
      <c r="H34" s="60">
        <v>1669087</v>
      </c>
      <c r="I34" s="60">
        <v>2266913</v>
      </c>
      <c r="J34" s="60">
        <v>5442177</v>
      </c>
      <c r="K34" s="60">
        <v>2816799</v>
      </c>
      <c r="L34" s="60">
        <v>3711604</v>
      </c>
      <c r="M34" s="60">
        <v>2939838</v>
      </c>
      <c r="N34" s="60">
        <v>9468241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14910418</v>
      </c>
      <c r="X34" s="60">
        <v>25649532</v>
      </c>
      <c r="Y34" s="60">
        <v>-10739114</v>
      </c>
      <c r="Z34" s="140">
        <v>-41.87</v>
      </c>
      <c r="AA34" s="155">
        <v>50531750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150829203</v>
      </c>
      <c r="D36" s="188">
        <f>SUM(D25:D35)</f>
        <v>0</v>
      </c>
      <c r="E36" s="189">
        <f t="shared" si="1"/>
        <v>170309690</v>
      </c>
      <c r="F36" s="190">
        <f t="shared" si="1"/>
        <v>167162304</v>
      </c>
      <c r="G36" s="190">
        <f t="shared" si="1"/>
        <v>6679879</v>
      </c>
      <c r="H36" s="190">
        <f t="shared" si="1"/>
        <v>8333226</v>
      </c>
      <c r="I36" s="190">
        <f t="shared" si="1"/>
        <v>9117008</v>
      </c>
      <c r="J36" s="190">
        <f t="shared" si="1"/>
        <v>24130113</v>
      </c>
      <c r="K36" s="190">
        <f t="shared" si="1"/>
        <v>9251313</v>
      </c>
      <c r="L36" s="190">
        <f t="shared" si="1"/>
        <v>13602470</v>
      </c>
      <c r="M36" s="190">
        <f t="shared" si="1"/>
        <v>9635266</v>
      </c>
      <c r="N36" s="190">
        <f t="shared" si="1"/>
        <v>32489049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56619162</v>
      </c>
      <c r="X36" s="190">
        <f t="shared" si="1"/>
        <v>85145256</v>
      </c>
      <c r="Y36" s="190">
        <f t="shared" si="1"/>
        <v>-28526094</v>
      </c>
      <c r="Z36" s="191">
        <f>+IF(X36&lt;&gt;0,+(Y36/X36)*100,0)</f>
        <v>-33.50285775169905</v>
      </c>
      <c r="AA36" s="188">
        <f>SUM(AA25:AA35)</f>
        <v>167162304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-14826313</v>
      </c>
      <c r="D38" s="199">
        <f>+D22-D36</f>
        <v>0</v>
      </c>
      <c r="E38" s="200">
        <f t="shared" si="2"/>
        <v>-19366200</v>
      </c>
      <c r="F38" s="106">
        <f t="shared" si="2"/>
        <v>-19366200</v>
      </c>
      <c r="G38" s="106">
        <f t="shared" si="2"/>
        <v>87402319</v>
      </c>
      <c r="H38" s="106">
        <f t="shared" si="2"/>
        <v>-7479036</v>
      </c>
      <c r="I38" s="106">
        <f t="shared" si="2"/>
        <v>-7823768</v>
      </c>
      <c r="J38" s="106">
        <f t="shared" si="2"/>
        <v>72099515</v>
      </c>
      <c r="K38" s="106">
        <f t="shared" si="2"/>
        <v>-7955737</v>
      </c>
      <c r="L38" s="106">
        <f t="shared" si="2"/>
        <v>1927158</v>
      </c>
      <c r="M38" s="106">
        <f t="shared" si="2"/>
        <v>-8824494</v>
      </c>
      <c r="N38" s="106">
        <f t="shared" si="2"/>
        <v>-14853073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57246442</v>
      </c>
      <c r="X38" s="106">
        <f>IF(F22=F36,0,X22-X36)</f>
        <v>-9647762</v>
      </c>
      <c r="Y38" s="106">
        <f t="shared" si="2"/>
        <v>66894204</v>
      </c>
      <c r="Z38" s="201">
        <f>+IF(X38&lt;&gt;0,+(Y38/X38)*100,0)</f>
        <v>-693.3649897250782</v>
      </c>
      <c r="AA38" s="199">
        <f>+AA22-AA36</f>
        <v>-19366200</v>
      </c>
    </row>
    <row r="39" spans="1:27" ht="13.5">
      <c r="A39" s="181" t="s">
        <v>46</v>
      </c>
      <c r="B39" s="185"/>
      <c r="C39" s="155">
        <v>35149575</v>
      </c>
      <c r="D39" s="155">
        <v>0</v>
      </c>
      <c r="E39" s="156">
        <v>19367000</v>
      </c>
      <c r="F39" s="60">
        <v>19367000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9683502</v>
      </c>
      <c r="Y39" s="60">
        <v>-9683502</v>
      </c>
      <c r="Z39" s="140">
        <v>-100</v>
      </c>
      <c r="AA39" s="155">
        <v>19367000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20323262</v>
      </c>
      <c r="D42" s="206">
        <f>SUM(D38:D41)</f>
        <v>0</v>
      </c>
      <c r="E42" s="207">
        <f t="shared" si="3"/>
        <v>800</v>
      </c>
      <c r="F42" s="88">
        <f t="shared" si="3"/>
        <v>800</v>
      </c>
      <c r="G42" s="88">
        <f t="shared" si="3"/>
        <v>87402319</v>
      </c>
      <c r="H42" s="88">
        <f t="shared" si="3"/>
        <v>-7479036</v>
      </c>
      <c r="I42" s="88">
        <f t="shared" si="3"/>
        <v>-7823768</v>
      </c>
      <c r="J42" s="88">
        <f t="shared" si="3"/>
        <v>72099515</v>
      </c>
      <c r="K42" s="88">
        <f t="shared" si="3"/>
        <v>-7955737</v>
      </c>
      <c r="L42" s="88">
        <f t="shared" si="3"/>
        <v>1927158</v>
      </c>
      <c r="M42" s="88">
        <f t="shared" si="3"/>
        <v>-8824494</v>
      </c>
      <c r="N42" s="88">
        <f t="shared" si="3"/>
        <v>-14853073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57246442</v>
      </c>
      <c r="X42" s="88">
        <f t="shared" si="3"/>
        <v>35740</v>
      </c>
      <c r="Y42" s="88">
        <f t="shared" si="3"/>
        <v>57210702</v>
      </c>
      <c r="Z42" s="208">
        <f>+IF(X42&lt;&gt;0,+(Y42/X42)*100,0)</f>
        <v>160074.7118074986</v>
      </c>
      <c r="AA42" s="206">
        <f>SUM(AA38:AA41)</f>
        <v>800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20323262</v>
      </c>
      <c r="D44" s="210">
        <f>+D42-D43</f>
        <v>0</v>
      </c>
      <c r="E44" s="211">
        <f t="shared" si="4"/>
        <v>800</v>
      </c>
      <c r="F44" s="77">
        <f t="shared" si="4"/>
        <v>800</v>
      </c>
      <c r="G44" s="77">
        <f t="shared" si="4"/>
        <v>87402319</v>
      </c>
      <c r="H44" s="77">
        <f t="shared" si="4"/>
        <v>-7479036</v>
      </c>
      <c r="I44" s="77">
        <f t="shared" si="4"/>
        <v>-7823768</v>
      </c>
      <c r="J44" s="77">
        <f t="shared" si="4"/>
        <v>72099515</v>
      </c>
      <c r="K44" s="77">
        <f t="shared" si="4"/>
        <v>-7955737</v>
      </c>
      <c r="L44" s="77">
        <f t="shared" si="4"/>
        <v>1927158</v>
      </c>
      <c r="M44" s="77">
        <f t="shared" si="4"/>
        <v>-8824494</v>
      </c>
      <c r="N44" s="77">
        <f t="shared" si="4"/>
        <v>-14853073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57246442</v>
      </c>
      <c r="X44" s="77">
        <f t="shared" si="4"/>
        <v>35740</v>
      </c>
      <c r="Y44" s="77">
        <f t="shared" si="4"/>
        <v>57210702</v>
      </c>
      <c r="Z44" s="212">
        <f>+IF(X44&lt;&gt;0,+(Y44/X44)*100,0)</f>
        <v>160074.7118074986</v>
      </c>
      <c r="AA44" s="210">
        <f>+AA42-AA43</f>
        <v>800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20323262</v>
      </c>
      <c r="D46" s="206">
        <f>SUM(D44:D45)</f>
        <v>0</v>
      </c>
      <c r="E46" s="207">
        <f t="shared" si="5"/>
        <v>800</v>
      </c>
      <c r="F46" s="88">
        <f t="shared" si="5"/>
        <v>800</v>
      </c>
      <c r="G46" s="88">
        <f t="shared" si="5"/>
        <v>87402319</v>
      </c>
      <c r="H46" s="88">
        <f t="shared" si="5"/>
        <v>-7479036</v>
      </c>
      <c r="I46" s="88">
        <f t="shared" si="5"/>
        <v>-7823768</v>
      </c>
      <c r="J46" s="88">
        <f t="shared" si="5"/>
        <v>72099515</v>
      </c>
      <c r="K46" s="88">
        <f t="shared" si="5"/>
        <v>-7955737</v>
      </c>
      <c r="L46" s="88">
        <f t="shared" si="5"/>
        <v>1927158</v>
      </c>
      <c r="M46" s="88">
        <f t="shared" si="5"/>
        <v>-8824494</v>
      </c>
      <c r="N46" s="88">
        <f t="shared" si="5"/>
        <v>-14853073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57246442</v>
      </c>
      <c r="X46" s="88">
        <f t="shared" si="5"/>
        <v>35740</v>
      </c>
      <c r="Y46" s="88">
        <f t="shared" si="5"/>
        <v>57210702</v>
      </c>
      <c r="Z46" s="208">
        <f>+IF(X46&lt;&gt;0,+(Y46/X46)*100,0)</f>
        <v>160074.7118074986</v>
      </c>
      <c r="AA46" s="206">
        <f>SUM(AA44:AA45)</f>
        <v>800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20323262</v>
      </c>
      <c r="D48" s="217">
        <f>SUM(D46:D47)</f>
        <v>0</v>
      </c>
      <c r="E48" s="218">
        <f t="shared" si="6"/>
        <v>800</v>
      </c>
      <c r="F48" s="219">
        <f t="shared" si="6"/>
        <v>800</v>
      </c>
      <c r="G48" s="219">
        <f t="shared" si="6"/>
        <v>87402319</v>
      </c>
      <c r="H48" s="220">
        <f t="shared" si="6"/>
        <v>-7479036</v>
      </c>
      <c r="I48" s="220">
        <f t="shared" si="6"/>
        <v>-7823768</v>
      </c>
      <c r="J48" s="220">
        <f t="shared" si="6"/>
        <v>72099515</v>
      </c>
      <c r="K48" s="220">
        <f t="shared" si="6"/>
        <v>-7955737</v>
      </c>
      <c r="L48" s="220">
        <f t="shared" si="6"/>
        <v>1927158</v>
      </c>
      <c r="M48" s="219">
        <f t="shared" si="6"/>
        <v>-8824494</v>
      </c>
      <c r="N48" s="219">
        <f t="shared" si="6"/>
        <v>-14853073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57246442</v>
      </c>
      <c r="X48" s="220">
        <f t="shared" si="6"/>
        <v>35740</v>
      </c>
      <c r="Y48" s="220">
        <f t="shared" si="6"/>
        <v>57210702</v>
      </c>
      <c r="Z48" s="221">
        <f>+IF(X48&lt;&gt;0,+(Y48/X48)*100,0)</f>
        <v>160074.7118074986</v>
      </c>
      <c r="AA48" s="222">
        <f>SUM(AA46:AA47)</f>
        <v>800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1911174</v>
      </c>
      <c r="D5" s="153">
        <f>SUM(D6:D8)</f>
        <v>0</v>
      </c>
      <c r="E5" s="154">
        <f t="shared" si="0"/>
        <v>635700</v>
      </c>
      <c r="F5" s="100">
        <f t="shared" si="0"/>
        <v>716153</v>
      </c>
      <c r="G5" s="100">
        <f t="shared" si="0"/>
        <v>0</v>
      </c>
      <c r="H5" s="100">
        <f t="shared" si="0"/>
        <v>75967</v>
      </c>
      <c r="I5" s="100">
        <f t="shared" si="0"/>
        <v>2500</v>
      </c>
      <c r="J5" s="100">
        <f t="shared" si="0"/>
        <v>78467</v>
      </c>
      <c r="K5" s="100">
        <f t="shared" si="0"/>
        <v>1028367</v>
      </c>
      <c r="L5" s="100">
        <f t="shared" si="0"/>
        <v>65262</v>
      </c>
      <c r="M5" s="100">
        <f t="shared" si="0"/>
        <v>0</v>
      </c>
      <c r="N5" s="100">
        <f t="shared" si="0"/>
        <v>1093629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1172096</v>
      </c>
      <c r="X5" s="100">
        <f t="shared" si="0"/>
        <v>635700</v>
      </c>
      <c r="Y5" s="100">
        <f t="shared" si="0"/>
        <v>536396</v>
      </c>
      <c r="Z5" s="137">
        <f>+IF(X5&lt;&gt;0,+(Y5/X5)*100,0)</f>
        <v>84.37879502910178</v>
      </c>
      <c r="AA5" s="153">
        <f>SUM(AA6:AA8)</f>
        <v>716153</v>
      </c>
    </row>
    <row r="6" spans="1:27" ht="13.5">
      <c r="A6" s="138" t="s">
        <v>75</v>
      </c>
      <c r="B6" s="136"/>
      <c r="C6" s="155">
        <v>21953</v>
      </c>
      <c r="D6" s="155"/>
      <c r="E6" s="156"/>
      <c r="F6" s="60">
        <v>25000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25000</v>
      </c>
    </row>
    <row r="7" spans="1:27" ht="13.5">
      <c r="A7" s="138" t="s">
        <v>76</v>
      </c>
      <c r="B7" s="136"/>
      <c r="C7" s="157">
        <v>144107</v>
      </c>
      <c r="D7" s="157"/>
      <c r="E7" s="158">
        <v>40200</v>
      </c>
      <c r="F7" s="159">
        <v>96666</v>
      </c>
      <c r="G7" s="159"/>
      <c r="H7" s="159"/>
      <c r="I7" s="159">
        <v>2500</v>
      </c>
      <c r="J7" s="159">
        <v>2500</v>
      </c>
      <c r="K7" s="159"/>
      <c r="L7" s="159">
        <v>31996</v>
      </c>
      <c r="M7" s="159"/>
      <c r="N7" s="159">
        <v>31996</v>
      </c>
      <c r="O7" s="159"/>
      <c r="P7" s="159"/>
      <c r="Q7" s="159"/>
      <c r="R7" s="159"/>
      <c r="S7" s="159"/>
      <c r="T7" s="159"/>
      <c r="U7" s="159"/>
      <c r="V7" s="159"/>
      <c r="W7" s="159">
        <v>34496</v>
      </c>
      <c r="X7" s="159">
        <v>40200</v>
      </c>
      <c r="Y7" s="159">
        <v>-5704</v>
      </c>
      <c r="Z7" s="141">
        <v>-14.19</v>
      </c>
      <c r="AA7" s="225">
        <v>96666</v>
      </c>
    </row>
    <row r="8" spans="1:27" ht="13.5">
      <c r="A8" s="138" t="s">
        <v>77</v>
      </c>
      <c r="B8" s="136"/>
      <c r="C8" s="155">
        <v>1745114</v>
      </c>
      <c r="D8" s="155"/>
      <c r="E8" s="156">
        <v>595500</v>
      </c>
      <c r="F8" s="60">
        <v>594487</v>
      </c>
      <c r="G8" s="60"/>
      <c r="H8" s="60">
        <v>75967</v>
      </c>
      <c r="I8" s="60"/>
      <c r="J8" s="60">
        <v>75967</v>
      </c>
      <c r="K8" s="60">
        <v>1028367</v>
      </c>
      <c r="L8" s="60">
        <v>33266</v>
      </c>
      <c r="M8" s="60"/>
      <c r="N8" s="60">
        <v>1061633</v>
      </c>
      <c r="O8" s="60"/>
      <c r="P8" s="60"/>
      <c r="Q8" s="60"/>
      <c r="R8" s="60"/>
      <c r="S8" s="60"/>
      <c r="T8" s="60"/>
      <c r="U8" s="60"/>
      <c r="V8" s="60"/>
      <c r="W8" s="60">
        <v>1137600</v>
      </c>
      <c r="X8" s="60">
        <v>595500</v>
      </c>
      <c r="Y8" s="60">
        <v>542100</v>
      </c>
      <c r="Z8" s="140">
        <v>91.03</v>
      </c>
      <c r="AA8" s="62">
        <v>594487</v>
      </c>
    </row>
    <row r="9" spans="1:27" ht="13.5">
      <c r="A9" s="135" t="s">
        <v>78</v>
      </c>
      <c r="B9" s="136"/>
      <c r="C9" s="153">
        <f aca="true" t="shared" si="1" ref="C9:Y9">SUM(C10:C14)</f>
        <v>1573141</v>
      </c>
      <c r="D9" s="153">
        <f>SUM(D10:D14)</f>
        <v>0</v>
      </c>
      <c r="E9" s="154">
        <f t="shared" si="1"/>
        <v>2434400</v>
      </c>
      <c r="F9" s="100">
        <f t="shared" si="1"/>
        <v>2708195</v>
      </c>
      <c r="G9" s="100">
        <f t="shared" si="1"/>
        <v>0</v>
      </c>
      <c r="H9" s="100">
        <f t="shared" si="1"/>
        <v>0</v>
      </c>
      <c r="I9" s="100">
        <f t="shared" si="1"/>
        <v>30354</v>
      </c>
      <c r="J9" s="100">
        <f t="shared" si="1"/>
        <v>30354</v>
      </c>
      <c r="K9" s="100">
        <f t="shared" si="1"/>
        <v>31543</v>
      </c>
      <c r="L9" s="100">
        <f t="shared" si="1"/>
        <v>82348</v>
      </c>
      <c r="M9" s="100">
        <f t="shared" si="1"/>
        <v>134458</v>
      </c>
      <c r="N9" s="100">
        <f t="shared" si="1"/>
        <v>248349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278703</v>
      </c>
      <c r="X9" s="100">
        <f t="shared" si="1"/>
        <v>1976400</v>
      </c>
      <c r="Y9" s="100">
        <f t="shared" si="1"/>
        <v>-1697697</v>
      </c>
      <c r="Z9" s="137">
        <f>+IF(X9&lt;&gt;0,+(Y9/X9)*100,0)</f>
        <v>-85.89845173041894</v>
      </c>
      <c r="AA9" s="102">
        <f>SUM(AA10:AA14)</f>
        <v>2708195</v>
      </c>
    </row>
    <row r="10" spans="1:27" ht="13.5">
      <c r="A10" s="138" t="s">
        <v>79</v>
      </c>
      <c r="B10" s="136"/>
      <c r="C10" s="155">
        <v>261419</v>
      </c>
      <c r="D10" s="155"/>
      <c r="E10" s="156">
        <v>1245000</v>
      </c>
      <c r="F10" s="60">
        <v>576166</v>
      </c>
      <c r="G10" s="60"/>
      <c r="H10" s="60"/>
      <c r="I10" s="60">
        <v>30354</v>
      </c>
      <c r="J10" s="60">
        <v>30354</v>
      </c>
      <c r="K10" s="60">
        <v>11827</v>
      </c>
      <c r="L10" s="60">
        <v>10098</v>
      </c>
      <c r="M10" s="60">
        <v>19856</v>
      </c>
      <c r="N10" s="60">
        <v>41781</v>
      </c>
      <c r="O10" s="60"/>
      <c r="P10" s="60"/>
      <c r="Q10" s="60"/>
      <c r="R10" s="60"/>
      <c r="S10" s="60"/>
      <c r="T10" s="60"/>
      <c r="U10" s="60"/>
      <c r="V10" s="60"/>
      <c r="W10" s="60">
        <v>72135</v>
      </c>
      <c r="X10" s="60">
        <v>360700</v>
      </c>
      <c r="Y10" s="60">
        <v>-288565</v>
      </c>
      <c r="Z10" s="140">
        <v>-80</v>
      </c>
      <c r="AA10" s="62">
        <v>576166</v>
      </c>
    </row>
    <row r="11" spans="1:27" ht="13.5">
      <c r="A11" s="138" t="s">
        <v>80</v>
      </c>
      <c r="B11" s="136"/>
      <c r="C11" s="155">
        <v>414172</v>
      </c>
      <c r="D11" s="155"/>
      <c r="E11" s="156">
        <v>359000</v>
      </c>
      <c r="F11" s="60">
        <v>328115</v>
      </c>
      <c r="G11" s="60"/>
      <c r="H11" s="60"/>
      <c r="I11" s="60"/>
      <c r="J11" s="60"/>
      <c r="K11" s="60">
        <v>19716</v>
      </c>
      <c r="L11" s="60">
        <v>42699</v>
      </c>
      <c r="M11" s="60"/>
      <c r="N11" s="60">
        <v>62415</v>
      </c>
      <c r="O11" s="60"/>
      <c r="P11" s="60"/>
      <c r="Q11" s="60"/>
      <c r="R11" s="60"/>
      <c r="S11" s="60"/>
      <c r="T11" s="60"/>
      <c r="U11" s="60"/>
      <c r="V11" s="60"/>
      <c r="W11" s="60">
        <v>62415</v>
      </c>
      <c r="X11" s="60">
        <v>217000</v>
      </c>
      <c r="Y11" s="60">
        <v>-154585</v>
      </c>
      <c r="Z11" s="140">
        <v>-71.24</v>
      </c>
      <c r="AA11" s="62">
        <v>328115</v>
      </c>
    </row>
    <row r="12" spans="1:27" ht="13.5">
      <c r="A12" s="138" t="s">
        <v>81</v>
      </c>
      <c r="B12" s="136"/>
      <c r="C12" s="155">
        <v>897550</v>
      </c>
      <c r="D12" s="155"/>
      <c r="E12" s="156">
        <v>814500</v>
      </c>
      <c r="F12" s="60">
        <v>1786662</v>
      </c>
      <c r="G12" s="60"/>
      <c r="H12" s="60"/>
      <c r="I12" s="60"/>
      <c r="J12" s="60"/>
      <c r="K12" s="60"/>
      <c r="L12" s="60">
        <v>18979</v>
      </c>
      <c r="M12" s="60">
        <v>114602</v>
      </c>
      <c r="N12" s="60">
        <v>133581</v>
      </c>
      <c r="O12" s="60"/>
      <c r="P12" s="60"/>
      <c r="Q12" s="60"/>
      <c r="R12" s="60"/>
      <c r="S12" s="60"/>
      <c r="T12" s="60"/>
      <c r="U12" s="60"/>
      <c r="V12" s="60"/>
      <c r="W12" s="60">
        <v>133581</v>
      </c>
      <c r="X12" s="60">
        <v>1382800</v>
      </c>
      <c r="Y12" s="60">
        <v>-1249219</v>
      </c>
      <c r="Z12" s="140">
        <v>-90.34</v>
      </c>
      <c r="AA12" s="62">
        <v>1786662</v>
      </c>
    </row>
    <row r="13" spans="1:27" ht="13.5">
      <c r="A13" s="138" t="s">
        <v>82</v>
      </c>
      <c r="B13" s="136"/>
      <c r="C13" s="155"/>
      <c r="D13" s="155"/>
      <c r="E13" s="156">
        <v>15900</v>
      </c>
      <c r="F13" s="60">
        <v>17252</v>
      </c>
      <c r="G13" s="60"/>
      <c r="H13" s="60"/>
      <c r="I13" s="60"/>
      <c r="J13" s="60"/>
      <c r="K13" s="60"/>
      <c r="L13" s="60">
        <v>10572</v>
      </c>
      <c r="M13" s="60"/>
      <c r="N13" s="60">
        <v>10572</v>
      </c>
      <c r="O13" s="60"/>
      <c r="P13" s="60"/>
      <c r="Q13" s="60"/>
      <c r="R13" s="60"/>
      <c r="S13" s="60"/>
      <c r="T13" s="60"/>
      <c r="U13" s="60"/>
      <c r="V13" s="60"/>
      <c r="W13" s="60">
        <v>10572</v>
      </c>
      <c r="X13" s="60">
        <v>15900</v>
      </c>
      <c r="Y13" s="60">
        <v>-5328</v>
      </c>
      <c r="Z13" s="140">
        <v>-33.51</v>
      </c>
      <c r="AA13" s="62">
        <v>17252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28582956</v>
      </c>
      <c r="D15" s="153">
        <f>SUM(D16:D18)</f>
        <v>0</v>
      </c>
      <c r="E15" s="154">
        <f t="shared" si="2"/>
        <v>29473150</v>
      </c>
      <c r="F15" s="100">
        <f t="shared" si="2"/>
        <v>49280693</v>
      </c>
      <c r="G15" s="100">
        <f t="shared" si="2"/>
        <v>0</v>
      </c>
      <c r="H15" s="100">
        <f t="shared" si="2"/>
        <v>374386</v>
      </c>
      <c r="I15" s="100">
        <f t="shared" si="2"/>
        <v>3894043</v>
      </c>
      <c r="J15" s="100">
        <f t="shared" si="2"/>
        <v>4268429</v>
      </c>
      <c r="K15" s="100">
        <f t="shared" si="2"/>
        <v>120000</v>
      </c>
      <c r="L15" s="100">
        <f t="shared" si="2"/>
        <v>454853</v>
      </c>
      <c r="M15" s="100">
        <f t="shared" si="2"/>
        <v>653985</v>
      </c>
      <c r="N15" s="100">
        <f t="shared" si="2"/>
        <v>1228838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5497267</v>
      </c>
      <c r="X15" s="100">
        <f t="shared" si="2"/>
        <v>17082500</v>
      </c>
      <c r="Y15" s="100">
        <f t="shared" si="2"/>
        <v>-11585233</v>
      </c>
      <c r="Z15" s="137">
        <f>+IF(X15&lt;&gt;0,+(Y15/X15)*100,0)</f>
        <v>-67.81930630762476</v>
      </c>
      <c r="AA15" s="102">
        <f>SUM(AA16:AA18)</f>
        <v>49280693</v>
      </c>
    </row>
    <row r="16" spans="1:27" ht="13.5">
      <c r="A16" s="138" t="s">
        <v>85</v>
      </c>
      <c r="B16" s="136"/>
      <c r="C16" s="155">
        <v>223768</v>
      </c>
      <c r="D16" s="155"/>
      <c r="E16" s="156">
        <v>324500</v>
      </c>
      <c r="F16" s="60">
        <v>188702</v>
      </c>
      <c r="G16" s="60"/>
      <c r="H16" s="60"/>
      <c r="I16" s="60"/>
      <c r="J16" s="60"/>
      <c r="K16" s="60"/>
      <c r="L16" s="60">
        <v>46973</v>
      </c>
      <c r="M16" s="60"/>
      <c r="N16" s="60">
        <v>46973</v>
      </c>
      <c r="O16" s="60"/>
      <c r="P16" s="60"/>
      <c r="Q16" s="60"/>
      <c r="R16" s="60"/>
      <c r="S16" s="60"/>
      <c r="T16" s="60"/>
      <c r="U16" s="60"/>
      <c r="V16" s="60"/>
      <c r="W16" s="60">
        <v>46973</v>
      </c>
      <c r="X16" s="60">
        <v>324500</v>
      </c>
      <c r="Y16" s="60">
        <v>-277527</v>
      </c>
      <c r="Z16" s="140">
        <v>-85.52</v>
      </c>
      <c r="AA16" s="62">
        <v>188702</v>
      </c>
    </row>
    <row r="17" spans="1:27" ht="13.5">
      <c r="A17" s="138" t="s">
        <v>86</v>
      </c>
      <c r="B17" s="136"/>
      <c r="C17" s="155">
        <v>28359188</v>
      </c>
      <c r="D17" s="155"/>
      <c r="E17" s="156">
        <v>29148650</v>
      </c>
      <c r="F17" s="60">
        <v>49091991</v>
      </c>
      <c r="G17" s="60"/>
      <c r="H17" s="60">
        <v>374386</v>
      </c>
      <c r="I17" s="60">
        <v>3894043</v>
      </c>
      <c r="J17" s="60">
        <v>4268429</v>
      </c>
      <c r="K17" s="60">
        <v>120000</v>
      </c>
      <c r="L17" s="60">
        <v>407880</v>
      </c>
      <c r="M17" s="60">
        <v>653985</v>
      </c>
      <c r="N17" s="60">
        <v>1181865</v>
      </c>
      <c r="O17" s="60"/>
      <c r="P17" s="60"/>
      <c r="Q17" s="60"/>
      <c r="R17" s="60"/>
      <c r="S17" s="60"/>
      <c r="T17" s="60"/>
      <c r="U17" s="60"/>
      <c r="V17" s="60"/>
      <c r="W17" s="60">
        <v>5450294</v>
      </c>
      <c r="X17" s="60">
        <v>16758000</v>
      </c>
      <c r="Y17" s="60">
        <v>-11307706</v>
      </c>
      <c r="Z17" s="140">
        <v>-67.48</v>
      </c>
      <c r="AA17" s="62">
        <v>49091991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1925731</v>
      </c>
      <c r="D19" s="153">
        <f>SUM(D20:D23)</f>
        <v>0</v>
      </c>
      <c r="E19" s="154">
        <f t="shared" si="3"/>
        <v>950000</v>
      </c>
      <c r="F19" s="100">
        <f t="shared" si="3"/>
        <v>1546470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250000</v>
      </c>
      <c r="Y19" s="100">
        <f t="shared" si="3"/>
        <v>-250000</v>
      </c>
      <c r="Z19" s="137">
        <f>+IF(X19&lt;&gt;0,+(Y19/X19)*100,0)</f>
        <v>-100</v>
      </c>
      <c r="AA19" s="102">
        <f>SUM(AA20:AA23)</f>
        <v>1546470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>
        <v>700000</v>
      </c>
      <c r="F22" s="159">
        <v>1300000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>
        <v>1300000</v>
      </c>
    </row>
    <row r="23" spans="1:27" ht="13.5">
      <c r="A23" s="138" t="s">
        <v>92</v>
      </c>
      <c r="B23" s="136"/>
      <c r="C23" s="155">
        <v>1925731</v>
      </c>
      <c r="D23" s="155"/>
      <c r="E23" s="156">
        <v>250000</v>
      </c>
      <c r="F23" s="60">
        <v>246470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250000</v>
      </c>
      <c r="Y23" s="60">
        <v>-250000</v>
      </c>
      <c r="Z23" s="140">
        <v>-100</v>
      </c>
      <c r="AA23" s="62">
        <v>246470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33993002</v>
      </c>
      <c r="D25" s="217">
        <f>+D5+D9+D15+D19+D24</f>
        <v>0</v>
      </c>
      <c r="E25" s="230">
        <f t="shared" si="4"/>
        <v>33493250</v>
      </c>
      <c r="F25" s="219">
        <f t="shared" si="4"/>
        <v>54251511</v>
      </c>
      <c r="G25" s="219">
        <f t="shared" si="4"/>
        <v>0</v>
      </c>
      <c r="H25" s="219">
        <f t="shared" si="4"/>
        <v>450353</v>
      </c>
      <c r="I25" s="219">
        <f t="shared" si="4"/>
        <v>3926897</v>
      </c>
      <c r="J25" s="219">
        <f t="shared" si="4"/>
        <v>4377250</v>
      </c>
      <c r="K25" s="219">
        <f t="shared" si="4"/>
        <v>1179910</v>
      </c>
      <c r="L25" s="219">
        <f t="shared" si="4"/>
        <v>602463</v>
      </c>
      <c r="M25" s="219">
        <f t="shared" si="4"/>
        <v>788443</v>
      </c>
      <c r="N25" s="219">
        <f t="shared" si="4"/>
        <v>2570816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6948066</v>
      </c>
      <c r="X25" s="219">
        <f t="shared" si="4"/>
        <v>19944600</v>
      </c>
      <c r="Y25" s="219">
        <f t="shared" si="4"/>
        <v>-12996534</v>
      </c>
      <c r="Z25" s="231">
        <f>+IF(X25&lt;&gt;0,+(Y25/X25)*100,0)</f>
        <v>-65.16317198640233</v>
      </c>
      <c r="AA25" s="232">
        <f>+AA5+AA9+AA15+AA19+AA24</f>
        <v>54251511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27424270</v>
      </c>
      <c r="D28" s="155"/>
      <c r="E28" s="156">
        <v>18398650</v>
      </c>
      <c r="F28" s="60">
        <v>23379699</v>
      </c>
      <c r="G28" s="60"/>
      <c r="H28" s="60">
        <v>374386</v>
      </c>
      <c r="I28" s="60">
        <v>3894043</v>
      </c>
      <c r="J28" s="60">
        <v>4268429</v>
      </c>
      <c r="K28" s="60">
        <v>1148367</v>
      </c>
      <c r="L28" s="60">
        <v>407880</v>
      </c>
      <c r="M28" s="60">
        <v>488280</v>
      </c>
      <c r="N28" s="60">
        <v>2044527</v>
      </c>
      <c r="O28" s="60"/>
      <c r="P28" s="60"/>
      <c r="Q28" s="60"/>
      <c r="R28" s="60"/>
      <c r="S28" s="60"/>
      <c r="T28" s="60"/>
      <c r="U28" s="60"/>
      <c r="V28" s="60"/>
      <c r="W28" s="60">
        <v>6312956</v>
      </c>
      <c r="X28" s="60"/>
      <c r="Y28" s="60">
        <v>6312956</v>
      </c>
      <c r="Z28" s="140"/>
      <c r="AA28" s="155">
        <v>23379699</v>
      </c>
    </row>
    <row r="29" spans="1:27" ht="13.5">
      <c r="A29" s="234" t="s">
        <v>134</v>
      </c>
      <c r="B29" s="136"/>
      <c r="C29" s="155">
        <v>2094813</v>
      </c>
      <c r="D29" s="155"/>
      <c r="E29" s="156">
        <v>110800</v>
      </c>
      <c r="F29" s="60">
        <v>198908</v>
      </c>
      <c r="G29" s="60"/>
      <c r="H29" s="60"/>
      <c r="I29" s="60">
        <v>26375</v>
      </c>
      <c r="J29" s="60">
        <v>26375</v>
      </c>
      <c r="K29" s="60">
        <v>8829</v>
      </c>
      <c r="L29" s="60">
        <v>10098</v>
      </c>
      <c r="M29" s="60"/>
      <c r="N29" s="60">
        <v>18927</v>
      </c>
      <c r="O29" s="60"/>
      <c r="P29" s="60"/>
      <c r="Q29" s="60"/>
      <c r="R29" s="60"/>
      <c r="S29" s="60"/>
      <c r="T29" s="60"/>
      <c r="U29" s="60"/>
      <c r="V29" s="60"/>
      <c r="W29" s="60">
        <v>45302</v>
      </c>
      <c r="X29" s="60"/>
      <c r="Y29" s="60">
        <v>45302</v>
      </c>
      <c r="Z29" s="140"/>
      <c r="AA29" s="62">
        <v>198908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29519083</v>
      </c>
      <c r="D32" s="210">
        <f>SUM(D28:D31)</f>
        <v>0</v>
      </c>
      <c r="E32" s="211">
        <f t="shared" si="5"/>
        <v>18509450</v>
      </c>
      <c r="F32" s="77">
        <f t="shared" si="5"/>
        <v>23578607</v>
      </c>
      <c r="G32" s="77">
        <f t="shared" si="5"/>
        <v>0</v>
      </c>
      <c r="H32" s="77">
        <f t="shared" si="5"/>
        <v>374386</v>
      </c>
      <c r="I32" s="77">
        <f t="shared" si="5"/>
        <v>3920418</v>
      </c>
      <c r="J32" s="77">
        <f t="shared" si="5"/>
        <v>4294804</v>
      </c>
      <c r="K32" s="77">
        <f t="shared" si="5"/>
        <v>1157196</v>
      </c>
      <c r="L32" s="77">
        <f t="shared" si="5"/>
        <v>417978</v>
      </c>
      <c r="M32" s="77">
        <f t="shared" si="5"/>
        <v>488280</v>
      </c>
      <c r="N32" s="77">
        <f t="shared" si="5"/>
        <v>2063454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6358258</v>
      </c>
      <c r="X32" s="77">
        <f t="shared" si="5"/>
        <v>0</v>
      </c>
      <c r="Y32" s="77">
        <f t="shared" si="5"/>
        <v>6358258</v>
      </c>
      <c r="Z32" s="212">
        <f>+IF(X32&lt;&gt;0,+(Y32/X32)*100,0)</f>
        <v>0</v>
      </c>
      <c r="AA32" s="79">
        <f>SUM(AA28:AA31)</f>
        <v>23578607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625900</v>
      </c>
      <c r="D34" s="155"/>
      <c r="E34" s="156"/>
      <c r="F34" s="60">
        <v>6600000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6600000</v>
      </c>
    </row>
    <row r="35" spans="1:27" ht="13.5">
      <c r="A35" s="237" t="s">
        <v>53</v>
      </c>
      <c r="B35" s="136"/>
      <c r="C35" s="155">
        <v>3848019</v>
      </c>
      <c r="D35" s="155"/>
      <c r="E35" s="156">
        <v>14983800</v>
      </c>
      <c r="F35" s="60">
        <v>24072904</v>
      </c>
      <c r="G35" s="60"/>
      <c r="H35" s="60">
        <v>75967</v>
      </c>
      <c r="I35" s="60">
        <v>6479</v>
      </c>
      <c r="J35" s="60">
        <v>82446</v>
      </c>
      <c r="K35" s="60">
        <v>22714</v>
      </c>
      <c r="L35" s="60">
        <v>184485</v>
      </c>
      <c r="M35" s="60">
        <v>300163</v>
      </c>
      <c r="N35" s="60">
        <v>507362</v>
      </c>
      <c r="O35" s="60"/>
      <c r="P35" s="60"/>
      <c r="Q35" s="60"/>
      <c r="R35" s="60"/>
      <c r="S35" s="60"/>
      <c r="T35" s="60"/>
      <c r="U35" s="60"/>
      <c r="V35" s="60"/>
      <c r="W35" s="60">
        <v>589808</v>
      </c>
      <c r="X35" s="60"/>
      <c r="Y35" s="60">
        <v>589808</v>
      </c>
      <c r="Z35" s="140"/>
      <c r="AA35" s="62">
        <v>24072904</v>
      </c>
    </row>
    <row r="36" spans="1:27" ht="13.5">
      <c r="A36" s="238" t="s">
        <v>139</v>
      </c>
      <c r="B36" s="149"/>
      <c r="C36" s="222">
        <f aca="true" t="shared" si="6" ref="C36:Y36">SUM(C32:C35)</f>
        <v>33993002</v>
      </c>
      <c r="D36" s="222">
        <f>SUM(D32:D35)</f>
        <v>0</v>
      </c>
      <c r="E36" s="218">
        <f t="shared" si="6"/>
        <v>33493250</v>
      </c>
      <c r="F36" s="220">
        <f t="shared" si="6"/>
        <v>54251511</v>
      </c>
      <c r="G36" s="220">
        <f t="shared" si="6"/>
        <v>0</v>
      </c>
      <c r="H36" s="220">
        <f t="shared" si="6"/>
        <v>450353</v>
      </c>
      <c r="I36" s="220">
        <f t="shared" si="6"/>
        <v>3926897</v>
      </c>
      <c r="J36" s="220">
        <f t="shared" si="6"/>
        <v>4377250</v>
      </c>
      <c r="K36" s="220">
        <f t="shared" si="6"/>
        <v>1179910</v>
      </c>
      <c r="L36" s="220">
        <f t="shared" si="6"/>
        <v>602463</v>
      </c>
      <c r="M36" s="220">
        <f t="shared" si="6"/>
        <v>788443</v>
      </c>
      <c r="N36" s="220">
        <f t="shared" si="6"/>
        <v>2570816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6948066</v>
      </c>
      <c r="X36" s="220">
        <f t="shared" si="6"/>
        <v>0</v>
      </c>
      <c r="Y36" s="220">
        <f t="shared" si="6"/>
        <v>6948066</v>
      </c>
      <c r="Z36" s="221">
        <f>+IF(X36&lt;&gt;0,+(Y36/X36)*100,0)</f>
        <v>0</v>
      </c>
      <c r="AA36" s="239">
        <f>SUM(AA32:AA35)</f>
        <v>54251511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65072026</v>
      </c>
      <c r="D6" s="155"/>
      <c r="E6" s="59">
        <v>3020491</v>
      </c>
      <c r="F6" s="60">
        <v>3020491</v>
      </c>
      <c r="G6" s="60">
        <v>105950415</v>
      </c>
      <c r="H6" s="60">
        <v>71327612</v>
      </c>
      <c r="I6" s="60">
        <v>90514653</v>
      </c>
      <c r="J6" s="60">
        <v>90514653</v>
      </c>
      <c r="K6" s="60">
        <v>90520688</v>
      </c>
      <c r="L6" s="60">
        <v>115021258</v>
      </c>
      <c r="M6" s="60">
        <v>104870098</v>
      </c>
      <c r="N6" s="60">
        <v>104870098</v>
      </c>
      <c r="O6" s="60"/>
      <c r="P6" s="60"/>
      <c r="Q6" s="60"/>
      <c r="R6" s="60"/>
      <c r="S6" s="60"/>
      <c r="T6" s="60"/>
      <c r="U6" s="60"/>
      <c r="V6" s="60"/>
      <c r="W6" s="60">
        <v>104870098</v>
      </c>
      <c r="X6" s="60">
        <v>1510246</v>
      </c>
      <c r="Y6" s="60">
        <v>103359852</v>
      </c>
      <c r="Z6" s="140">
        <v>6843.91</v>
      </c>
      <c r="AA6" s="62">
        <v>3020491</v>
      </c>
    </row>
    <row r="7" spans="1:27" ht="13.5">
      <c r="A7" s="249" t="s">
        <v>144</v>
      </c>
      <c r="B7" s="182"/>
      <c r="C7" s="155">
        <v>17957136</v>
      </c>
      <c r="D7" s="155"/>
      <c r="E7" s="59">
        <v>104684158</v>
      </c>
      <c r="F7" s="60">
        <v>68853977</v>
      </c>
      <c r="G7" s="60"/>
      <c r="H7" s="60">
        <v>18382764</v>
      </c>
      <c r="I7" s="60">
        <v>18265799</v>
      </c>
      <c r="J7" s="60">
        <v>18265799</v>
      </c>
      <c r="K7" s="60">
        <v>18713328</v>
      </c>
      <c r="L7" s="60">
        <v>17494140</v>
      </c>
      <c r="M7" s="60">
        <v>17494140</v>
      </c>
      <c r="N7" s="60">
        <v>17494140</v>
      </c>
      <c r="O7" s="60"/>
      <c r="P7" s="60"/>
      <c r="Q7" s="60"/>
      <c r="R7" s="60"/>
      <c r="S7" s="60"/>
      <c r="T7" s="60"/>
      <c r="U7" s="60"/>
      <c r="V7" s="60"/>
      <c r="W7" s="60">
        <v>17494140</v>
      </c>
      <c r="X7" s="60">
        <v>34426989</v>
      </c>
      <c r="Y7" s="60">
        <v>-16932849</v>
      </c>
      <c r="Z7" s="140">
        <v>-49.18</v>
      </c>
      <c r="AA7" s="62">
        <v>68853977</v>
      </c>
    </row>
    <row r="8" spans="1:27" ht="13.5">
      <c r="A8" s="249" t="s">
        <v>145</v>
      </c>
      <c r="B8" s="182"/>
      <c r="C8" s="155">
        <v>31975895</v>
      </c>
      <c r="D8" s="155"/>
      <c r="E8" s="59">
        <v>27000000</v>
      </c>
      <c r="F8" s="60">
        <v>25150000</v>
      </c>
      <c r="G8" s="60">
        <v>51242583</v>
      </c>
      <c r="H8" s="60">
        <v>46929121</v>
      </c>
      <c r="I8" s="60">
        <v>38018143</v>
      </c>
      <c r="J8" s="60">
        <v>38018143</v>
      </c>
      <c r="K8" s="60">
        <v>27040593</v>
      </c>
      <c r="L8" s="60">
        <v>30206346</v>
      </c>
      <c r="M8" s="60">
        <v>29473395</v>
      </c>
      <c r="N8" s="60">
        <v>29473395</v>
      </c>
      <c r="O8" s="60"/>
      <c r="P8" s="60"/>
      <c r="Q8" s="60"/>
      <c r="R8" s="60"/>
      <c r="S8" s="60"/>
      <c r="T8" s="60"/>
      <c r="U8" s="60"/>
      <c r="V8" s="60"/>
      <c r="W8" s="60">
        <v>29473395</v>
      </c>
      <c r="X8" s="60">
        <v>12575000</v>
      </c>
      <c r="Y8" s="60">
        <v>16898395</v>
      </c>
      <c r="Z8" s="140">
        <v>134.38</v>
      </c>
      <c r="AA8" s="62">
        <v>25150000</v>
      </c>
    </row>
    <row r="9" spans="1:27" ht="13.5">
      <c r="A9" s="249" t="s">
        <v>146</v>
      </c>
      <c r="B9" s="182"/>
      <c r="C9" s="155">
        <v>6273230</v>
      </c>
      <c r="D9" s="155"/>
      <c r="E9" s="59"/>
      <c r="F9" s="60"/>
      <c r="G9" s="60">
        <v>6293617</v>
      </c>
      <c r="H9" s="60">
        <v>6822967</v>
      </c>
      <c r="I9" s="60">
        <v>7382806</v>
      </c>
      <c r="J9" s="60">
        <v>7382806</v>
      </c>
      <c r="K9" s="60">
        <v>7242062</v>
      </c>
      <c r="L9" s="60">
        <v>6084403</v>
      </c>
      <c r="M9" s="60">
        <v>6443806</v>
      </c>
      <c r="N9" s="60">
        <v>6443806</v>
      </c>
      <c r="O9" s="60"/>
      <c r="P9" s="60"/>
      <c r="Q9" s="60"/>
      <c r="R9" s="60"/>
      <c r="S9" s="60"/>
      <c r="T9" s="60"/>
      <c r="U9" s="60"/>
      <c r="V9" s="60"/>
      <c r="W9" s="60">
        <v>6443806</v>
      </c>
      <c r="X9" s="60"/>
      <c r="Y9" s="60">
        <v>6443806</v>
      </c>
      <c r="Z9" s="140"/>
      <c r="AA9" s="62"/>
    </row>
    <row r="10" spans="1:27" ht="13.5">
      <c r="A10" s="249" t="s">
        <v>147</v>
      </c>
      <c r="B10" s="182"/>
      <c r="C10" s="155">
        <v>547720</v>
      </c>
      <c r="D10" s="155"/>
      <c r="E10" s="59"/>
      <c r="F10" s="60"/>
      <c r="G10" s="159">
        <v>547720</v>
      </c>
      <c r="H10" s="159">
        <v>547720</v>
      </c>
      <c r="I10" s="159">
        <v>547720</v>
      </c>
      <c r="J10" s="60">
        <v>547720</v>
      </c>
      <c r="K10" s="159">
        <v>547720</v>
      </c>
      <c r="L10" s="159">
        <v>547720</v>
      </c>
      <c r="M10" s="60">
        <v>547720</v>
      </c>
      <c r="N10" s="159">
        <v>547720</v>
      </c>
      <c r="O10" s="159"/>
      <c r="P10" s="159"/>
      <c r="Q10" s="60"/>
      <c r="R10" s="159"/>
      <c r="S10" s="159"/>
      <c r="T10" s="60"/>
      <c r="U10" s="159"/>
      <c r="V10" s="159"/>
      <c r="W10" s="159">
        <v>547720</v>
      </c>
      <c r="X10" s="60"/>
      <c r="Y10" s="159">
        <v>547720</v>
      </c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35000</v>
      </c>
      <c r="F11" s="60">
        <v>35000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17500</v>
      </c>
      <c r="Y11" s="60">
        <v>-17500</v>
      </c>
      <c r="Z11" s="140">
        <v>-100</v>
      </c>
      <c r="AA11" s="62">
        <v>35000</v>
      </c>
    </row>
    <row r="12" spans="1:27" ht="13.5">
      <c r="A12" s="250" t="s">
        <v>56</v>
      </c>
      <c r="B12" s="251"/>
      <c r="C12" s="168">
        <f aca="true" t="shared" si="0" ref="C12:Y12">SUM(C6:C11)</f>
        <v>121826007</v>
      </c>
      <c r="D12" s="168">
        <f>SUM(D6:D11)</f>
        <v>0</v>
      </c>
      <c r="E12" s="72">
        <f t="shared" si="0"/>
        <v>134739649</v>
      </c>
      <c r="F12" s="73">
        <f t="shared" si="0"/>
        <v>97059468</v>
      </c>
      <c r="G12" s="73">
        <f t="shared" si="0"/>
        <v>164034335</v>
      </c>
      <c r="H12" s="73">
        <f t="shared" si="0"/>
        <v>144010184</v>
      </c>
      <c r="I12" s="73">
        <f t="shared" si="0"/>
        <v>154729121</v>
      </c>
      <c r="J12" s="73">
        <f t="shared" si="0"/>
        <v>154729121</v>
      </c>
      <c r="K12" s="73">
        <f t="shared" si="0"/>
        <v>144064391</v>
      </c>
      <c r="L12" s="73">
        <f t="shared" si="0"/>
        <v>169353867</v>
      </c>
      <c r="M12" s="73">
        <f t="shared" si="0"/>
        <v>158829159</v>
      </c>
      <c r="N12" s="73">
        <f t="shared" si="0"/>
        <v>158829159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158829159</v>
      </c>
      <c r="X12" s="73">
        <f t="shared" si="0"/>
        <v>48529735</v>
      </c>
      <c r="Y12" s="73">
        <f t="shared" si="0"/>
        <v>110299424</v>
      </c>
      <c r="Z12" s="170">
        <f>+IF(X12&lt;&gt;0,+(Y12/X12)*100,0)</f>
        <v>227.28214773890687</v>
      </c>
      <c r="AA12" s="74">
        <f>SUM(AA6:AA11)</f>
        <v>97059468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26796447</v>
      </c>
      <c r="D17" s="155"/>
      <c r="E17" s="59">
        <v>27350000</v>
      </c>
      <c r="F17" s="60">
        <v>27350000</v>
      </c>
      <c r="G17" s="60">
        <v>16677506</v>
      </c>
      <c r="H17" s="60">
        <v>26796447</v>
      </c>
      <c r="I17" s="60">
        <v>26796447</v>
      </c>
      <c r="J17" s="60">
        <v>26796447</v>
      </c>
      <c r="K17" s="60">
        <v>26796447</v>
      </c>
      <c r="L17" s="60">
        <v>26796447</v>
      </c>
      <c r="M17" s="60">
        <v>26796447</v>
      </c>
      <c r="N17" s="60">
        <v>26796447</v>
      </c>
      <c r="O17" s="60"/>
      <c r="P17" s="60"/>
      <c r="Q17" s="60"/>
      <c r="R17" s="60"/>
      <c r="S17" s="60"/>
      <c r="T17" s="60"/>
      <c r="U17" s="60"/>
      <c r="V17" s="60"/>
      <c r="W17" s="60">
        <v>26796447</v>
      </c>
      <c r="X17" s="60">
        <v>13675000</v>
      </c>
      <c r="Y17" s="60">
        <v>13121447</v>
      </c>
      <c r="Z17" s="140">
        <v>95.95</v>
      </c>
      <c r="AA17" s="62">
        <v>27350000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496336925</v>
      </c>
      <c r="D19" s="155"/>
      <c r="E19" s="59">
        <v>664240241</v>
      </c>
      <c r="F19" s="60">
        <v>672683319</v>
      </c>
      <c r="G19" s="60">
        <v>557785404</v>
      </c>
      <c r="H19" s="60">
        <v>492659012</v>
      </c>
      <c r="I19" s="60">
        <v>494521775</v>
      </c>
      <c r="J19" s="60">
        <v>494521775</v>
      </c>
      <c r="K19" s="60">
        <v>493637552</v>
      </c>
      <c r="L19" s="60">
        <v>492175883</v>
      </c>
      <c r="M19" s="60">
        <v>490492313</v>
      </c>
      <c r="N19" s="60">
        <v>490492313</v>
      </c>
      <c r="O19" s="60"/>
      <c r="P19" s="60"/>
      <c r="Q19" s="60"/>
      <c r="R19" s="60"/>
      <c r="S19" s="60"/>
      <c r="T19" s="60"/>
      <c r="U19" s="60"/>
      <c r="V19" s="60"/>
      <c r="W19" s="60">
        <v>490492313</v>
      </c>
      <c r="X19" s="60">
        <v>336341660</v>
      </c>
      <c r="Y19" s="60">
        <v>154150653</v>
      </c>
      <c r="Z19" s="140">
        <v>45.83</v>
      </c>
      <c r="AA19" s="62">
        <v>672683319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142052</v>
      </c>
      <c r="D22" s="155"/>
      <c r="E22" s="59">
        <v>150000</v>
      </c>
      <c r="F22" s="60">
        <v>30000</v>
      </c>
      <c r="G22" s="60">
        <v>117398</v>
      </c>
      <c r="H22" s="60">
        <v>142052</v>
      </c>
      <c r="I22" s="60">
        <v>142052</v>
      </c>
      <c r="J22" s="60">
        <v>142052</v>
      </c>
      <c r="K22" s="60">
        <v>142052</v>
      </c>
      <c r="L22" s="60">
        <v>142052</v>
      </c>
      <c r="M22" s="60">
        <v>142052</v>
      </c>
      <c r="N22" s="60">
        <v>142052</v>
      </c>
      <c r="O22" s="60"/>
      <c r="P22" s="60"/>
      <c r="Q22" s="60"/>
      <c r="R22" s="60"/>
      <c r="S22" s="60"/>
      <c r="T22" s="60"/>
      <c r="U22" s="60"/>
      <c r="V22" s="60"/>
      <c r="W22" s="60">
        <v>142052</v>
      </c>
      <c r="X22" s="60">
        <v>15000</v>
      </c>
      <c r="Y22" s="60">
        <v>127052</v>
      </c>
      <c r="Z22" s="140">
        <v>847.01</v>
      </c>
      <c r="AA22" s="62">
        <v>30000</v>
      </c>
    </row>
    <row r="23" spans="1:27" ht="13.5">
      <c r="A23" s="249" t="s">
        <v>158</v>
      </c>
      <c r="B23" s="182"/>
      <c r="C23" s="155">
        <v>261013</v>
      </c>
      <c r="D23" s="155"/>
      <c r="E23" s="59">
        <v>261013</v>
      </c>
      <c r="F23" s="60">
        <v>261013</v>
      </c>
      <c r="G23" s="159">
        <v>261013</v>
      </c>
      <c r="H23" s="159">
        <v>261013</v>
      </c>
      <c r="I23" s="159">
        <v>261013</v>
      </c>
      <c r="J23" s="60">
        <v>261013</v>
      </c>
      <c r="K23" s="159">
        <v>261013</v>
      </c>
      <c r="L23" s="159">
        <v>261013</v>
      </c>
      <c r="M23" s="60">
        <v>261013</v>
      </c>
      <c r="N23" s="159">
        <v>261013</v>
      </c>
      <c r="O23" s="159"/>
      <c r="P23" s="159"/>
      <c r="Q23" s="60"/>
      <c r="R23" s="159"/>
      <c r="S23" s="159"/>
      <c r="T23" s="60"/>
      <c r="U23" s="159"/>
      <c r="V23" s="159"/>
      <c r="W23" s="159">
        <v>261013</v>
      </c>
      <c r="X23" s="60">
        <v>130507</v>
      </c>
      <c r="Y23" s="159">
        <v>130506</v>
      </c>
      <c r="Z23" s="141">
        <v>100</v>
      </c>
      <c r="AA23" s="225">
        <v>261013</v>
      </c>
    </row>
    <row r="24" spans="1:27" ht="13.5">
      <c r="A24" s="250" t="s">
        <v>57</v>
      </c>
      <c r="B24" s="253"/>
      <c r="C24" s="168">
        <f aca="true" t="shared" si="1" ref="C24:Y24">SUM(C15:C23)</f>
        <v>523536437</v>
      </c>
      <c r="D24" s="168">
        <f>SUM(D15:D23)</f>
        <v>0</v>
      </c>
      <c r="E24" s="76">
        <f t="shared" si="1"/>
        <v>692001254</v>
      </c>
      <c r="F24" s="77">
        <f t="shared" si="1"/>
        <v>700324332</v>
      </c>
      <c r="G24" s="77">
        <f t="shared" si="1"/>
        <v>574841321</v>
      </c>
      <c r="H24" s="77">
        <f t="shared" si="1"/>
        <v>519858524</v>
      </c>
      <c r="I24" s="77">
        <f t="shared" si="1"/>
        <v>521721287</v>
      </c>
      <c r="J24" s="77">
        <f t="shared" si="1"/>
        <v>521721287</v>
      </c>
      <c r="K24" s="77">
        <f t="shared" si="1"/>
        <v>520837064</v>
      </c>
      <c r="L24" s="77">
        <f t="shared" si="1"/>
        <v>519375395</v>
      </c>
      <c r="M24" s="77">
        <f t="shared" si="1"/>
        <v>517691825</v>
      </c>
      <c r="N24" s="77">
        <f t="shared" si="1"/>
        <v>517691825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517691825</v>
      </c>
      <c r="X24" s="77">
        <f t="shared" si="1"/>
        <v>350162167</v>
      </c>
      <c r="Y24" s="77">
        <f t="shared" si="1"/>
        <v>167529658</v>
      </c>
      <c r="Z24" s="212">
        <f>+IF(X24&lt;&gt;0,+(Y24/X24)*100,0)</f>
        <v>47.84344906113173</v>
      </c>
      <c r="AA24" s="79">
        <f>SUM(AA15:AA23)</f>
        <v>700324332</v>
      </c>
    </row>
    <row r="25" spans="1:27" ht="13.5">
      <c r="A25" s="250" t="s">
        <v>159</v>
      </c>
      <c r="B25" s="251"/>
      <c r="C25" s="168">
        <f aca="true" t="shared" si="2" ref="C25:Y25">+C12+C24</f>
        <v>645362444</v>
      </c>
      <c r="D25" s="168">
        <f>+D12+D24</f>
        <v>0</v>
      </c>
      <c r="E25" s="72">
        <f t="shared" si="2"/>
        <v>826740903</v>
      </c>
      <c r="F25" s="73">
        <f t="shared" si="2"/>
        <v>797383800</v>
      </c>
      <c r="G25" s="73">
        <f t="shared" si="2"/>
        <v>738875656</v>
      </c>
      <c r="H25" s="73">
        <f t="shared" si="2"/>
        <v>663868708</v>
      </c>
      <c r="I25" s="73">
        <f t="shared" si="2"/>
        <v>676450408</v>
      </c>
      <c r="J25" s="73">
        <f t="shared" si="2"/>
        <v>676450408</v>
      </c>
      <c r="K25" s="73">
        <f t="shared" si="2"/>
        <v>664901455</v>
      </c>
      <c r="L25" s="73">
        <f t="shared" si="2"/>
        <v>688729262</v>
      </c>
      <c r="M25" s="73">
        <f t="shared" si="2"/>
        <v>676520984</v>
      </c>
      <c r="N25" s="73">
        <f t="shared" si="2"/>
        <v>676520984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676520984</v>
      </c>
      <c r="X25" s="73">
        <f t="shared" si="2"/>
        <v>398691902</v>
      </c>
      <c r="Y25" s="73">
        <f t="shared" si="2"/>
        <v>277829082</v>
      </c>
      <c r="Z25" s="170">
        <f>+IF(X25&lt;&gt;0,+(Y25/X25)*100,0)</f>
        <v>69.68515803965339</v>
      </c>
      <c r="AA25" s="74">
        <f>+AA12+AA24</f>
        <v>797383800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158637</v>
      </c>
      <c r="D30" s="155"/>
      <c r="E30" s="59">
        <v>900000</v>
      </c>
      <c r="F30" s="60">
        <v>545000</v>
      </c>
      <c r="G30" s="60">
        <v>3480</v>
      </c>
      <c r="H30" s="60">
        <v>128962</v>
      </c>
      <c r="I30" s="60">
        <v>114109</v>
      </c>
      <c r="J30" s="60">
        <v>114109</v>
      </c>
      <c r="K30" s="60">
        <v>99257</v>
      </c>
      <c r="L30" s="60">
        <v>84405</v>
      </c>
      <c r="M30" s="60">
        <v>69552</v>
      </c>
      <c r="N30" s="60">
        <v>69552</v>
      </c>
      <c r="O30" s="60"/>
      <c r="P30" s="60"/>
      <c r="Q30" s="60"/>
      <c r="R30" s="60"/>
      <c r="S30" s="60"/>
      <c r="T30" s="60"/>
      <c r="U30" s="60"/>
      <c r="V30" s="60"/>
      <c r="W30" s="60">
        <v>69552</v>
      </c>
      <c r="X30" s="60">
        <v>272500</v>
      </c>
      <c r="Y30" s="60">
        <v>-202948</v>
      </c>
      <c r="Z30" s="140">
        <v>-74.48</v>
      </c>
      <c r="AA30" s="62">
        <v>545000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37215019</v>
      </c>
      <c r="D32" s="155"/>
      <c r="E32" s="59">
        <v>45000000</v>
      </c>
      <c r="F32" s="60">
        <v>35000000</v>
      </c>
      <c r="G32" s="60">
        <v>37001122</v>
      </c>
      <c r="H32" s="60">
        <v>46778450</v>
      </c>
      <c r="I32" s="60">
        <v>61111954</v>
      </c>
      <c r="J32" s="60">
        <v>61111954</v>
      </c>
      <c r="K32" s="60">
        <v>48823130</v>
      </c>
      <c r="L32" s="60">
        <v>63763041</v>
      </c>
      <c r="M32" s="60">
        <v>61691182</v>
      </c>
      <c r="N32" s="60">
        <v>61691182</v>
      </c>
      <c r="O32" s="60"/>
      <c r="P32" s="60"/>
      <c r="Q32" s="60"/>
      <c r="R32" s="60"/>
      <c r="S32" s="60"/>
      <c r="T32" s="60"/>
      <c r="U32" s="60"/>
      <c r="V32" s="60"/>
      <c r="W32" s="60">
        <v>61691182</v>
      </c>
      <c r="X32" s="60">
        <v>17500000</v>
      </c>
      <c r="Y32" s="60">
        <v>44191182</v>
      </c>
      <c r="Z32" s="140">
        <v>252.52</v>
      </c>
      <c r="AA32" s="62">
        <v>35000000</v>
      </c>
    </row>
    <row r="33" spans="1:27" ht="13.5">
      <c r="A33" s="249" t="s">
        <v>165</v>
      </c>
      <c r="B33" s="182"/>
      <c r="C33" s="155">
        <v>1024000</v>
      </c>
      <c r="D33" s="155"/>
      <c r="E33" s="59"/>
      <c r="F33" s="60"/>
      <c r="G33" s="60">
        <v>1024000</v>
      </c>
      <c r="H33" s="60">
        <v>1024000</v>
      </c>
      <c r="I33" s="60">
        <v>1024000</v>
      </c>
      <c r="J33" s="60">
        <v>1024000</v>
      </c>
      <c r="K33" s="60">
        <v>1024000</v>
      </c>
      <c r="L33" s="60">
        <v>1024000</v>
      </c>
      <c r="M33" s="60">
        <v>1024000</v>
      </c>
      <c r="N33" s="60">
        <v>1024000</v>
      </c>
      <c r="O33" s="60"/>
      <c r="P33" s="60"/>
      <c r="Q33" s="60"/>
      <c r="R33" s="60"/>
      <c r="S33" s="60"/>
      <c r="T33" s="60"/>
      <c r="U33" s="60"/>
      <c r="V33" s="60"/>
      <c r="W33" s="60">
        <v>1024000</v>
      </c>
      <c r="X33" s="60"/>
      <c r="Y33" s="60">
        <v>1024000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38397656</v>
      </c>
      <c r="D34" s="168">
        <f>SUM(D29:D33)</f>
        <v>0</v>
      </c>
      <c r="E34" s="72">
        <f t="shared" si="3"/>
        <v>45900000</v>
      </c>
      <c r="F34" s="73">
        <f t="shared" si="3"/>
        <v>35545000</v>
      </c>
      <c r="G34" s="73">
        <f t="shared" si="3"/>
        <v>38028602</v>
      </c>
      <c r="H34" s="73">
        <f t="shared" si="3"/>
        <v>47931412</v>
      </c>
      <c r="I34" s="73">
        <f t="shared" si="3"/>
        <v>62250063</v>
      </c>
      <c r="J34" s="73">
        <f t="shared" si="3"/>
        <v>62250063</v>
      </c>
      <c r="K34" s="73">
        <f t="shared" si="3"/>
        <v>49946387</v>
      </c>
      <c r="L34" s="73">
        <f t="shared" si="3"/>
        <v>64871446</v>
      </c>
      <c r="M34" s="73">
        <f t="shared" si="3"/>
        <v>62784734</v>
      </c>
      <c r="N34" s="73">
        <f t="shared" si="3"/>
        <v>62784734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62784734</v>
      </c>
      <c r="X34" s="73">
        <f t="shared" si="3"/>
        <v>17772500</v>
      </c>
      <c r="Y34" s="73">
        <f t="shared" si="3"/>
        <v>45012234</v>
      </c>
      <c r="Z34" s="170">
        <f>+IF(X34&lt;&gt;0,+(Y34/X34)*100,0)</f>
        <v>253.26900548600366</v>
      </c>
      <c r="AA34" s="74">
        <f>SUM(AA29:AA33)</f>
        <v>35545000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128105</v>
      </c>
      <c r="D37" s="155"/>
      <c r="E37" s="59">
        <v>2150000</v>
      </c>
      <c r="F37" s="60">
        <v>6055000</v>
      </c>
      <c r="G37" s="60">
        <v>128105</v>
      </c>
      <c r="H37" s="60">
        <v>128105</v>
      </c>
      <c r="I37" s="60">
        <v>128105</v>
      </c>
      <c r="J37" s="60">
        <v>128105</v>
      </c>
      <c r="K37" s="60">
        <v>128105</v>
      </c>
      <c r="L37" s="60">
        <v>128105</v>
      </c>
      <c r="M37" s="60">
        <v>128105</v>
      </c>
      <c r="N37" s="60">
        <v>128105</v>
      </c>
      <c r="O37" s="60"/>
      <c r="P37" s="60"/>
      <c r="Q37" s="60"/>
      <c r="R37" s="60"/>
      <c r="S37" s="60"/>
      <c r="T37" s="60"/>
      <c r="U37" s="60"/>
      <c r="V37" s="60"/>
      <c r="W37" s="60">
        <v>128105</v>
      </c>
      <c r="X37" s="60">
        <v>3027500</v>
      </c>
      <c r="Y37" s="60">
        <v>-2899395</v>
      </c>
      <c r="Z37" s="140">
        <v>-95.77</v>
      </c>
      <c r="AA37" s="62">
        <v>6055000</v>
      </c>
    </row>
    <row r="38" spans="1:27" ht="13.5">
      <c r="A38" s="249" t="s">
        <v>165</v>
      </c>
      <c r="B38" s="182"/>
      <c r="C38" s="155">
        <v>24703479</v>
      </c>
      <c r="D38" s="155"/>
      <c r="E38" s="59">
        <v>38040676</v>
      </c>
      <c r="F38" s="60">
        <v>38040676</v>
      </c>
      <c r="G38" s="60">
        <v>24703478</v>
      </c>
      <c r="H38" s="60">
        <v>24703479</v>
      </c>
      <c r="I38" s="60">
        <v>24703479</v>
      </c>
      <c r="J38" s="60">
        <v>24703479</v>
      </c>
      <c r="K38" s="60">
        <v>24390573</v>
      </c>
      <c r="L38" s="60">
        <v>24390573</v>
      </c>
      <c r="M38" s="60">
        <v>24249629</v>
      </c>
      <c r="N38" s="60">
        <v>24249629</v>
      </c>
      <c r="O38" s="60"/>
      <c r="P38" s="60"/>
      <c r="Q38" s="60"/>
      <c r="R38" s="60"/>
      <c r="S38" s="60"/>
      <c r="T38" s="60"/>
      <c r="U38" s="60"/>
      <c r="V38" s="60"/>
      <c r="W38" s="60">
        <v>24249629</v>
      </c>
      <c r="X38" s="60">
        <v>19020338</v>
      </c>
      <c r="Y38" s="60">
        <v>5229291</v>
      </c>
      <c r="Z38" s="140">
        <v>27.49</v>
      </c>
      <c r="AA38" s="62">
        <v>38040676</v>
      </c>
    </row>
    <row r="39" spans="1:27" ht="13.5">
      <c r="A39" s="250" t="s">
        <v>59</v>
      </c>
      <c r="B39" s="253"/>
      <c r="C39" s="168">
        <f aca="true" t="shared" si="4" ref="C39:Y39">SUM(C37:C38)</f>
        <v>24831584</v>
      </c>
      <c r="D39" s="168">
        <f>SUM(D37:D38)</f>
        <v>0</v>
      </c>
      <c r="E39" s="76">
        <f t="shared" si="4"/>
        <v>40190676</v>
      </c>
      <c r="F39" s="77">
        <f t="shared" si="4"/>
        <v>44095676</v>
      </c>
      <c r="G39" s="77">
        <f t="shared" si="4"/>
        <v>24831583</v>
      </c>
      <c r="H39" s="77">
        <f t="shared" si="4"/>
        <v>24831584</v>
      </c>
      <c r="I39" s="77">
        <f t="shared" si="4"/>
        <v>24831584</v>
      </c>
      <c r="J39" s="77">
        <f t="shared" si="4"/>
        <v>24831584</v>
      </c>
      <c r="K39" s="77">
        <f t="shared" si="4"/>
        <v>24518678</v>
      </c>
      <c r="L39" s="77">
        <f t="shared" si="4"/>
        <v>24518678</v>
      </c>
      <c r="M39" s="77">
        <f t="shared" si="4"/>
        <v>24377734</v>
      </c>
      <c r="N39" s="77">
        <f t="shared" si="4"/>
        <v>24377734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24377734</v>
      </c>
      <c r="X39" s="77">
        <f t="shared" si="4"/>
        <v>22047838</v>
      </c>
      <c r="Y39" s="77">
        <f t="shared" si="4"/>
        <v>2329896</v>
      </c>
      <c r="Z39" s="212">
        <f>+IF(X39&lt;&gt;0,+(Y39/X39)*100,0)</f>
        <v>10.567457906757117</v>
      </c>
      <c r="AA39" s="79">
        <f>SUM(AA37:AA38)</f>
        <v>44095676</v>
      </c>
    </row>
    <row r="40" spans="1:27" ht="13.5">
      <c r="A40" s="250" t="s">
        <v>167</v>
      </c>
      <c r="B40" s="251"/>
      <c r="C40" s="168">
        <f aca="true" t="shared" si="5" ref="C40:Y40">+C34+C39</f>
        <v>63229240</v>
      </c>
      <c r="D40" s="168">
        <f>+D34+D39</f>
        <v>0</v>
      </c>
      <c r="E40" s="72">
        <f t="shared" si="5"/>
        <v>86090676</v>
      </c>
      <c r="F40" s="73">
        <f t="shared" si="5"/>
        <v>79640676</v>
      </c>
      <c r="G40" s="73">
        <f t="shared" si="5"/>
        <v>62860185</v>
      </c>
      <c r="H40" s="73">
        <f t="shared" si="5"/>
        <v>72762996</v>
      </c>
      <c r="I40" s="73">
        <f t="shared" si="5"/>
        <v>87081647</v>
      </c>
      <c r="J40" s="73">
        <f t="shared" si="5"/>
        <v>87081647</v>
      </c>
      <c r="K40" s="73">
        <f t="shared" si="5"/>
        <v>74465065</v>
      </c>
      <c r="L40" s="73">
        <f t="shared" si="5"/>
        <v>89390124</v>
      </c>
      <c r="M40" s="73">
        <f t="shared" si="5"/>
        <v>87162468</v>
      </c>
      <c r="N40" s="73">
        <f t="shared" si="5"/>
        <v>87162468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87162468</v>
      </c>
      <c r="X40" s="73">
        <f t="shared" si="5"/>
        <v>39820338</v>
      </c>
      <c r="Y40" s="73">
        <f t="shared" si="5"/>
        <v>47342130</v>
      </c>
      <c r="Z40" s="170">
        <f>+IF(X40&lt;&gt;0,+(Y40/X40)*100,0)</f>
        <v>118.88932233573708</v>
      </c>
      <c r="AA40" s="74">
        <f>+AA34+AA39</f>
        <v>79640676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582133204</v>
      </c>
      <c r="D42" s="257">
        <f>+D25-D40</f>
        <v>0</v>
      </c>
      <c r="E42" s="258">
        <f t="shared" si="6"/>
        <v>740650227</v>
      </c>
      <c r="F42" s="259">
        <f t="shared" si="6"/>
        <v>717743124</v>
      </c>
      <c r="G42" s="259">
        <f t="shared" si="6"/>
        <v>676015471</v>
      </c>
      <c r="H42" s="259">
        <f t="shared" si="6"/>
        <v>591105712</v>
      </c>
      <c r="I42" s="259">
        <f t="shared" si="6"/>
        <v>589368761</v>
      </c>
      <c r="J42" s="259">
        <f t="shared" si="6"/>
        <v>589368761</v>
      </c>
      <c r="K42" s="259">
        <f t="shared" si="6"/>
        <v>590436390</v>
      </c>
      <c r="L42" s="259">
        <f t="shared" si="6"/>
        <v>599339138</v>
      </c>
      <c r="M42" s="259">
        <f t="shared" si="6"/>
        <v>589358516</v>
      </c>
      <c r="N42" s="259">
        <f t="shared" si="6"/>
        <v>589358516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589358516</v>
      </c>
      <c r="X42" s="259">
        <f t="shared" si="6"/>
        <v>358871564</v>
      </c>
      <c r="Y42" s="259">
        <f t="shared" si="6"/>
        <v>230486952</v>
      </c>
      <c r="Z42" s="260">
        <f>+IF(X42&lt;&gt;0,+(Y42/X42)*100,0)</f>
        <v>64.22547092641756</v>
      </c>
      <c r="AA42" s="261">
        <f>+AA25-AA40</f>
        <v>717743124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563449193</v>
      </c>
      <c r="D45" s="155"/>
      <c r="E45" s="59">
        <v>721650227</v>
      </c>
      <c r="F45" s="60">
        <v>698743124</v>
      </c>
      <c r="G45" s="60">
        <v>676015471</v>
      </c>
      <c r="H45" s="60">
        <v>591105712</v>
      </c>
      <c r="I45" s="60">
        <v>589368761</v>
      </c>
      <c r="J45" s="60">
        <v>589368761</v>
      </c>
      <c r="K45" s="60">
        <v>590436390</v>
      </c>
      <c r="L45" s="60">
        <v>599339138</v>
      </c>
      <c r="M45" s="60">
        <v>589358516</v>
      </c>
      <c r="N45" s="60">
        <v>589358516</v>
      </c>
      <c r="O45" s="60"/>
      <c r="P45" s="60"/>
      <c r="Q45" s="60"/>
      <c r="R45" s="60"/>
      <c r="S45" s="60"/>
      <c r="T45" s="60"/>
      <c r="U45" s="60"/>
      <c r="V45" s="60"/>
      <c r="W45" s="60">
        <v>589358516</v>
      </c>
      <c r="X45" s="60">
        <v>349371562</v>
      </c>
      <c r="Y45" s="60">
        <v>239986954</v>
      </c>
      <c r="Z45" s="139">
        <v>68.69</v>
      </c>
      <c r="AA45" s="62">
        <v>698743124</v>
      </c>
    </row>
    <row r="46" spans="1:27" ht="13.5">
      <c r="A46" s="249" t="s">
        <v>171</v>
      </c>
      <c r="B46" s="182"/>
      <c r="C46" s="155">
        <v>18684011</v>
      </c>
      <c r="D46" s="155"/>
      <c r="E46" s="59">
        <v>19000000</v>
      </c>
      <c r="F46" s="60">
        <v>19000000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9500000</v>
      </c>
      <c r="Y46" s="60">
        <v>-9500000</v>
      </c>
      <c r="Z46" s="139">
        <v>-100</v>
      </c>
      <c r="AA46" s="62">
        <v>19000000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582133204</v>
      </c>
      <c r="D48" s="217">
        <f>SUM(D45:D47)</f>
        <v>0</v>
      </c>
      <c r="E48" s="264">
        <f t="shared" si="7"/>
        <v>740650227</v>
      </c>
      <c r="F48" s="219">
        <f t="shared" si="7"/>
        <v>717743124</v>
      </c>
      <c r="G48" s="219">
        <f t="shared" si="7"/>
        <v>676015471</v>
      </c>
      <c r="H48" s="219">
        <f t="shared" si="7"/>
        <v>591105712</v>
      </c>
      <c r="I48" s="219">
        <f t="shared" si="7"/>
        <v>589368761</v>
      </c>
      <c r="J48" s="219">
        <f t="shared" si="7"/>
        <v>589368761</v>
      </c>
      <c r="K48" s="219">
        <f t="shared" si="7"/>
        <v>590436390</v>
      </c>
      <c r="L48" s="219">
        <f t="shared" si="7"/>
        <v>599339138</v>
      </c>
      <c r="M48" s="219">
        <f t="shared" si="7"/>
        <v>589358516</v>
      </c>
      <c r="N48" s="219">
        <f t="shared" si="7"/>
        <v>589358516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589358516</v>
      </c>
      <c r="X48" s="219">
        <f t="shared" si="7"/>
        <v>358871562</v>
      </c>
      <c r="Y48" s="219">
        <f t="shared" si="7"/>
        <v>230486954</v>
      </c>
      <c r="Z48" s="265">
        <f>+IF(X48&lt;&gt;0,+(Y48/X48)*100,0)</f>
        <v>64.22547184165013</v>
      </c>
      <c r="AA48" s="232">
        <f>SUM(AA45:AA47)</f>
        <v>717743124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90840778</v>
      </c>
      <c r="D6" s="155"/>
      <c r="E6" s="59">
        <v>90193466</v>
      </c>
      <c r="F6" s="60">
        <v>90787347</v>
      </c>
      <c r="G6" s="60">
        <v>6243036</v>
      </c>
      <c r="H6" s="60">
        <v>10252229</v>
      </c>
      <c r="I6" s="60">
        <v>18126970</v>
      </c>
      <c r="J6" s="60">
        <v>34622235</v>
      </c>
      <c r="K6" s="60">
        <v>11715114</v>
      </c>
      <c r="L6" s="60">
        <v>20475848</v>
      </c>
      <c r="M6" s="60">
        <v>12739716</v>
      </c>
      <c r="N6" s="60">
        <v>44930678</v>
      </c>
      <c r="O6" s="60"/>
      <c r="P6" s="60"/>
      <c r="Q6" s="60"/>
      <c r="R6" s="60"/>
      <c r="S6" s="60"/>
      <c r="T6" s="60"/>
      <c r="U6" s="60"/>
      <c r="V6" s="60"/>
      <c r="W6" s="60">
        <v>79552913</v>
      </c>
      <c r="X6" s="60">
        <v>79552913</v>
      </c>
      <c r="Y6" s="60"/>
      <c r="Z6" s="140"/>
      <c r="AA6" s="62">
        <v>90787347</v>
      </c>
    </row>
    <row r="7" spans="1:27" ht="13.5">
      <c r="A7" s="249" t="s">
        <v>178</v>
      </c>
      <c r="B7" s="182"/>
      <c r="C7" s="155">
        <v>40072139</v>
      </c>
      <c r="D7" s="155"/>
      <c r="E7" s="59">
        <v>52353000</v>
      </c>
      <c r="F7" s="60">
        <v>52291000</v>
      </c>
      <c r="G7" s="60">
        <v>19073000</v>
      </c>
      <c r="H7" s="60">
        <v>1438000</v>
      </c>
      <c r="I7" s="60">
        <v>4532000</v>
      </c>
      <c r="J7" s="60">
        <v>25043000</v>
      </c>
      <c r="K7" s="60"/>
      <c r="L7" s="60">
        <v>14924000</v>
      </c>
      <c r="M7" s="60"/>
      <c r="N7" s="60">
        <v>14924000</v>
      </c>
      <c r="O7" s="60"/>
      <c r="P7" s="60"/>
      <c r="Q7" s="60"/>
      <c r="R7" s="60"/>
      <c r="S7" s="60"/>
      <c r="T7" s="60"/>
      <c r="U7" s="60"/>
      <c r="V7" s="60"/>
      <c r="W7" s="60">
        <v>39967000</v>
      </c>
      <c r="X7" s="60">
        <v>39967000</v>
      </c>
      <c r="Y7" s="60"/>
      <c r="Z7" s="140"/>
      <c r="AA7" s="62">
        <v>52291000</v>
      </c>
    </row>
    <row r="8" spans="1:27" ht="13.5">
      <c r="A8" s="249" t="s">
        <v>179</v>
      </c>
      <c r="B8" s="182"/>
      <c r="C8" s="155">
        <v>35149574</v>
      </c>
      <c r="D8" s="155"/>
      <c r="E8" s="59">
        <v>19367000</v>
      </c>
      <c r="F8" s="60">
        <v>19367000</v>
      </c>
      <c r="G8" s="60">
        <v>6000000</v>
      </c>
      <c r="H8" s="60"/>
      <c r="I8" s="60"/>
      <c r="J8" s="60">
        <v>6000000</v>
      </c>
      <c r="K8" s="60"/>
      <c r="L8" s="60">
        <v>6500000</v>
      </c>
      <c r="M8" s="60"/>
      <c r="N8" s="60">
        <v>6500000</v>
      </c>
      <c r="O8" s="60"/>
      <c r="P8" s="60"/>
      <c r="Q8" s="60"/>
      <c r="R8" s="60"/>
      <c r="S8" s="60"/>
      <c r="T8" s="60"/>
      <c r="U8" s="60"/>
      <c r="V8" s="60"/>
      <c r="W8" s="60">
        <v>12500000</v>
      </c>
      <c r="X8" s="60">
        <v>12500000</v>
      </c>
      <c r="Y8" s="60"/>
      <c r="Z8" s="140"/>
      <c r="AA8" s="62">
        <v>19367000</v>
      </c>
    </row>
    <row r="9" spans="1:27" ht="13.5">
      <c r="A9" s="249" t="s">
        <v>180</v>
      </c>
      <c r="B9" s="182"/>
      <c r="C9" s="155">
        <v>5046468</v>
      </c>
      <c r="D9" s="155"/>
      <c r="E9" s="59">
        <v>3650000</v>
      </c>
      <c r="F9" s="60">
        <v>4150000</v>
      </c>
      <c r="G9" s="60">
        <v>5195</v>
      </c>
      <c r="H9" s="60"/>
      <c r="I9" s="60">
        <v>10512</v>
      </c>
      <c r="J9" s="60">
        <v>15707</v>
      </c>
      <c r="K9" s="60">
        <v>5342</v>
      </c>
      <c r="L9" s="60"/>
      <c r="M9" s="60">
        <v>5170</v>
      </c>
      <c r="N9" s="60">
        <v>10512</v>
      </c>
      <c r="O9" s="60"/>
      <c r="P9" s="60"/>
      <c r="Q9" s="60"/>
      <c r="R9" s="60"/>
      <c r="S9" s="60"/>
      <c r="T9" s="60"/>
      <c r="U9" s="60"/>
      <c r="V9" s="60"/>
      <c r="W9" s="60">
        <v>26219</v>
      </c>
      <c r="X9" s="60">
        <v>26219</v>
      </c>
      <c r="Y9" s="60"/>
      <c r="Z9" s="140"/>
      <c r="AA9" s="62">
        <v>4150000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-139385187</v>
      </c>
      <c r="D12" s="155"/>
      <c r="E12" s="59">
        <v>-124031305</v>
      </c>
      <c r="F12" s="60">
        <v>-128787391</v>
      </c>
      <c r="G12" s="60">
        <v>-27353452</v>
      </c>
      <c r="H12" s="60">
        <v>-8525269</v>
      </c>
      <c r="I12" s="60">
        <v>-15148057</v>
      </c>
      <c r="J12" s="60">
        <v>-51026778</v>
      </c>
      <c r="K12" s="60">
        <v>-22398820</v>
      </c>
      <c r="L12" s="60">
        <v>-19880960</v>
      </c>
      <c r="M12" s="60">
        <v>-15895989</v>
      </c>
      <c r="N12" s="60">
        <v>-58175769</v>
      </c>
      <c r="O12" s="60"/>
      <c r="P12" s="60"/>
      <c r="Q12" s="60"/>
      <c r="R12" s="60"/>
      <c r="S12" s="60"/>
      <c r="T12" s="60"/>
      <c r="U12" s="60"/>
      <c r="V12" s="60"/>
      <c r="W12" s="60">
        <v>-109202547</v>
      </c>
      <c r="X12" s="60">
        <v>-109202547</v>
      </c>
      <c r="Y12" s="60"/>
      <c r="Z12" s="140"/>
      <c r="AA12" s="62">
        <v>-128787391</v>
      </c>
    </row>
    <row r="13" spans="1:27" ht="13.5">
      <c r="A13" s="249" t="s">
        <v>40</v>
      </c>
      <c r="B13" s="182"/>
      <c r="C13" s="155">
        <v>-1816</v>
      </c>
      <c r="D13" s="155"/>
      <c r="E13" s="59">
        <v>-562565</v>
      </c>
      <c r="F13" s="60">
        <v>-369187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-369187</v>
      </c>
    </row>
    <row r="14" spans="1:27" ht="13.5">
      <c r="A14" s="249" t="s">
        <v>42</v>
      </c>
      <c r="B14" s="182"/>
      <c r="C14" s="155">
        <v>-3624192</v>
      </c>
      <c r="D14" s="155"/>
      <c r="E14" s="59">
        <v>-300000</v>
      </c>
      <c r="F14" s="60">
        <v>-300000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>
        <v>-300000</v>
      </c>
    </row>
    <row r="15" spans="1:27" ht="13.5">
      <c r="A15" s="250" t="s">
        <v>184</v>
      </c>
      <c r="B15" s="251"/>
      <c r="C15" s="168">
        <f aca="true" t="shared" si="0" ref="C15:Y15">SUM(C6:C14)</f>
        <v>28097764</v>
      </c>
      <c r="D15" s="168">
        <f>SUM(D6:D14)</f>
        <v>0</v>
      </c>
      <c r="E15" s="72">
        <f t="shared" si="0"/>
        <v>40669596</v>
      </c>
      <c r="F15" s="73">
        <f t="shared" si="0"/>
        <v>37138769</v>
      </c>
      <c r="G15" s="73">
        <f t="shared" si="0"/>
        <v>3967779</v>
      </c>
      <c r="H15" s="73">
        <f t="shared" si="0"/>
        <v>3164960</v>
      </c>
      <c r="I15" s="73">
        <f t="shared" si="0"/>
        <v>7521425</v>
      </c>
      <c r="J15" s="73">
        <f t="shared" si="0"/>
        <v>14654164</v>
      </c>
      <c r="K15" s="73">
        <f t="shared" si="0"/>
        <v>-10678364</v>
      </c>
      <c r="L15" s="73">
        <f t="shared" si="0"/>
        <v>22018888</v>
      </c>
      <c r="M15" s="73">
        <f t="shared" si="0"/>
        <v>-3151103</v>
      </c>
      <c r="N15" s="73">
        <f t="shared" si="0"/>
        <v>8189421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22843585</v>
      </c>
      <c r="X15" s="73">
        <f t="shared" si="0"/>
        <v>22843585</v>
      </c>
      <c r="Y15" s="73">
        <f t="shared" si="0"/>
        <v>0</v>
      </c>
      <c r="Z15" s="170">
        <f>+IF(X15&lt;&gt;0,+(Y15/X15)*100,0)</f>
        <v>0</v>
      </c>
      <c r="AA15" s="74">
        <f>SUM(AA6:AA14)</f>
        <v>37138769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43502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3289347</v>
      </c>
      <c r="D20" s="155"/>
      <c r="E20" s="268">
        <v>4000000</v>
      </c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-422507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-1035319</v>
      </c>
      <c r="D22" s="155"/>
      <c r="E22" s="59"/>
      <c r="F22" s="60">
        <v>5000000</v>
      </c>
      <c r="G22" s="60">
        <v>3500000</v>
      </c>
      <c r="H22" s="60"/>
      <c r="I22" s="60"/>
      <c r="J22" s="60">
        <v>3500000</v>
      </c>
      <c r="K22" s="60">
        <v>1500000</v>
      </c>
      <c r="L22" s="60"/>
      <c r="M22" s="60"/>
      <c r="N22" s="60">
        <v>1500000</v>
      </c>
      <c r="O22" s="60"/>
      <c r="P22" s="60"/>
      <c r="Q22" s="60"/>
      <c r="R22" s="60"/>
      <c r="S22" s="60"/>
      <c r="T22" s="60"/>
      <c r="U22" s="60"/>
      <c r="V22" s="60"/>
      <c r="W22" s="60">
        <v>5000000</v>
      </c>
      <c r="X22" s="60">
        <v>5000000</v>
      </c>
      <c r="Y22" s="60"/>
      <c r="Z22" s="140"/>
      <c r="AA22" s="62">
        <v>5000000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-33993002</v>
      </c>
      <c r="D24" s="155"/>
      <c r="E24" s="59">
        <v>-33493250</v>
      </c>
      <c r="F24" s="60">
        <v>-41936328</v>
      </c>
      <c r="G24" s="60">
        <v>-3905972</v>
      </c>
      <c r="H24" s="60">
        <v>-463534</v>
      </c>
      <c r="I24" s="60">
        <v>-5680381</v>
      </c>
      <c r="J24" s="60">
        <v>-10049887</v>
      </c>
      <c r="K24" s="60">
        <v>-1410736</v>
      </c>
      <c r="L24" s="60">
        <v>-8741262</v>
      </c>
      <c r="M24" s="60">
        <v>-7000000</v>
      </c>
      <c r="N24" s="60">
        <v>-17151998</v>
      </c>
      <c r="O24" s="60"/>
      <c r="P24" s="60"/>
      <c r="Q24" s="60"/>
      <c r="R24" s="60"/>
      <c r="S24" s="60"/>
      <c r="T24" s="60"/>
      <c r="U24" s="60"/>
      <c r="V24" s="60"/>
      <c r="W24" s="60">
        <v>-27201885</v>
      </c>
      <c r="X24" s="60">
        <v>-27201885</v>
      </c>
      <c r="Y24" s="60"/>
      <c r="Z24" s="140"/>
      <c r="AA24" s="62">
        <v>-41936328</v>
      </c>
    </row>
    <row r="25" spans="1:27" ht="13.5">
      <c r="A25" s="250" t="s">
        <v>191</v>
      </c>
      <c r="B25" s="251"/>
      <c r="C25" s="168">
        <f aca="true" t="shared" si="1" ref="C25:Y25">SUM(C19:C24)</f>
        <v>-32117979</v>
      </c>
      <c r="D25" s="168">
        <f>SUM(D19:D24)</f>
        <v>0</v>
      </c>
      <c r="E25" s="72">
        <f t="shared" si="1"/>
        <v>-29493250</v>
      </c>
      <c r="F25" s="73">
        <f t="shared" si="1"/>
        <v>-36936328</v>
      </c>
      <c r="G25" s="73">
        <f t="shared" si="1"/>
        <v>-405972</v>
      </c>
      <c r="H25" s="73">
        <f t="shared" si="1"/>
        <v>-463534</v>
      </c>
      <c r="I25" s="73">
        <f t="shared" si="1"/>
        <v>-5680381</v>
      </c>
      <c r="J25" s="73">
        <f t="shared" si="1"/>
        <v>-6549887</v>
      </c>
      <c r="K25" s="73">
        <f t="shared" si="1"/>
        <v>89264</v>
      </c>
      <c r="L25" s="73">
        <f t="shared" si="1"/>
        <v>-8741262</v>
      </c>
      <c r="M25" s="73">
        <f t="shared" si="1"/>
        <v>-7000000</v>
      </c>
      <c r="N25" s="73">
        <f t="shared" si="1"/>
        <v>-15651998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-22201885</v>
      </c>
      <c r="X25" s="73">
        <f t="shared" si="1"/>
        <v>-22201885</v>
      </c>
      <c r="Y25" s="73">
        <f t="shared" si="1"/>
        <v>0</v>
      </c>
      <c r="Z25" s="170">
        <f>+IF(X25&lt;&gt;0,+(Y25/X25)*100,0)</f>
        <v>0</v>
      </c>
      <c r="AA25" s="74">
        <f>SUM(AA19:AA24)</f>
        <v>-36936328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-134957</v>
      </c>
      <c r="D30" s="155"/>
      <c r="E30" s="59"/>
      <c r="F30" s="60">
        <v>6600000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6600000</v>
      </c>
      <c r="Y30" s="60">
        <v>-6600000</v>
      </c>
      <c r="Z30" s="140">
        <v>-100</v>
      </c>
      <c r="AA30" s="62">
        <v>6600000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17372</v>
      </c>
      <c r="D33" s="155"/>
      <c r="E33" s="59">
        <v>-2275816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-117585</v>
      </c>
      <c r="D34" s="168">
        <f>SUM(D29:D33)</f>
        <v>0</v>
      </c>
      <c r="E34" s="72">
        <f t="shared" si="2"/>
        <v>-2275816</v>
      </c>
      <c r="F34" s="73">
        <f t="shared" si="2"/>
        <v>6600000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6600000</v>
      </c>
      <c r="Y34" s="73">
        <f t="shared" si="2"/>
        <v>-6600000</v>
      </c>
      <c r="Z34" s="170">
        <f>+IF(X34&lt;&gt;0,+(Y34/X34)*100,0)</f>
        <v>-100</v>
      </c>
      <c r="AA34" s="74">
        <f>SUM(AA29:AA33)</f>
        <v>6600000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-4137800</v>
      </c>
      <c r="D36" s="153">
        <f>+D15+D25+D34</f>
        <v>0</v>
      </c>
      <c r="E36" s="99">
        <f t="shared" si="3"/>
        <v>8900530</v>
      </c>
      <c r="F36" s="100">
        <f t="shared" si="3"/>
        <v>6802441</v>
      </c>
      <c r="G36" s="100">
        <f t="shared" si="3"/>
        <v>3561807</v>
      </c>
      <c r="H36" s="100">
        <f t="shared" si="3"/>
        <v>2701426</v>
      </c>
      <c r="I36" s="100">
        <f t="shared" si="3"/>
        <v>1841044</v>
      </c>
      <c r="J36" s="100">
        <f t="shared" si="3"/>
        <v>8104277</v>
      </c>
      <c r="K36" s="100">
        <f t="shared" si="3"/>
        <v>-10589100</v>
      </c>
      <c r="L36" s="100">
        <f t="shared" si="3"/>
        <v>13277626</v>
      </c>
      <c r="M36" s="100">
        <f t="shared" si="3"/>
        <v>-10151103</v>
      </c>
      <c r="N36" s="100">
        <f t="shared" si="3"/>
        <v>-7462577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641700</v>
      </c>
      <c r="X36" s="100">
        <f t="shared" si="3"/>
        <v>7241700</v>
      </c>
      <c r="Y36" s="100">
        <f t="shared" si="3"/>
        <v>-6600000</v>
      </c>
      <c r="Z36" s="137">
        <f>+IF(X36&lt;&gt;0,+(Y36/X36)*100,0)</f>
        <v>-91.13882099507022</v>
      </c>
      <c r="AA36" s="102">
        <f>+AA15+AA25+AA34</f>
        <v>6802441</v>
      </c>
    </row>
    <row r="37" spans="1:27" ht="13.5">
      <c r="A37" s="249" t="s">
        <v>199</v>
      </c>
      <c r="B37" s="182"/>
      <c r="C37" s="153">
        <v>69209826</v>
      </c>
      <c r="D37" s="153"/>
      <c r="E37" s="99">
        <v>93238335</v>
      </c>
      <c r="F37" s="100">
        <v>93238335</v>
      </c>
      <c r="G37" s="100">
        <v>5187404</v>
      </c>
      <c r="H37" s="100">
        <v>8749211</v>
      </c>
      <c r="I37" s="100">
        <v>11450637</v>
      </c>
      <c r="J37" s="100">
        <v>5187404</v>
      </c>
      <c r="K37" s="100">
        <v>13291681</v>
      </c>
      <c r="L37" s="100">
        <v>2702581</v>
      </c>
      <c r="M37" s="100">
        <v>15980207</v>
      </c>
      <c r="N37" s="100">
        <v>13291681</v>
      </c>
      <c r="O37" s="100"/>
      <c r="P37" s="100"/>
      <c r="Q37" s="100"/>
      <c r="R37" s="100"/>
      <c r="S37" s="100"/>
      <c r="T37" s="100"/>
      <c r="U37" s="100"/>
      <c r="V37" s="100"/>
      <c r="W37" s="100">
        <v>5187404</v>
      </c>
      <c r="X37" s="100">
        <v>93238335</v>
      </c>
      <c r="Y37" s="100">
        <v>-88050931</v>
      </c>
      <c r="Z37" s="137">
        <v>-94.44</v>
      </c>
      <c r="AA37" s="102">
        <v>93238335</v>
      </c>
    </row>
    <row r="38" spans="1:27" ht="13.5">
      <c r="A38" s="269" t="s">
        <v>200</v>
      </c>
      <c r="B38" s="256"/>
      <c r="C38" s="257">
        <v>65072026</v>
      </c>
      <c r="D38" s="257"/>
      <c r="E38" s="258">
        <v>102138865</v>
      </c>
      <c r="F38" s="259">
        <v>100040776</v>
      </c>
      <c r="G38" s="259">
        <v>8749211</v>
      </c>
      <c r="H38" s="259">
        <v>11450637</v>
      </c>
      <c r="I38" s="259">
        <v>13291681</v>
      </c>
      <c r="J38" s="259">
        <v>13291681</v>
      </c>
      <c r="K38" s="259">
        <v>2702581</v>
      </c>
      <c r="L38" s="259">
        <v>15980207</v>
      </c>
      <c r="M38" s="259">
        <v>5829104</v>
      </c>
      <c r="N38" s="259">
        <v>5829104</v>
      </c>
      <c r="O38" s="259"/>
      <c r="P38" s="259"/>
      <c r="Q38" s="259"/>
      <c r="R38" s="259"/>
      <c r="S38" s="259"/>
      <c r="T38" s="259"/>
      <c r="U38" s="259"/>
      <c r="V38" s="259"/>
      <c r="W38" s="259">
        <v>5829104</v>
      </c>
      <c r="X38" s="259">
        <v>100480035</v>
      </c>
      <c r="Y38" s="259">
        <v>-94650931</v>
      </c>
      <c r="Z38" s="260">
        <v>-94.2</v>
      </c>
      <c r="AA38" s="261">
        <v>100040776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33993002</v>
      </c>
      <c r="D5" s="200">
        <f t="shared" si="0"/>
        <v>0</v>
      </c>
      <c r="E5" s="106">
        <f t="shared" si="0"/>
        <v>22504250</v>
      </c>
      <c r="F5" s="106">
        <f t="shared" si="0"/>
        <v>41936332</v>
      </c>
      <c r="G5" s="106">
        <f t="shared" si="0"/>
        <v>0</v>
      </c>
      <c r="H5" s="106">
        <f t="shared" si="0"/>
        <v>450353</v>
      </c>
      <c r="I5" s="106">
        <f t="shared" si="0"/>
        <v>3926897</v>
      </c>
      <c r="J5" s="106">
        <f t="shared" si="0"/>
        <v>4377250</v>
      </c>
      <c r="K5" s="106">
        <f t="shared" si="0"/>
        <v>1179910</v>
      </c>
      <c r="L5" s="106">
        <f t="shared" si="0"/>
        <v>602463</v>
      </c>
      <c r="M5" s="106">
        <f t="shared" si="0"/>
        <v>788443</v>
      </c>
      <c r="N5" s="106">
        <f t="shared" si="0"/>
        <v>2570816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6948066</v>
      </c>
      <c r="X5" s="106">
        <f t="shared" si="0"/>
        <v>20968166</v>
      </c>
      <c r="Y5" s="106">
        <f t="shared" si="0"/>
        <v>-14020100</v>
      </c>
      <c r="Z5" s="201">
        <f>+IF(X5&lt;&gt;0,+(Y5/X5)*100,0)</f>
        <v>-66.86374001426735</v>
      </c>
      <c r="AA5" s="199">
        <f>SUM(AA11:AA18)</f>
        <v>41936332</v>
      </c>
    </row>
    <row r="6" spans="1:27" ht="13.5">
      <c r="A6" s="291" t="s">
        <v>204</v>
      </c>
      <c r="B6" s="142"/>
      <c r="C6" s="62">
        <v>29116184</v>
      </c>
      <c r="D6" s="156"/>
      <c r="E6" s="60">
        <v>18398650</v>
      </c>
      <c r="F6" s="60">
        <v>29815812</v>
      </c>
      <c r="G6" s="60"/>
      <c r="H6" s="60">
        <v>374386</v>
      </c>
      <c r="I6" s="60">
        <v>3894043</v>
      </c>
      <c r="J6" s="60">
        <v>4268429</v>
      </c>
      <c r="K6" s="60">
        <v>1148367</v>
      </c>
      <c r="L6" s="60">
        <v>407880</v>
      </c>
      <c r="M6" s="60">
        <v>653985</v>
      </c>
      <c r="N6" s="60">
        <v>2210232</v>
      </c>
      <c r="O6" s="60"/>
      <c r="P6" s="60"/>
      <c r="Q6" s="60"/>
      <c r="R6" s="60"/>
      <c r="S6" s="60"/>
      <c r="T6" s="60"/>
      <c r="U6" s="60"/>
      <c r="V6" s="60"/>
      <c r="W6" s="60">
        <v>6478661</v>
      </c>
      <c r="X6" s="60">
        <v>14907906</v>
      </c>
      <c r="Y6" s="60">
        <v>-8429245</v>
      </c>
      <c r="Z6" s="140">
        <v>-56.54</v>
      </c>
      <c r="AA6" s="155">
        <v>29815812</v>
      </c>
    </row>
    <row r="7" spans="1:27" ht="13.5">
      <c r="A7" s="291" t="s">
        <v>205</v>
      </c>
      <c r="B7" s="142"/>
      <c r="C7" s="62"/>
      <c r="D7" s="156"/>
      <c r="E7" s="60">
        <v>750000</v>
      </c>
      <c r="F7" s="60">
        <v>750000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375000</v>
      </c>
      <c r="Y7" s="60">
        <v>-375000</v>
      </c>
      <c r="Z7" s="140">
        <v>-100</v>
      </c>
      <c r="AA7" s="155">
        <v>750000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625900</v>
      </c>
      <c r="D10" s="156"/>
      <c r="E10" s="60"/>
      <c r="F10" s="60">
        <v>1100000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550000</v>
      </c>
      <c r="Y10" s="60">
        <v>-550000</v>
      </c>
      <c r="Z10" s="140">
        <v>-100</v>
      </c>
      <c r="AA10" s="155">
        <v>1100000</v>
      </c>
    </row>
    <row r="11" spans="1:27" ht="13.5">
      <c r="A11" s="292" t="s">
        <v>209</v>
      </c>
      <c r="B11" s="142"/>
      <c r="C11" s="293">
        <f aca="true" t="shared" si="1" ref="C11:Y11">SUM(C6:C10)</f>
        <v>29742084</v>
      </c>
      <c r="D11" s="294">
        <f t="shared" si="1"/>
        <v>0</v>
      </c>
      <c r="E11" s="295">
        <f t="shared" si="1"/>
        <v>19148650</v>
      </c>
      <c r="F11" s="295">
        <f t="shared" si="1"/>
        <v>31665812</v>
      </c>
      <c r="G11" s="295">
        <f t="shared" si="1"/>
        <v>0</v>
      </c>
      <c r="H11" s="295">
        <f t="shared" si="1"/>
        <v>374386</v>
      </c>
      <c r="I11" s="295">
        <f t="shared" si="1"/>
        <v>3894043</v>
      </c>
      <c r="J11" s="295">
        <f t="shared" si="1"/>
        <v>4268429</v>
      </c>
      <c r="K11" s="295">
        <f t="shared" si="1"/>
        <v>1148367</v>
      </c>
      <c r="L11" s="295">
        <f t="shared" si="1"/>
        <v>407880</v>
      </c>
      <c r="M11" s="295">
        <f t="shared" si="1"/>
        <v>653985</v>
      </c>
      <c r="N11" s="295">
        <f t="shared" si="1"/>
        <v>2210232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6478661</v>
      </c>
      <c r="X11" s="295">
        <f t="shared" si="1"/>
        <v>15832906</v>
      </c>
      <c r="Y11" s="295">
        <f t="shared" si="1"/>
        <v>-9354245</v>
      </c>
      <c r="Z11" s="296">
        <f>+IF(X11&lt;&gt;0,+(Y11/X11)*100,0)</f>
        <v>-59.08103667134763</v>
      </c>
      <c r="AA11" s="297">
        <f>SUM(AA6:AA10)</f>
        <v>31665812</v>
      </c>
    </row>
    <row r="12" spans="1:27" ht="13.5">
      <c r="A12" s="298" t="s">
        <v>210</v>
      </c>
      <c r="B12" s="136"/>
      <c r="C12" s="62">
        <v>1088617</v>
      </c>
      <c r="D12" s="156"/>
      <c r="E12" s="60">
        <v>1128800</v>
      </c>
      <c r="F12" s="60">
        <v>864716</v>
      </c>
      <c r="G12" s="60"/>
      <c r="H12" s="60"/>
      <c r="I12" s="60"/>
      <c r="J12" s="60"/>
      <c r="K12" s="60">
        <v>19716</v>
      </c>
      <c r="L12" s="60">
        <v>42625</v>
      </c>
      <c r="M12" s="60"/>
      <c r="N12" s="60">
        <v>62341</v>
      </c>
      <c r="O12" s="60"/>
      <c r="P12" s="60"/>
      <c r="Q12" s="60"/>
      <c r="R12" s="60"/>
      <c r="S12" s="60"/>
      <c r="T12" s="60"/>
      <c r="U12" s="60"/>
      <c r="V12" s="60"/>
      <c r="W12" s="60">
        <v>62341</v>
      </c>
      <c r="X12" s="60">
        <v>432358</v>
      </c>
      <c r="Y12" s="60">
        <v>-370017</v>
      </c>
      <c r="Z12" s="140">
        <v>-85.58</v>
      </c>
      <c r="AA12" s="155">
        <v>864716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3162301</v>
      </c>
      <c r="D15" s="156"/>
      <c r="E15" s="60">
        <v>2106800</v>
      </c>
      <c r="F15" s="60">
        <v>9405804</v>
      </c>
      <c r="G15" s="60"/>
      <c r="H15" s="60">
        <v>75967</v>
      </c>
      <c r="I15" s="60">
        <v>32854</v>
      </c>
      <c r="J15" s="60">
        <v>108821</v>
      </c>
      <c r="K15" s="60">
        <v>11827</v>
      </c>
      <c r="L15" s="60">
        <v>151958</v>
      </c>
      <c r="M15" s="60">
        <v>134458</v>
      </c>
      <c r="N15" s="60">
        <v>298243</v>
      </c>
      <c r="O15" s="60"/>
      <c r="P15" s="60"/>
      <c r="Q15" s="60"/>
      <c r="R15" s="60"/>
      <c r="S15" s="60"/>
      <c r="T15" s="60"/>
      <c r="U15" s="60"/>
      <c r="V15" s="60"/>
      <c r="W15" s="60">
        <v>407064</v>
      </c>
      <c r="X15" s="60">
        <v>4702902</v>
      </c>
      <c r="Y15" s="60">
        <v>-4295838</v>
      </c>
      <c r="Z15" s="140">
        <v>-91.34</v>
      </c>
      <c r="AA15" s="155">
        <v>9405804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120000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10989000</v>
      </c>
      <c r="F20" s="100">
        <f t="shared" si="2"/>
        <v>12315179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6157590</v>
      </c>
      <c r="Y20" s="100">
        <f t="shared" si="2"/>
        <v>-6157590</v>
      </c>
      <c r="Z20" s="137">
        <f>+IF(X20&lt;&gt;0,+(Y20/X20)*100,0)</f>
        <v>-100</v>
      </c>
      <c r="AA20" s="153">
        <f>SUM(AA26:AA33)</f>
        <v>12315179</v>
      </c>
    </row>
    <row r="21" spans="1:27" ht="13.5">
      <c r="A21" s="291" t="s">
        <v>204</v>
      </c>
      <c r="B21" s="142"/>
      <c r="C21" s="62"/>
      <c r="D21" s="156"/>
      <c r="E21" s="60">
        <v>10000000</v>
      </c>
      <c r="F21" s="60">
        <v>11418179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5709090</v>
      </c>
      <c r="Y21" s="60">
        <v>-5709090</v>
      </c>
      <c r="Z21" s="140">
        <v>-100</v>
      </c>
      <c r="AA21" s="155">
        <v>11418179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>
        <v>289000</v>
      </c>
      <c r="F25" s="60">
        <v>247000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123500</v>
      </c>
      <c r="Y25" s="60">
        <v>-123500</v>
      </c>
      <c r="Z25" s="140">
        <v>-100</v>
      </c>
      <c r="AA25" s="155">
        <v>247000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10289000</v>
      </c>
      <c r="F26" s="295">
        <f t="shared" si="3"/>
        <v>11665179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5832590</v>
      </c>
      <c r="Y26" s="295">
        <f t="shared" si="3"/>
        <v>-5832590</v>
      </c>
      <c r="Z26" s="296">
        <f>+IF(X26&lt;&gt;0,+(Y26/X26)*100,0)</f>
        <v>-100</v>
      </c>
      <c r="AA26" s="297">
        <f>SUM(AA21:AA25)</f>
        <v>11665179</v>
      </c>
    </row>
    <row r="27" spans="1:27" ht="13.5">
      <c r="A27" s="298" t="s">
        <v>210</v>
      </c>
      <c r="B27" s="147"/>
      <c r="C27" s="62"/>
      <c r="D27" s="156"/>
      <c r="E27" s="60">
        <v>700000</v>
      </c>
      <c r="F27" s="60">
        <v>650000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325000</v>
      </c>
      <c r="Y27" s="60">
        <v>-325000</v>
      </c>
      <c r="Z27" s="140">
        <v>-100</v>
      </c>
      <c r="AA27" s="155">
        <v>650000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29116184</v>
      </c>
      <c r="D36" s="156">
        <f t="shared" si="4"/>
        <v>0</v>
      </c>
      <c r="E36" s="60">
        <f t="shared" si="4"/>
        <v>28398650</v>
      </c>
      <c r="F36" s="60">
        <f t="shared" si="4"/>
        <v>41233991</v>
      </c>
      <c r="G36" s="60">
        <f t="shared" si="4"/>
        <v>0</v>
      </c>
      <c r="H36" s="60">
        <f t="shared" si="4"/>
        <v>374386</v>
      </c>
      <c r="I36" s="60">
        <f t="shared" si="4"/>
        <v>3894043</v>
      </c>
      <c r="J36" s="60">
        <f t="shared" si="4"/>
        <v>4268429</v>
      </c>
      <c r="K36" s="60">
        <f t="shared" si="4"/>
        <v>1148367</v>
      </c>
      <c r="L36" s="60">
        <f t="shared" si="4"/>
        <v>407880</v>
      </c>
      <c r="M36" s="60">
        <f t="shared" si="4"/>
        <v>653985</v>
      </c>
      <c r="N36" s="60">
        <f t="shared" si="4"/>
        <v>2210232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6478661</v>
      </c>
      <c r="X36" s="60">
        <f t="shared" si="4"/>
        <v>20616996</v>
      </c>
      <c r="Y36" s="60">
        <f t="shared" si="4"/>
        <v>-14138335</v>
      </c>
      <c r="Z36" s="140">
        <f aca="true" t="shared" si="5" ref="Z36:Z49">+IF(X36&lt;&gt;0,+(Y36/X36)*100,0)</f>
        <v>-68.57611555049048</v>
      </c>
      <c r="AA36" s="155">
        <f>AA6+AA21</f>
        <v>41233991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750000</v>
      </c>
      <c r="F37" s="60">
        <f t="shared" si="4"/>
        <v>750000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375000</v>
      </c>
      <c r="Y37" s="60">
        <f t="shared" si="4"/>
        <v>-375000</v>
      </c>
      <c r="Z37" s="140">
        <f t="shared" si="5"/>
        <v>-100</v>
      </c>
      <c r="AA37" s="155">
        <f>AA7+AA22</f>
        <v>750000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625900</v>
      </c>
      <c r="D40" s="156">
        <f t="shared" si="4"/>
        <v>0</v>
      </c>
      <c r="E40" s="60">
        <f t="shared" si="4"/>
        <v>289000</v>
      </c>
      <c r="F40" s="60">
        <f t="shared" si="4"/>
        <v>1347000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673500</v>
      </c>
      <c r="Y40" s="60">
        <f t="shared" si="4"/>
        <v>-673500</v>
      </c>
      <c r="Z40" s="140">
        <f t="shared" si="5"/>
        <v>-100</v>
      </c>
      <c r="AA40" s="155">
        <f>AA10+AA25</f>
        <v>1347000</v>
      </c>
    </row>
    <row r="41" spans="1:27" ht="13.5">
      <c r="A41" s="292" t="s">
        <v>209</v>
      </c>
      <c r="B41" s="142"/>
      <c r="C41" s="293">
        <f aca="true" t="shared" si="6" ref="C41:Y41">SUM(C36:C40)</f>
        <v>29742084</v>
      </c>
      <c r="D41" s="294">
        <f t="shared" si="6"/>
        <v>0</v>
      </c>
      <c r="E41" s="295">
        <f t="shared" si="6"/>
        <v>29437650</v>
      </c>
      <c r="F41" s="295">
        <f t="shared" si="6"/>
        <v>43330991</v>
      </c>
      <c r="G41" s="295">
        <f t="shared" si="6"/>
        <v>0</v>
      </c>
      <c r="H41" s="295">
        <f t="shared" si="6"/>
        <v>374386</v>
      </c>
      <c r="I41" s="295">
        <f t="shared" si="6"/>
        <v>3894043</v>
      </c>
      <c r="J41" s="295">
        <f t="shared" si="6"/>
        <v>4268429</v>
      </c>
      <c r="K41" s="295">
        <f t="shared" si="6"/>
        <v>1148367</v>
      </c>
      <c r="L41" s="295">
        <f t="shared" si="6"/>
        <v>407880</v>
      </c>
      <c r="M41" s="295">
        <f t="shared" si="6"/>
        <v>653985</v>
      </c>
      <c r="N41" s="295">
        <f t="shared" si="6"/>
        <v>2210232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6478661</v>
      </c>
      <c r="X41" s="295">
        <f t="shared" si="6"/>
        <v>21665496</v>
      </c>
      <c r="Y41" s="295">
        <f t="shared" si="6"/>
        <v>-15186835</v>
      </c>
      <c r="Z41" s="296">
        <f t="shared" si="5"/>
        <v>-70.09687200329962</v>
      </c>
      <c r="AA41" s="297">
        <f>SUM(AA36:AA40)</f>
        <v>43330991</v>
      </c>
    </row>
    <row r="42" spans="1:27" ht="13.5">
      <c r="A42" s="298" t="s">
        <v>210</v>
      </c>
      <c r="B42" s="136"/>
      <c r="C42" s="95">
        <f aca="true" t="shared" si="7" ref="C42:Y48">C12+C27</f>
        <v>1088617</v>
      </c>
      <c r="D42" s="129">
        <f t="shared" si="7"/>
        <v>0</v>
      </c>
      <c r="E42" s="54">
        <f t="shared" si="7"/>
        <v>1828800</v>
      </c>
      <c r="F42" s="54">
        <f t="shared" si="7"/>
        <v>1514716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19716</v>
      </c>
      <c r="L42" s="54">
        <f t="shared" si="7"/>
        <v>42625</v>
      </c>
      <c r="M42" s="54">
        <f t="shared" si="7"/>
        <v>0</v>
      </c>
      <c r="N42" s="54">
        <f t="shared" si="7"/>
        <v>62341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62341</v>
      </c>
      <c r="X42" s="54">
        <f t="shared" si="7"/>
        <v>757358</v>
      </c>
      <c r="Y42" s="54">
        <f t="shared" si="7"/>
        <v>-695017</v>
      </c>
      <c r="Z42" s="184">
        <f t="shared" si="5"/>
        <v>-91.76862197269983</v>
      </c>
      <c r="AA42" s="130">
        <f aca="true" t="shared" si="8" ref="AA42:AA48">AA12+AA27</f>
        <v>1514716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3162301</v>
      </c>
      <c r="D45" s="129">
        <f t="shared" si="7"/>
        <v>0</v>
      </c>
      <c r="E45" s="54">
        <f t="shared" si="7"/>
        <v>2106800</v>
      </c>
      <c r="F45" s="54">
        <f t="shared" si="7"/>
        <v>9405804</v>
      </c>
      <c r="G45" s="54">
        <f t="shared" si="7"/>
        <v>0</v>
      </c>
      <c r="H45" s="54">
        <f t="shared" si="7"/>
        <v>75967</v>
      </c>
      <c r="I45" s="54">
        <f t="shared" si="7"/>
        <v>32854</v>
      </c>
      <c r="J45" s="54">
        <f t="shared" si="7"/>
        <v>108821</v>
      </c>
      <c r="K45" s="54">
        <f t="shared" si="7"/>
        <v>11827</v>
      </c>
      <c r="L45" s="54">
        <f t="shared" si="7"/>
        <v>151958</v>
      </c>
      <c r="M45" s="54">
        <f t="shared" si="7"/>
        <v>134458</v>
      </c>
      <c r="N45" s="54">
        <f t="shared" si="7"/>
        <v>298243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407064</v>
      </c>
      <c r="X45" s="54">
        <f t="shared" si="7"/>
        <v>4702902</v>
      </c>
      <c r="Y45" s="54">
        <f t="shared" si="7"/>
        <v>-4295838</v>
      </c>
      <c r="Z45" s="184">
        <f t="shared" si="5"/>
        <v>-91.34440819732157</v>
      </c>
      <c r="AA45" s="130">
        <f t="shared" si="8"/>
        <v>9405804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120000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33993002</v>
      </c>
      <c r="D49" s="218">
        <f t="shared" si="9"/>
        <v>0</v>
      </c>
      <c r="E49" s="220">
        <f t="shared" si="9"/>
        <v>33493250</v>
      </c>
      <c r="F49" s="220">
        <f t="shared" si="9"/>
        <v>54251511</v>
      </c>
      <c r="G49" s="220">
        <f t="shared" si="9"/>
        <v>0</v>
      </c>
      <c r="H49" s="220">
        <f t="shared" si="9"/>
        <v>450353</v>
      </c>
      <c r="I49" s="220">
        <f t="shared" si="9"/>
        <v>3926897</v>
      </c>
      <c r="J49" s="220">
        <f t="shared" si="9"/>
        <v>4377250</v>
      </c>
      <c r="K49" s="220">
        <f t="shared" si="9"/>
        <v>1179910</v>
      </c>
      <c r="L49" s="220">
        <f t="shared" si="9"/>
        <v>602463</v>
      </c>
      <c r="M49" s="220">
        <f t="shared" si="9"/>
        <v>788443</v>
      </c>
      <c r="N49" s="220">
        <f t="shared" si="9"/>
        <v>2570816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6948066</v>
      </c>
      <c r="X49" s="220">
        <f t="shared" si="9"/>
        <v>27125756</v>
      </c>
      <c r="Y49" s="220">
        <f t="shared" si="9"/>
        <v>-20177690</v>
      </c>
      <c r="Z49" s="221">
        <f t="shared" si="5"/>
        <v>-74.38572403290806</v>
      </c>
      <c r="AA49" s="222">
        <f>SUM(AA41:AA48)</f>
        <v>54251511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6329400</v>
      </c>
      <c r="F51" s="54">
        <f t="shared" si="10"/>
        <v>6562600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3281301</v>
      </c>
      <c r="Y51" s="54">
        <f t="shared" si="10"/>
        <v>-3281301</v>
      </c>
      <c r="Z51" s="184">
        <f>+IF(X51&lt;&gt;0,+(Y51/X51)*100,0)</f>
        <v>-100</v>
      </c>
      <c r="AA51" s="130">
        <f>SUM(AA57:AA61)</f>
        <v>6562600</v>
      </c>
    </row>
    <row r="52" spans="1:27" ht="13.5">
      <c r="A52" s="310" t="s">
        <v>204</v>
      </c>
      <c r="B52" s="142"/>
      <c r="C52" s="62"/>
      <c r="D52" s="156"/>
      <c r="E52" s="60">
        <v>2455000</v>
      </c>
      <c r="F52" s="60">
        <v>2954009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1477005</v>
      </c>
      <c r="Y52" s="60">
        <v>-1477005</v>
      </c>
      <c r="Z52" s="140">
        <v>-100</v>
      </c>
      <c r="AA52" s="155">
        <v>2954009</v>
      </c>
    </row>
    <row r="53" spans="1:27" ht="13.5">
      <c r="A53" s="310" t="s">
        <v>205</v>
      </c>
      <c r="B53" s="142"/>
      <c r="C53" s="62"/>
      <c r="D53" s="156"/>
      <c r="E53" s="60">
        <v>120000</v>
      </c>
      <c r="F53" s="60">
        <v>120000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60000</v>
      </c>
      <c r="Y53" s="60">
        <v>-60000</v>
      </c>
      <c r="Z53" s="140">
        <v>-100</v>
      </c>
      <c r="AA53" s="155">
        <v>120000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90000</v>
      </c>
      <c r="F56" s="60">
        <v>45000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22500</v>
      </c>
      <c r="Y56" s="60">
        <v>-22500</v>
      </c>
      <c r="Z56" s="140">
        <v>-100</v>
      </c>
      <c r="AA56" s="155">
        <v>45000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2665000</v>
      </c>
      <c r="F57" s="295">
        <f t="shared" si="11"/>
        <v>3119009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1559505</v>
      </c>
      <c r="Y57" s="295">
        <f t="shared" si="11"/>
        <v>-1559505</v>
      </c>
      <c r="Z57" s="296">
        <f>+IF(X57&lt;&gt;0,+(Y57/X57)*100,0)</f>
        <v>-100</v>
      </c>
      <c r="AA57" s="297">
        <f>SUM(AA52:AA56)</f>
        <v>3119009</v>
      </c>
    </row>
    <row r="58" spans="1:27" ht="13.5">
      <c r="A58" s="311" t="s">
        <v>210</v>
      </c>
      <c r="B58" s="136"/>
      <c r="C58" s="62"/>
      <c r="D58" s="156"/>
      <c r="E58" s="60">
        <v>704400</v>
      </c>
      <c r="F58" s="60">
        <v>704400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352200</v>
      </c>
      <c r="Y58" s="60">
        <v>-352200</v>
      </c>
      <c r="Z58" s="140">
        <v>-100</v>
      </c>
      <c r="AA58" s="155">
        <v>704400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2960000</v>
      </c>
      <c r="F61" s="60">
        <v>2739191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1369596</v>
      </c>
      <c r="Y61" s="60">
        <v>-1369596</v>
      </c>
      <c r="Z61" s="140">
        <v>-100</v>
      </c>
      <c r="AA61" s="155">
        <v>2739191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2000000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4000000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329400</v>
      </c>
      <c r="F68" s="60"/>
      <c r="G68" s="60">
        <v>1371</v>
      </c>
      <c r="H68" s="60">
        <v>67353</v>
      </c>
      <c r="I68" s="60">
        <v>267011</v>
      </c>
      <c r="J68" s="60">
        <v>335735</v>
      </c>
      <c r="K68" s="60">
        <v>514249</v>
      </c>
      <c r="L68" s="60">
        <v>1158002</v>
      </c>
      <c r="M68" s="60">
        <v>824199</v>
      </c>
      <c r="N68" s="60">
        <v>2496450</v>
      </c>
      <c r="O68" s="60"/>
      <c r="P68" s="60"/>
      <c r="Q68" s="60"/>
      <c r="R68" s="60"/>
      <c r="S68" s="60"/>
      <c r="T68" s="60"/>
      <c r="U68" s="60"/>
      <c r="V68" s="60"/>
      <c r="W68" s="60">
        <v>2832185</v>
      </c>
      <c r="X68" s="60"/>
      <c r="Y68" s="60">
        <v>2832185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6329400</v>
      </c>
      <c r="F69" s="220">
        <f t="shared" si="12"/>
        <v>0</v>
      </c>
      <c r="G69" s="220">
        <f t="shared" si="12"/>
        <v>1371</v>
      </c>
      <c r="H69" s="220">
        <f t="shared" si="12"/>
        <v>67353</v>
      </c>
      <c r="I69" s="220">
        <f t="shared" si="12"/>
        <v>267011</v>
      </c>
      <c r="J69" s="220">
        <f t="shared" si="12"/>
        <v>335735</v>
      </c>
      <c r="K69" s="220">
        <f t="shared" si="12"/>
        <v>514249</v>
      </c>
      <c r="L69" s="220">
        <f t="shared" si="12"/>
        <v>1158002</v>
      </c>
      <c r="M69" s="220">
        <f t="shared" si="12"/>
        <v>824199</v>
      </c>
      <c r="N69" s="220">
        <f t="shared" si="12"/>
        <v>2496450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2832185</v>
      </c>
      <c r="X69" s="220">
        <f t="shared" si="12"/>
        <v>0</v>
      </c>
      <c r="Y69" s="220">
        <f t="shared" si="12"/>
        <v>2832185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29742084</v>
      </c>
      <c r="D5" s="344">
        <f t="shared" si="0"/>
        <v>0</v>
      </c>
      <c r="E5" s="343">
        <f t="shared" si="0"/>
        <v>19148650</v>
      </c>
      <c r="F5" s="345">
        <f t="shared" si="0"/>
        <v>31665812</v>
      </c>
      <c r="G5" s="345">
        <f t="shared" si="0"/>
        <v>0</v>
      </c>
      <c r="H5" s="343">
        <f t="shared" si="0"/>
        <v>374386</v>
      </c>
      <c r="I5" s="343">
        <f t="shared" si="0"/>
        <v>3894043</v>
      </c>
      <c r="J5" s="345">
        <f t="shared" si="0"/>
        <v>4268429</v>
      </c>
      <c r="K5" s="345">
        <f t="shared" si="0"/>
        <v>1148367</v>
      </c>
      <c r="L5" s="343">
        <f t="shared" si="0"/>
        <v>407880</v>
      </c>
      <c r="M5" s="343">
        <f t="shared" si="0"/>
        <v>653985</v>
      </c>
      <c r="N5" s="345">
        <f t="shared" si="0"/>
        <v>2210232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6478661</v>
      </c>
      <c r="X5" s="343">
        <f t="shared" si="0"/>
        <v>15832906</v>
      </c>
      <c r="Y5" s="345">
        <f t="shared" si="0"/>
        <v>-9354245</v>
      </c>
      <c r="Z5" s="346">
        <f>+IF(X5&lt;&gt;0,+(Y5/X5)*100,0)</f>
        <v>-59.08103667134763</v>
      </c>
      <c r="AA5" s="347">
        <f>+AA6+AA8+AA11+AA13+AA15</f>
        <v>31665812</v>
      </c>
    </row>
    <row r="6" spans="1:27" ht="13.5">
      <c r="A6" s="348" t="s">
        <v>204</v>
      </c>
      <c r="B6" s="142"/>
      <c r="C6" s="60">
        <f>+C7</f>
        <v>29116184</v>
      </c>
      <c r="D6" s="327">
        <f aca="true" t="shared" si="1" ref="D6:AA6">+D7</f>
        <v>0</v>
      </c>
      <c r="E6" s="60">
        <f t="shared" si="1"/>
        <v>18398650</v>
      </c>
      <c r="F6" s="59">
        <f t="shared" si="1"/>
        <v>29815812</v>
      </c>
      <c r="G6" s="59">
        <f t="shared" si="1"/>
        <v>0</v>
      </c>
      <c r="H6" s="60">
        <f t="shared" si="1"/>
        <v>374386</v>
      </c>
      <c r="I6" s="60">
        <f t="shared" si="1"/>
        <v>3894043</v>
      </c>
      <c r="J6" s="59">
        <f t="shared" si="1"/>
        <v>4268429</v>
      </c>
      <c r="K6" s="59">
        <f t="shared" si="1"/>
        <v>1148367</v>
      </c>
      <c r="L6" s="60">
        <f t="shared" si="1"/>
        <v>407880</v>
      </c>
      <c r="M6" s="60">
        <f t="shared" si="1"/>
        <v>653985</v>
      </c>
      <c r="N6" s="59">
        <f t="shared" si="1"/>
        <v>2210232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6478661</v>
      </c>
      <c r="X6" s="60">
        <f t="shared" si="1"/>
        <v>14907906</v>
      </c>
      <c r="Y6" s="59">
        <f t="shared" si="1"/>
        <v>-8429245</v>
      </c>
      <c r="Z6" s="61">
        <f>+IF(X6&lt;&gt;0,+(Y6/X6)*100,0)</f>
        <v>-56.5421126213165</v>
      </c>
      <c r="AA6" s="62">
        <f t="shared" si="1"/>
        <v>29815812</v>
      </c>
    </row>
    <row r="7" spans="1:27" ht="13.5">
      <c r="A7" s="291" t="s">
        <v>228</v>
      </c>
      <c r="B7" s="142"/>
      <c r="C7" s="60">
        <v>29116184</v>
      </c>
      <c r="D7" s="327"/>
      <c r="E7" s="60">
        <v>18398650</v>
      </c>
      <c r="F7" s="59">
        <v>29815812</v>
      </c>
      <c r="G7" s="59"/>
      <c r="H7" s="60">
        <v>374386</v>
      </c>
      <c r="I7" s="60">
        <v>3894043</v>
      </c>
      <c r="J7" s="59">
        <v>4268429</v>
      </c>
      <c r="K7" s="59">
        <v>1148367</v>
      </c>
      <c r="L7" s="60">
        <v>407880</v>
      </c>
      <c r="M7" s="60">
        <v>653985</v>
      </c>
      <c r="N7" s="59">
        <v>2210232</v>
      </c>
      <c r="O7" s="59"/>
      <c r="P7" s="60"/>
      <c r="Q7" s="60"/>
      <c r="R7" s="59"/>
      <c r="S7" s="59"/>
      <c r="T7" s="60"/>
      <c r="U7" s="60"/>
      <c r="V7" s="59"/>
      <c r="W7" s="59">
        <v>6478661</v>
      </c>
      <c r="X7" s="60">
        <v>14907906</v>
      </c>
      <c r="Y7" s="59">
        <v>-8429245</v>
      </c>
      <c r="Z7" s="61">
        <v>-56.54</v>
      </c>
      <c r="AA7" s="62">
        <v>29815812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750000</v>
      </c>
      <c r="F8" s="59">
        <f t="shared" si="2"/>
        <v>750000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375000</v>
      </c>
      <c r="Y8" s="59">
        <f t="shared" si="2"/>
        <v>-375000</v>
      </c>
      <c r="Z8" s="61">
        <f>+IF(X8&lt;&gt;0,+(Y8/X8)*100,0)</f>
        <v>-100</v>
      </c>
      <c r="AA8" s="62">
        <f>SUM(AA9:AA10)</f>
        <v>750000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>
        <v>750000</v>
      </c>
      <c r="F10" s="59">
        <v>750000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375000</v>
      </c>
      <c r="Y10" s="59">
        <v>-375000</v>
      </c>
      <c r="Z10" s="61">
        <v>-100</v>
      </c>
      <c r="AA10" s="62">
        <v>750000</v>
      </c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625900</v>
      </c>
      <c r="D15" s="327">
        <f t="shared" si="5"/>
        <v>0</v>
      </c>
      <c r="E15" s="60">
        <f t="shared" si="5"/>
        <v>0</v>
      </c>
      <c r="F15" s="59">
        <f t="shared" si="5"/>
        <v>1100000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550000</v>
      </c>
      <c r="Y15" s="59">
        <f t="shared" si="5"/>
        <v>-550000</v>
      </c>
      <c r="Z15" s="61">
        <f>+IF(X15&lt;&gt;0,+(Y15/X15)*100,0)</f>
        <v>-100</v>
      </c>
      <c r="AA15" s="62">
        <f>SUM(AA16:AA20)</f>
        <v>1100000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625900</v>
      </c>
      <c r="D20" s="327"/>
      <c r="E20" s="60"/>
      <c r="F20" s="59">
        <v>1100000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550000</v>
      </c>
      <c r="Y20" s="59">
        <v>-550000</v>
      </c>
      <c r="Z20" s="61">
        <v>-100</v>
      </c>
      <c r="AA20" s="62">
        <v>1100000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1088617</v>
      </c>
      <c r="D22" s="331">
        <f t="shared" si="6"/>
        <v>0</v>
      </c>
      <c r="E22" s="330">
        <f t="shared" si="6"/>
        <v>1128800</v>
      </c>
      <c r="F22" s="332">
        <f t="shared" si="6"/>
        <v>864716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19716</v>
      </c>
      <c r="L22" s="330">
        <f t="shared" si="6"/>
        <v>42625</v>
      </c>
      <c r="M22" s="330">
        <f t="shared" si="6"/>
        <v>0</v>
      </c>
      <c r="N22" s="332">
        <f t="shared" si="6"/>
        <v>62341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62341</v>
      </c>
      <c r="X22" s="330">
        <f t="shared" si="6"/>
        <v>432358</v>
      </c>
      <c r="Y22" s="332">
        <f t="shared" si="6"/>
        <v>-370017</v>
      </c>
      <c r="Z22" s="323">
        <f>+IF(X22&lt;&gt;0,+(Y22/X22)*100,0)</f>
        <v>-85.58116190749332</v>
      </c>
      <c r="AA22" s="337">
        <f>SUM(AA23:AA32)</f>
        <v>864716</v>
      </c>
    </row>
    <row r="23" spans="1:27" ht="13.5">
      <c r="A23" s="348" t="s">
        <v>236</v>
      </c>
      <c r="B23" s="142"/>
      <c r="C23" s="60"/>
      <c r="D23" s="327"/>
      <c r="E23" s="60">
        <v>50000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122492</v>
      </c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>
        <v>103000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>
        <v>110800</v>
      </c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>
        <v>825426</v>
      </c>
      <c r="D27" s="327"/>
      <c r="E27" s="60">
        <v>20000</v>
      </c>
      <c r="F27" s="59">
        <v>100000</v>
      </c>
      <c r="G27" s="59"/>
      <c r="H27" s="60"/>
      <c r="I27" s="60"/>
      <c r="J27" s="59"/>
      <c r="K27" s="59">
        <v>19716</v>
      </c>
      <c r="L27" s="60">
        <v>34700</v>
      </c>
      <c r="M27" s="60"/>
      <c r="N27" s="59">
        <v>54416</v>
      </c>
      <c r="O27" s="59"/>
      <c r="P27" s="60"/>
      <c r="Q27" s="60"/>
      <c r="R27" s="59"/>
      <c r="S27" s="59"/>
      <c r="T27" s="60"/>
      <c r="U27" s="60"/>
      <c r="V27" s="59"/>
      <c r="W27" s="59">
        <v>54416</v>
      </c>
      <c r="X27" s="60">
        <v>50000</v>
      </c>
      <c r="Y27" s="59">
        <v>4416</v>
      </c>
      <c r="Z27" s="61">
        <v>8.83</v>
      </c>
      <c r="AA27" s="62">
        <v>100000</v>
      </c>
    </row>
    <row r="28" spans="1:27" ht="13.5">
      <c r="A28" s="348" t="s">
        <v>241</v>
      </c>
      <c r="B28" s="147"/>
      <c r="C28" s="275">
        <v>140699</v>
      </c>
      <c r="D28" s="328"/>
      <c r="E28" s="275"/>
      <c r="F28" s="329">
        <v>114716</v>
      </c>
      <c r="G28" s="329"/>
      <c r="H28" s="275"/>
      <c r="I28" s="275"/>
      <c r="J28" s="329"/>
      <c r="K28" s="329"/>
      <c r="L28" s="275">
        <v>7925</v>
      </c>
      <c r="M28" s="275"/>
      <c r="N28" s="329">
        <v>7925</v>
      </c>
      <c r="O28" s="329"/>
      <c r="P28" s="275"/>
      <c r="Q28" s="275"/>
      <c r="R28" s="329"/>
      <c r="S28" s="329"/>
      <c r="T28" s="275"/>
      <c r="U28" s="275"/>
      <c r="V28" s="329"/>
      <c r="W28" s="329">
        <v>7925</v>
      </c>
      <c r="X28" s="275">
        <v>57358</v>
      </c>
      <c r="Y28" s="329">
        <v>-49433</v>
      </c>
      <c r="Z28" s="322">
        <v>-86.18</v>
      </c>
      <c r="AA28" s="273">
        <v>114716</v>
      </c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845000</v>
      </c>
      <c r="F32" s="59">
        <v>650000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325000</v>
      </c>
      <c r="Y32" s="59">
        <v>-325000</v>
      </c>
      <c r="Z32" s="61">
        <v>-100</v>
      </c>
      <c r="AA32" s="62">
        <v>650000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3162301</v>
      </c>
      <c r="D40" s="331">
        <f t="shared" si="9"/>
        <v>0</v>
      </c>
      <c r="E40" s="330">
        <f t="shared" si="9"/>
        <v>2106800</v>
      </c>
      <c r="F40" s="332">
        <f t="shared" si="9"/>
        <v>9405804</v>
      </c>
      <c r="G40" s="332">
        <f t="shared" si="9"/>
        <v>0</v>
      </c>
      <c r="H40" s="330">
        <f t="shared" si="9"/>
        <v>75967</v>
      </c>
      <c r="I40" s="330">
        <f t="shared" si="9"/>
        <v>32854</v>
      </c>
      <c r="J40" s="332">
        <f t="shared" si="9"/>
        <v>108821</v>
      </c>
      <c r="K40" s="332">
        <f t="shared" si="9"/>
        <v>11827</v>
      </c>
      <c r="L40" s="330">
        <f t="shared" si="9"/>
        <v>151958</v>
      </c>
      <c r="M40" s="330">
        <f t="shared" si="9"/>
        <v>134458</v>
      </c>
      <c r="N40" s="332">
        <f t="shared" si="9"/>
        <v>298243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407064</v>
      </c>
      <c r="X40" s="330">
        <f t="shared" si="9"/>
        <v>4702903</v>
      </c>
      <c r="Y40" s="332">
        <f t="shared" si="9"/>
        <v>-4295839</v>
      </c>
      <c r="Z40" s="323">
        <f>+IF(X40&lt;&gt;0,+(Y40/X40)*100,0)</f>
        <v>-91.34441003780006</v>
      </c>
      <c r="AA40" s="337">
        <f>SUM(AA41:AA49)</f>
        <v>9405804</v>
      </c>
    </row>
    <row r="41" spans="1:27" ht="13.5">
      <c r="A41" s="348" t="s">
        <v>247</v>
      </c>
      <c r="B41" s="142"/>
      <c r="C41" s="349">
        <v>357764</v>
      </c>
      <c r="D41" s="350"/>
      <c r="E41" s="349">
        <v>255000</v>
      </c>
      <c r="F41" s="351">
        <v>275000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137500</v>
      </c>
      <c r="Y41" s="351">
        <v>-137500</v>
      </c>
      <c r="Z41" s="352">
        <v>-100</v>
      </c>
      <c r="AA41" s="353">
        <v>275000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1980301</v>
      </c>
      <c r="D43" s="356"/>
      <c r="E43" s="305">
        <v>250000</v>
      </c>
      <c r="F43" s="357">
        <v>7232843</v>
      </c>
      <c r="G43" s="357"/>
      <c r="H43" s="305"/>
      <c r="I43" s="305">
        <v>3925</v>
      </c>
      <c r="J43" s="357">
        <v>3925</v>
      </c>
      <c r="K43" s="357"/>
      <c r="L43" s="305"/>
      <c r="M43" s="305">
        <v>5119</v>
      </c>
      <c r="N43" s="357">
        <v>5119</v>
      </c>
      <c r="O43" s="357"/>
      <c r="P43" s="305"/>
      <c r="Q43" s="305"/>
      <c r="R43" s="357"/>
      <c r="S43" s="357"/>
      <c r="T43" s="305"/>
      <c r="U43" s="305"/>
      <c r="V43" s="357"/>
      <c r="W43" s="357">
        <v>9044</v>
      </c>
      <c r="X43" s="305">
        <v>3616422</v>
      </c>
      <c r="Y43" s="357">
        <v>-3607378</v>
      </c>
      <c r="Z43" s="358">
        <v>-99.75</v>
      </c>
      <c r="AA43" s="303">
        <v>7232843</v>
      </c>
    </row>
    <row r="44" spans="1:27" ht="13.5">
      <c r="A44" s="348" t="s">
        <v>250</v>
      </c>
      <c r="B44" s="136"/>
      <c r="C44" s="60">
        <v>616696</v>
      </c>
      <c r="D44" s="355"/>
      <c r="E44" s="54">
        <v>1601800</v>
      </c>
      <c r="F44" s="53">
        <v>1585957</v>
      </c>
      <c r="G44" s="53"/>
      <c r="H44" s="54">
        <v>75967</v>
      </c>
      <c r="I44" s="54">
        <v>28929</v>
      </c>
      <c r="J44" s="53">
        <v>104896</v>
      </c>
      <c r="K44" s="53">
        <v>11827</v>
      </c>
      <c r="L44" s="54">
        <v>151958</v>
      </c>
      <c r="M44" s="54"/>
      <c r="N44" s="53">
        <v>163785</v>
      </c>
      <c r="O44" s="53"/>
      <c r="P44" s="54"/>
      <c r="Q44" s="54"/>
      <c r="R44" s="53"/>
      <c r="S44" s="53"/>
      <c r="T44" s="54"/>
      <c r="U44" s="54"/>
      <c r="V44" s="53"/>
      <c r="W44" s="53">
        <v>268681</v>
      </c>
      <c r="X44" s="54">
        <v>792979</v>
      </c>
      <c r="Y44" s="53">
        <v>-524298</v>
      </c>
      <c r="Z44" s="94">
        <v>-66.12</v>
      </c>
      <c r="AA44" s="95">
        <v>1585957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174075</v>
      </c>
      <c r="D48" s="355"/>
      <c r="E48" s="54"/>
      <c r="F48" s="53">
        <v>66700</v>
      </c>
      <c r="G48" s="53"/>
      <c r="H48" s="54"/>
      <c r="I48" s="54"/>
      <c r="J48" s="53"/>
      <c r="K48" s="53"/>
      <c r="L48" s="54"/>
      <c r="M48" s="54">
        <v>129339</v>
      </c>
      <c r="N48" s="53">
        <v>129339</v>
      </c>
      <c r="O48" s="53"/>
      <c r="P48" s="54"/>
      <c r="Q48" s="54"/>
      <c r="R48" s="53"/>
      <c r="S48" s="53"/>
      <c r="T48" s="54"/>
      <c r="U48" s="54"/>
      <c r="V48" s="53"/>
      <c r="W48" s="53">
        <v>129339</v>
      </c>
      <c r="X48" s="54">
        <v>33350</v>
      </c>
      <c r="Y48" s="53">
        <v>95989</v>
      </c>
      <c r="Z48" s="94">
        <v>287.82</v>
      </c>
      <c r="AA48" s="95">
        <v>66700</v>
      </c>
    </row>
    <row r="49" spans="1:27" ht="13.5">
      <c r="A49" s="348" t="s">
        <v>93</v>
      </c>
      <c r="B49" s="136"/>
      <c r="C49" s="54">
        <v>33465</v>
      </c>
      <c r="D49" s="355"/>
      <c r="E49" s="54"/>
      <c r="F49" s="53">
        <v>245304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122652</v>
      </c>
      <c r="Y49" s="53">
        <v>-122652</v>
      </c>
      <c r="Z49" s="94">
        <v>-100</v>
      </c>
      <c r="AA49" s="95">
        <v>245304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120000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>
        <v>120000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33993002</v>
      </c>
      <c r="D60" s="333">
        <f t="shared" si="14"/>
        <v>0</v>
      </c>
      <c r="E60" s="219">
        <f t="shared" si="14"/>
        <v>22504250</v>
      </c>
      <c r="F60" s="264">
        <f t="shared" si="14"/>
        <v>41936332</v>
      </c>
      <c r="G60" s="264">
        <f t="shared" si="14"/>
        <v>0</v>
      </c>
      <c r="H60" s="219">
        <f t="shared" si="14"/>
        <v>450353</v>
      </c>
      <c r="I60" s="219">
        <f t="shared" si="14"/>
        <v>3926897</v>
      </c>
      <c r="J60" s="264">
        <f t="shared" si="14"/>
        <v>4377250</v>
      </c>
      <c r="K60" s="264">
        <f t="shared" si="14"/>
        <v>1179910</v>
      </c>
      <c r="L60" s="219">
        <f t="shared" si="14"/>
        <v>602463</v>
      </c>
      <c r="M60" s="219">
        <f t="shared" si="14"/>
        <v>788443</v>
      </c>
      <c r="N60" s="264">
        <f t="shared" si="14"/>
        <v>2570816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6948066</v>
      </c>
      <c r="X60" s="219">
        <f t="shared" si="14"/>
        <v>20968167</v>
      </c>
      <c r="Y60" s="264">
        <f t="shared" si="14"/>
        <v>-14020101</v>
      </c>
      <c r="Z60" s="324">
        <f>+IF(X60&lt;&gt;0,+(Y60/X60)*100,0)</f>
        <v>-66.86374159458002</v>
      </c>
      <c r="AA60" s="232">
        <f>+AA57+AA54+AA51+AA40+AA37+AA34+AA22+AA5</f>
        <v>41936332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10289000</v>
      </c>
      <c r="F5" s="345">
        <f t="shared" si="0"/>
        <v>11665179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5832590</v>
      </c>
      <c r="Y5" s="345">
        <f t="shared" si="0"/>
        <v>-5832590</v>
      </c>
      <c r="Z5" s="346">
        <f>+IF(X5&lt;&gt;0,+(Y5/X5)*100,0)</f>
        <v>-100</v>
      </c>
      <c r="AA5" s="347">
        <f>+AA6+AA8+AA11+AA13+AA15</f>
        <v>11665179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10000000</v>
      </c>
      <c r="F6" s="59">
        <f t="shared" si="1"/>
        <v>11418179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5709090</v>
      </c>
      <c r="Y6" s="59">
        <f t="shared" si="1"/>
        <v>-5709090</v>
      </c>
      <c r="Z6" s="61">
        <f>+IF(X6&lt;&gt;0,+(Y6/X6)*100,0)</f>
        <v>-100</v>
      </c>
      <c r="AA6" s="62">
        <f t="shared" si="1"/>
        <v>11418179</v>
      </c>
    </row>
    <row r="7" spans="1:27" ht="13.5">
      <c r="A7" s="291" t="s">
        <v>228</v>
      </c>
      <c r="B7" s="142"/>
      <c r="C7" s="60"/>
      <c r="D7" s="327"/>
      <c r="E7" s="60">
        <v>10000000</v>
      </c>
      <c r="F7" s="59">
        <v>11418179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5709090</v>
      </c>
      <c r="Y7" s="59">
        <v>-5709090</v>
      </c>
      <c r="Z7" s="61">
        <v>-100</v>
      </c>
      <c r="AA7" s="62">
        <v>11418179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289000</v>
      </c>
      <c r="F15" s="59">
        <f t="shared" si="5"/>
        <v>247000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123500</v>
      </c>
      <c r="Y15" s="59">
        <f t="shared" si="5"/>
        <v>-123500</v>
      </c>
      <c r="Z15" s="61">
        <f>+IF(X15&lt;&gt;0,+(Y15/X15)*100,0)</f>
        <v>-100</v>
      </c>
      <c r="AA15" s="62">
        <f>SUM(AA16:AA20)</f>
        <v>247000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289000</v>
      </c>
      <c r="F20" s="59">
        <v>247000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123500</v>
      </c>
      <c r="Y20" s="59">
        <v>-123500</v>
      </c>
      <c r="Z20" s="61">
        <v>-100</v>
      </c>
      <c r="AA20" s="62">
        <v>247000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700000</v>
      </c>
      <c r="F22" s="332">
        <f t="shared" si="6"/>
        <v>650000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325000</v>
      </c>
      <c r="Y22" s="332">
        <f t="shared" si="6"/>
        <v>-325000</v>
      </c>
      <c r="Z22" s="323">
        <f>+IF(X22&lt;&gt;0,+(Y22/X22)*100,0)</f>
        <v>-100</v>
      </c>
      <c r="AA22" s="337">
        <f>SUM(AA23:AA32)</f>
        <v>650000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700000</v>
      </c>
      <c r="F32" s="59">
        <v>650000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325000</v>
      </c>
      <c r="Y32" s="59">
        <v>-325000</v>
      </c>
      <c r="Z32" s="61">
        <v>-100</v>
      </c>
      <c r="AA32" s="62">
        <v>650000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10989000</v>
      </c>
      <c r="F60" s="264">
        <f t="shared" si="14"/>
        <v>12315179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6157590</v>
      </c>
      <c r="Y60" s="264">
        <f t="shared" si="14"/>
        <v>-6157590</v>
      </c>
      <c r="Z60" s="324">
        <f>+IF(X60&lt;&gt;0,+(Y60/X60)*100,0)</f>
        <v>-100</v>
      </c>
      <c r="AA60" s="232">
        <f>+AA57+AA54+AA51+AA40+AA37+AA34+AA22+AA5</f>
        <v>12315179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2015-02-02T11:10:04Z</dcterms:created>
  <dcterms:modified xsi:type="dcterms:W3CDTF">2015-02-02T11:12:32Z</dcterms:modified>
  <cp:category/>
  <cp:version/>
  <cp:contentType/>
  <cp:contentStatus/>
</cp:coreProperties>
</file>