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<sst xmlns="http://schemas.openxmlformats.org/spreadsheetml/2006/main" count="855" uniqueCount="302">
  <si>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Hibiscus Coast(KZN216)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</si>
  <si>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</si>
  <si>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</si>
  <si>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</si>
  <si>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</si>
  <si>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</si>
  <si>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</si>
  <si>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</si>
  <si>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</si>
  <si>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</si>
  <si>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</si>
  <si>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</si>
  <si>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</si>
  <si>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</si>
  <si>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</si>
  <si>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</si>
  <si>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</si>
  <si>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</si>
  <si>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</si>
  <si>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</si>
  <si>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</si>
  <si>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</si>
  <si>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</si>
  <si>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</si>
  <si>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</si>
  <si>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</si>
  <si>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</si>
  <si>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</si>
  <si>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</si>
  <si>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</si>
  <si>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</si>
  <si>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</si>
  <si>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</si>
  <si>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</si>
  <si>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</si>
  <si>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</si>
  <si>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</si>
  <si>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</si>
  <si>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</si>
  <si>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</si>
  <si>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</si>
  <si>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</si>
  <si>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</si>
  <si>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</si>
  <si>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</si>
  <si>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</si>
  <si>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</si>
  <si>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</si>
  <si>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</si>
  <si>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</si>
  <si>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</si>
  <si>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</si>
  <si>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</si>
  <si>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</si>
  <si>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</si>
  <si>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</si>
  <si>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</si>
  <si>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</si>
  <si>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</si>
  <si>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</si>
  <si>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</si>
  <si>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</si>
  <si>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</si>
  <si>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</si>
  <si>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</si>
  <si>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</si>
  <si>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</si>
  <si>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</si>
  <si>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</si>
  <si>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</si>
  <si>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Hibiscus Coast(KZN216)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</si>
  <si>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</si>
  <si>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</si>
  <si>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</si>
  <si>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</si>
  <si>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</si>
  <si>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</si>
  <si>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</si>
  <si>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</si>
  <si>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</si>
  <si>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</si>
  <si>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</si>
  <si>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</si>
  <si>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</si>
  <si>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</si>
  <si>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</si>
  <si>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</si>
  <si>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</si>
  <si>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</si>
  <si>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</si>
  <si>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</si>
  <si>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</si>
  <si>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</si>
  <si>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</si>
  <si>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</si>
  <si>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</si>
  <si>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</si>
  <si>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</si>
  <si>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</si>
  <si>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</si>
  <si>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Hibiscus Coast(KZN216)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</si>
  <si>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</si>
  <si>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</si>
  <si>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</si>
  <si>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</si>
  <si>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</si>
  <si>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</si>
  <si>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</si>
  <si>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</si>
  <si>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</si>
  <si>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</si>
  <si>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</si>
  <si>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</si>
  <si>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</si>
  <si>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</si>
  <si>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</si>
  <si>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</si>
  <si>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</si>
  <si>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</si>
  <si>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</si>
  <si>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</si>
  <si>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</si>
  <si>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</si>
  <si>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</si>
  <si>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</si>
  <si>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</si>
  <si>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</si>
  <si>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</si>
  <si>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</si>
  <si>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Hibiscus Coast(KZN216)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</si>
  <si>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</si>
  <si>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</si>
  <si>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</si>
  <si>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</si>
  <si>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</si>
  <si>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</si>
  <si>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</si>
  <si>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</si>
  <si>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</si>
  <si>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</si>
  <si>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Hibiscus Coast(KZN216)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</si>
  <si>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</si>
  <si>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</si>
  <si>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</si>
  <si>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</si>
  <si>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</si>
  <si>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</si>
  <si>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</si>
  <si>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</si>
  <si>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</si>
  <si>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</si>
  <si>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</si>
  <si>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</si>
  <si>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</si>
  <si>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</si>
  <si>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</si>
  <si>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</si>
  <si>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</si>
  <si>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</si>
  <si>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</si>
  <si>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</si>
  <si>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</si>
  <si>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</si>
  <si>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</si>
  <si>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</si>
  <si>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</si>
  <si>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</si>
  <si>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</si>
  <si>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</si>
  <si>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</si>
  <si>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</si>
  <si>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</si>
  <si>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</si>
  <si>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</si>
  <si>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Hibiscus Coast(KZN216)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</si>
  <si>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</si>
  <si>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</si>
  <si>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</si>
  <si>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</si>
  <si>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</si>
  <si>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</si>
  <si>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</si>
  <si>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</si>
  <si>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</si>
  <si>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</si>
  <si>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</si>
  <si>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</si>
  <si>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</si>
  <si>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</si>
  <si>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</si>
  <si>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</si>
  <si>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</si>
  <si>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</si>
  <si>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</si>
  <si>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</si>
  <si>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</si>
  <si>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</si>
  <si>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</si>
  <si>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</si>
  <si>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</si>
  <si>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</si>
  <si>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Hibiscus Coast(KZN216)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</si>
  <si>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</si>
  <si>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</si>
  <si>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</si>
  <si>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</si>
  <si>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</si>
  <si>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</si>
  <si>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</si>
  <si>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</si>
  <si>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</si>
  <si>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</si>
  <si>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</si>
  <si>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</si>
  <si>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</si>
  <si>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</si>
  <si>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</si>
  <si>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</si>
  <si>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</si>
  <si>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</si>
  <si>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</si>
  <si>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</si>
  <si>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</si>
  <si>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</si>
  <si>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</si>
  <si>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</si>
  <si>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Hibiscus Coast(KZN216)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</si>
  <si>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</si>
  <si>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</si>
  <si>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</si>
  <si>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</si>
  <si>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</si>
  <si>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</si>
  <si>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</si>
  <si>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</si>
  <si>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</si>
  <si>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</si>
  <si>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</si>
  <si>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</si>
  <si>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</si>
  <si>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</si>
  <si>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</si>
  <si>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</si>
  <si>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</si>
  <si>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</si>
  <si>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</si>
  <si>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</si>
  <si>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</si>
  <si>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</si>
  <si>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</si>
  <si>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</si>
  <si>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</si>
  <si>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</si>
  <si>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</si>
  <si>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</si>
  <si>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</si>
  <si>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</si>
  <si>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</si>
  <si>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</si>
  <si>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</si>
  <si>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</si>
  <si>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</si>
  <si>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Hibiscus Coast(KZN216)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</si>
  <si>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</si>
  <si>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</si>
  <si>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Hibiscus Coast(KZN216)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</si>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</sst>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278658812</v>
      </c>
      <c r="C5" s="19">
        <v>0</v>
      </c>
      <c r="D5" s="59">
        <v>309630000</v>
      </c>
      <c r="E5" s="60">
        <v>309630000</v>
      </c>
      <c r="F5" s="60">
        <v>27383729</v>
      </c>
      <c r="G5" s="60">
        <v>53102311</v>
      </c>
      <c r="H5" s="60">
        <v>53102311</v>
      </c>
      <c r="I5" s="60">
        <v>133588351</v>
      </c>
      <c r="J5" s="60">
        <v>53102311</v>
      </c>
      <c r="K5" s="60">
        <v>53102311</v>
      </c>
      <c r="L5" s="60">
        <v>0</v>
      </c>
      <c r="M5" s="60">
        <v>106204622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239792973</v>
      </c>
      <c r="W5" s="60">
        <v>154815000</v>
      </c>
      <c r="X5" s="60">
        <v>84977973</v>
      </c>
      <c r="Y5" s="61">
        <v>54.89</v>
      </c>
      <c r="Z5" s="62">
        <v>309630000</v>
      </c>
    </row>
    <row r="6" spans="1:26" ht="13.5">
      <c r="A6" s="58" t="s">
        <v>32</v>
      </c>
      <c r="B6" s="19">
        <v>127014392</v>
      </c>
      <c r="C6" s="19">
        <v>0</v>
      </c>
      <c r="D6" s="59">
        <v>151954000</v>
      </c>
      <c r="E6" s="60">
        <v>151954000</v>
      </c>
      <c r="F6" s="60">
        <v>12140878</v>
      </c>
      <c r="G6" s="60">
        <v>14565289</v>
      </c>
      <c r="H6" s="60">
        <v>14565289</v>
      </c>
      <c r="I6" s="60">
        <v>41271456</v>
      </c>
      <c r="J6" s="60">
        <v>14565289</v>
      </c>
      <c r="K6" s="60">
        <v>14565289</v>
      </c>
      <c r="L6" s="60">
        <v>0</v>
      </c>
      <c r="M6" s="60">
        <v>29130578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70402034</v>
      </c>
      <c r="W6" s="60">
        <v>77416998</v>
      </c>
      <c r="X6" s="60">
        <v>-7014964</v>
      </c>
      <c r="Y6" s="61">
        <v>-9.06</v>
      </c>
      <c r="Z6" s="62">
        <v>151954000</v>
      </c>
    </row>
    <row r="7" spans="1:26" ht="13.5">
      <c r="A7" s="58" t="s">
        <v>33</v>
      </c>
      <c r="B7" s="19">
        <v>5503599</v>
      </c>
      <c r="C7" s="19">
        <v>0</v>
      </c>
      <c r="D7" s="59">
        <v>5856000</v>
      </c>
      <c r="E7" s="60">
        <v>5856000</v>
      </c>
      <c r="F7" s="60">
        <v>445966</v>
      </c>
      <c r="G7" s="60">
        <v>510388</v>
      </c>
      <c r="H7" s="60">
        <v>510388</v>
      </c>
      <c r="I7" s="60">
        <v>1466742</v>
      </c>
      <c r="J7" s="60">
        <v>510388</v>
      </c>
      <c r="K7" s="60">
        <v>510388</v>
      </c>
      <c r="L7" s="60">
        <v>0</v>
      </c>
      <c r="M7" s="60">
        <v>1020776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2487518</v>
      </c>
      <c r="W7" s="60">
        <v>5028498</v>
      </c>
      <c r="X7" s="60">
        <v>-2540980</v>
      </c>
      <c r="Y7" s="61">
        <v>-50.53</v>
      </c>
      <c r="Z7" s="62">
        <v>5856000</v>
      </c>
    </row>
    <row r="8" spans="1:26" ht="13.5">
      <c r="A8" s="58" t="s">
        <v>34</v>
      </c>
      <c r="B8" s="19">
        <v>169190674</v>
      </c>
      <c r="C8" s="19">
        <v>0</v>
      </c>
      <c r="D8" s="59">
        <v>141468000</v>
      </c>
      <c r="E8" s="60">
        <v>141468000</v>
      </c>
      <c r="F8" s="60">
        <v>42530000</v>
      </c>
      <c r="G8" s="60">
        <v>908538</v>
      </c>
      <c r="H8" s="60">
        <v>908538</v>
      </c>
      <c r="I8" s="60">
        <v>44347076</v>
      </c>
      <c r="J8" s="60">
        <v>908538</v>
      </c>
      <c r="K8" s="60">
        <v>908538</v>
      </c>
      <c r="L8" s="60">
        <v>0</v>
      </c>
      <c r="M8" s="60">
        <v>1817076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46164152</v>
      </c>
      <c r="W8" s="60"/>
      <c r="X8" s="60">
        <v>46164152</v>
      </c>
      <c r="Y8" s="61">
        <v>0</v>
      </c>
      <c r="Z8" s="62">
        <v>141468000</v>
      </c>
    </row>
    <row r="9" spans="1:26" ht="13.5">
      <c r="A9" s="58" t="s">
        <v>35</v>
      </c>
      <c r="B9" s="19">
        <v>43720194</v>
      </c>
      <c r="C9" s="19">
        <v>0</v>
      </c>
      <c r="D9" s="59">
        <v>96120961</v>
      </c>
      <c r="E9" s="60">
        <v>96120961</v>
      </c>
      <c r="F9" s="60">
        <v>4050685</v>
      </c>
      <c r="G9" s="60">
        <v>3513818</v>
      </c>
      <c r="H9" s="60">
        <v>3513818</v>
      </c>
      <c r="I9" s="60">
        <v>11078321</v>
      </c>
      <c r="J9" s="60">
        <v>3513818</v>
      </c>
      <c r="K9" s="60">
        <v>3513818</v>
      </c>
      <c r="L9" s="60">
        <v>0</v>
      </c>
      <c r="M9" s="60">
        <v>7027636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18105957</v>
      </c>
      <c r="W9" s="60">
        <v>18936000</v>
      </c>
      <c r="X9" s="60">
        <v>-830043</v>
      </c>
      <c r="Y9" s="61">
        <v>-4.38</v>
      </c>
      <c r="Z9" s="62">
        <v>96120961</v>
      </c>
    </row>
    <row r="10" spans="1:26" ht="25.5">
      <c r="A10" s="63" t="s">
        <v>277</v>
      </c>
      <c r="B10" s="64">
        <f>SUM(B5:B9)</f>
        <v>624087671</v>
      </c>
      <c r="C10" s="64">
        <f>SUM(C5:C9)</f>
        <v>0</v>
      </c>
      <c r="D10" s="65">
        <f aca="true" t="shared" si="0" ref="D10:Z10">SUM(D5:D9)</f>
        <v>705028961</v>
      </c>
      <c r="E10" s="66">
        <f t="shared" si="0"/>
        <v>705028961</v>
      </c>
      <c r="F10" s="66">
        <f t="shared" si="0"/>
        <v>86551258</v>
      </c>
      <c r="G10" s="66">
        <f t="shared" si="0"/>
        <v>72600344</v>
      </c>
      <c r="H10" s="66">
        <f t="shared" si="0"/>
        <v>72600344</v>
      </c>
      <c r="I10" s="66">
        <f t="shared" si="0"/>
        <v>231751946</v>
      </c>
      <c r="J10" s="66">
        <f t="shared" si="0"/>
        <v>72600344</v>
      </c>
      <c r="K10" s="66">
        <f t="shared" si="0"/>
        <v>72600344</v>
      </c>
      <c r="L10" s="66">
        <f t="shared" si="0"/>
        <v>0</v>
      </c>
      <c r="M10" s="66">
        <f t="shared" si="0"/>
        <v>145200688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376952634</v>
      </c>
      <c r="W10" s="66">
        <f t="shared" si="0"/>
        <v>256196496</v>
      </c>
      <c r="X10" s="66">
        <f t="shared" si="0"/>
        <v>120756138</v>
      </c>
      <c r="Y10" s="67">
        <f>+IF(W10&lt;&gt;0,(X10/W10)*100,0)</f>
        <v>47.134187971095436</v>
      </c>
      <c r="Z10" s="68">
        <f t="shared" si="0"/>
        <v>705028961</v>
      </c>
    </row>
    <row r="11" spans="1:26" ht="13.5">
      <c r="A11" s="58" t="s">
        <v>37</v>
      </c>
      <c r="B11" s="19">
        <v>279835676</v>
      </c>
      <c r="C11" s="19">
        <v>0</v>
      </c>
      <c r="D11" s="59">
        <v>274899852</v>
      </c>
      <c r="E11" s="60">
        <v>274899852</v>
      </c>
      <c r="F11" s="60">
        <v>22020036</v>
      </c>
      <c r="G11" s="60">
        <v>23263153</v>
      </c>
      <c r="H11" s="60">
        <v>23263153</v>
      </c>
      <c r="I11" s="60">
        <v>68546342</v>
      </c>
      <c r="J11" s="60">
        <v>23263153</v>
      </c>
      <c r="K11" s="60">
        <v>23263153</v>
      </c>
      <c r="L11" s="60">
        <v>0</v>
      </c>
      <c r="M11" s="60">
        <v>46526306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115072648</v>
      </c>
      <c r="W11" s="60">
        <v>136864998</v>
      </c>
      <c r="X11" s="60">
        <v>-21792350</v>
      </c>
      <c r="Y11" s="61">
        <v>-15.92</v>
      </c>
      <c r="Z11" s="62">
        <v>274899852</v>
      </c>
    </row>
    <row r="12" spans="1:26" ht="13.5">
      <c r="A12" s="58" t="s">
        <v>38</v>
      </c>
      <c r="B12" s="19">
        <v>17836788</v>
      </c>
      <c r="C12" s="19">
        <v>0</v>
      </c>
      <c r="D12" s="59">
        <v>17581696</v>
      </c>
      <c r="E12" s="60">
        <v>17581696</v>
      </c>
      <c r="F12" s="60">
        <v>1508167</v>
      </c>
      <c r="G12" s="60">
        <v>1503882</v>
      </c>
      <c r="H12" s="60">
        <v>1503882</v>
      </c>
      <c r="I12" s="60">
        <v>4515931</v>
      </c>
      <c r="J12" s="60">
        <v>1503882</v>
      </c>
      <c r="K12" s="60">
        <v>1503882</v>
      </c>
      <c r="L12" s="60">
        <v>0</v>
      </c>
      <c r="M12" s="60">
        <v>3007764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7523695</v>
      </c>
      <c r="W12" s="60">
        <v>8875998</v>
      </c>
      <c r="X12" s="60">
        <v>-1352303</v>
      </c>
      <c r="Y12" s="61">
        <v>-15.24</v>
      </c>
      <c r="Z12" s="62">
        <v>17581696</v>
      </c>
    </row>
    <row r="13" spans="1:26" ht="13.5">
      <c r="A13" s="58" t="s">
        <v>278</v>
      </c>
      <c r="B13" s="19">
        <v>0</v>
      </c>
      <c r="C13" s="19">
        <v>0</v>
      </c>
      <c r="D13" s="59">
        <v>51897000</v>
      </c>
      <c r="E13" s="60">
        <v>51897000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25948500</v>
      </c>
      <c r="X13" s="60">
        <v>-25948500</v>
      </c>
      <c r="Y13" s="61">
        <v>-100</v>
      </c>
      <c r="Z13" s="62">
        <v>51897000</v>
      </c>
    </row>
    <row r="14" spans="1:26" ht="13.5">
      <c r="A14" s="58" t="s">
        <v>40</v>
      </c>
      <c r="B14" s="19">
        <v>5909705</v>
      </c>
      <c r="C14" s="19">
        <v>0</v>
      </c>
      <c r="D14" s="59">
        <v>5000000</v>
      </c>
      <c r="E14" s="60">
        <v>5000000</v>
      </c>
      <c r="F14" s="60">
        <v>12244</v>
      </c>
      <c r="G14" s="60">
        <v>-542333</v>
      </c>
      <c r="H14" s="60">
        <v>-542333</v>
      </c>
      <c r="I14" s="60">
        <v>-1072422</v>
      </c>
      <c r="J14" s="60">
        <v>-542333</v>
      </c>
      <c r="K14" s="60">
        <v>-542333</v>
      </c>
      <c r="L14" s="60">
        <v>0</v>
      </c>
      <c r="M14" s="60">
        <v>-1084666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-2157088</v>
      </c>
      <c r="W14" s="60">
        <v>2500002</v>
      </c>
      <c r="X14" s="60">
        <v>-4657090</v>
      </c>
      <c r="Y14" s="61">
        <v>-186.28</v>
      </c>
      <c r="Z14" s="62">
        <v>5000000</v>
      </c>
    </row>
    <row r="15" spans="1:26" ht="13.5">
      <c r="A15" s="58" t="s">
        <v>41</v>
      </c>
      <c r="B15" s="19">
        <v>103300547</v>
      </c>
      <c r="C15" s="19">
        <v>0</v>
      </c>
      <c r="D15" s="59">
        <v>124322000</v>
      </c>
      <c r="E15" s="60">
        <v>124322000</v>
      </c>
      <c r="F15" s="60">
        <v>0</v>
      </c>
      <c r="G15" s="60">
        <v>8451021</v>
      </c>
      <c r="H15" s="60">
        <v>8451021</v>
      </c>
      <c r="I15" s="60">
        <v>16902042</v>
      </c>
      <c r="J15" s="60">
        <v>8451021</v>
      </c>
      <c r="K15" s="60">
        <v>8451021</v>
      </c>
      <c r="L15" s="60">
        <v>0</v>
      </c>
      <c r="M15" s="60">
        <v>16902042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33804084</v>
      </c>
      <c r="W15" s="60">
        <v>62160996</v>
      </c>
      <c r="X15" s="60">
        <v>-28356912</v>
      </c>
      <c r="Y15" s="61">
        <v>-45.62</v>
      </c>
      <c r="Z15" s="62">
        <v>124322000</v>
      </c>
    </row>
    <row r="16" spans="1:26" ht="13.5">
      <c r="A16" s="69" t="s">
        <v>42</v>
      </c>
      <c r="B16" s="19">
        <v>5777196</v>
      </c>
      <c r="C16" s="19">
        <v>0</v>
      </c>
      <c r="D16" s="59">
        <v>4660000</v>
      </c>
      <c r="E16" s="60">
        <v>4660000</v>
      </c>
      <c r="F16" s="60">
        <v>0</v>
      </c>
      <c r="G16" s="60">
        <v>1645076</v>
      </c>
      <c r="H16" s="60">
        <v>1645076</v>
      </c>
      <c r="I16" s="60">
        <v>3290152</v>
      </c>
      <c r="J16" s="60">
        <v>1645076</v>
      </c>
      <c r="K16" s="60">
        <v>1645076</v>
      </c>
      <c r="L16" s="60">
        <v>0</v>
      </c>
      <c r="M16" s="60">
        <v>3290152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6580304</v>
      </c>
      <c r="W16" s="60">
        <v>2017998</v>
      </c>
      <c r="X16" s="60">
        <v>4562306</v>
      </c>
      <c r="Y16" s="61">
        <v>226.08</v>
      </c>
      <c r="Z16" s="62">
        <v>4660000</v>
      </c>
    </row>
    <row r="17" spans="1:26" ht="13.5">
      <c r="A17" s="58" t="s">
        <v>43</v>
      </c>
      <c r="B17" s="19">
        <v>179623955</v>
      </c>
      <c r="C17" s="19">
        <v>0</v>
      </c>
      <c r="D17" s="59">
        <v>226669079</v>
      </c>
      <c r="E17" s="60">
        <v>226669079</v>
      </c>
      <c r="F17" s="60">
        <v>6270232</v>
      </c>
      <c r="G17" s="60">
        <v>12343330</v>
      </c>
      <c r="H17" s="60">
        <v>12343330</v>
      </c>
      <c r="I17" s="60">
        <v>30956892</v>
      </c>
      <c r="J17" s="60">
        <v>12343330</v>
      </c>
      <c r="K17" s="60">
        <v>12343330</v>
      </c>
      <c r="L17" s="60">
        <v>0</v>
      </c>
      <c r="M17" s="60">
        <v>24686660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55643552</v>
      </c>
      <c r="W17" s="60">
        <v>95725998</v>
      </c>
      <c r="X17" s="60">
        <v>-40082446</v>
      </c>
      <c r="Y17" s="61">
        <v>-41.87</v>
      </c>
      <c r="Z17" s="62">
        <v>226669079</v>
      </c>
    </row>
    <row r="18" spans="1:26" ht="13.5">
      <c r="A18" s="70" t="s">
        <v>44</v>
      </c>
      <c r="B18" s="71">
        <f>SUM(B11:B17)</f>
        <v>592283867</v>
      </c>
      <c r="C18" s="71">
        <f>SUM(C11:C17)</f>
        <v>0</v>
      </c>
      <c r="D18" s="72">
        <f aca="true" t="shared" si="1" ref="D18:Z18">SUM(D11:D17)</f>
        <v>705029627</v>
      </c>
      <c r="E18" s="73">
        <f t="shared" si="1"/>
        <v>705029627</v>
      </c>
      <c r="F18" s="73">
        <f t="shared" si="1"/>
        <v>29810679</v>
      </c>
      <c r="G18" s="73">
        <f t="shared" si="1"/>
        <v>46664129</v>
      </c>
      <c r="H18" s="73">
        <f t="shared" si="1"/>
        <v>46664129</v>
      </c>
      <c r="I18" s="73">
        <f t="shared" si="1"/>
        <v>123138937</v>
      </c>
      <c r="J18" s="73">
        <f t="shared" si="1"/>
        <v>46664129</v>
      </c>
      <c r="K18" s="73">
        <f t="shared" si="1"/>
        <v>46664129</v>
      </c>
      <c r="L18" s="73">
        <f t="shared" si="1"/>
        <v>0</v>
      </c>
      <c r="M18" s="73">
        <f t="shared" si="1"/>
        <v>93328258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216467195</v>
      </c>
      <c r="W18" s="73">
        <f t="shared" si="1"/>
        <v>334094490</v>
      </c>
      <c r="X18" s="73">
        <f t="shared" si="1"/>
        <v>-117627295</v>
      </c>
      <c r="Y18" s="67">
        <f>+IF(W18&lt;&gt;0,(X18/W18)*100,0)</f>
        <v>-35.20779256191864</v>
      </c>
      <c r="Z18" s="74">
        <f t="shared" si="1"/>
        <v>705029627</v>
      </c>
    </row>
    <row r="19" spans="1:26" ht="13.5">
      <c r="A19" s="70" t="s">
        <v>45</v>
      </c>
      <c r="B19" s="75">
        <f>+B10-B18</f>
        <v>31803804</v>
      </c>
      <c r="C19" s="75">
        <f>+C10-C18</f>
        <v>0</v>
      </c>
      <c r="D19" s="76">
        <f aca="true" t="shared" si="2" ref="D19:Z19">+D10-D18</f>
        <v>-666</v>
      </c>
      <c r="E19" s="77">
        <f t="shared" si="2"/>
        <v>-666</v>
      </c>
      <c r="F19" s="77">
        <f t="shared" si="2"/>
        <v>56740579</v>
      </c>
      <c r="G19" s="77">
        <f t="shared" si="2"/>
        <v>25936215</v>
      </c>
      <c r="H19" s="77">
        <f t="shared" si="2"/>
        <v>25936215</v>
      </c>
      <c r="I19" s="77">
        <f t="shared" si="2"/>
        <v>108613009</v>
      </c>
      <c r="J19" s="77">
        <f t="shared" si="2"/>
        <v>25936215</v>
      </c>
      <c r="K19" s="77">
        <f t="shared" si="2"/>
        <v>25936215</v>
      </c>
      <c r="L19" s="77">
        <f t="shared" si="2"/>
        <v>0</v>
      </c>
      <c r="M19" s="77">
        <f t="shared" si="2"/>
        <v>51872430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160485439</v>
      </c>
      <c r="W19" s="77">
        <f>IF(E10=E18,0,W10-W18)</f>
        <v>-77897994</v>
      </c>
      <c r="X19" s="77">
        <f t="shared" si="2"/>
        <v>238383433</v>
      </c>
      <c r="Y19" s="78">
        <f>+IF(W19&lt;&gt;0,(X19/W19)*100,0)</f>
        <v>-306.01998942360444</v>
      </c>
      <c r="Z19" s="79">
        <f t="shared" si="2"/>
        <v>-666</v>
      </c>
    </row>
    <row r="20" spans="1:26" ht="13.5">
      <c r="A20" s="58" t="s">
        <v>46</v>
      </c>
      <c r="B20" s="19">
        <v>0</v>
      </c>
      <c r="C20" s="19">
        <v>0</v>
      </c>
      <c r="D20" s="59">
        <v>48324000</v>
      </c>
      <c r="E20" s="60">
        <v>48324000</v>
      </c>
      <c r="F20" s="60">
        <v>5000000</v>
      </c>
      <c r="G20" s="60">
        <v>903626</v>
      </c>
      <c r="H20" s="60">
        <v>903626</v>
      </c>
      <c r="I20" s="60">
        <v>6807252</v>
      </c>
      <c r="J20" s="60">
        <v>903626</v>
      </c>
      <c r="K20" s="60">
        <v>903626</v>
      </c>
      <c r="L20" s="60">
        <v>0</v>
      </c>
      <c r="M20" s="60">
        <v>1807252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8614504</v>
      </c>
      <c r="W20" s="60"/>
      <c r="X20" s="60">
        <v>8614504</v>
      </c>
      <c r="Y20" s="61">
        <v>0</v>
      </c>
      <c r="Z20" s="62">
        <v>48324000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31803804</v>
      </c>
      <c r="C22" s="86">
        <f>SUM(C19:C21)</f>
        <v>0</v>
      </c>
      <c r="D22" s="87">
        <f aca="true" t="shared" si="3" ref="D22:Z22">SUM(D19:D21)</f>
        <v>48323334</v>
      </c>
      <c r="E22" s="88">
        <f t="shared" si="3"/>
        <v>48323334</v>
      </c>
      <c r="F22" s="88">
        <f t="shared" si="3"/>
        <v>61740579</v>
      </c>
      <c r="G22" s="88">
        <f t="shared" si="3"/>
        <v>26839841</v>
      </c>
      <c r="H22" s="88">
        <f t="shared" si="3"/>
        <v>26839841</v>
      </c>
      <c r="I22" s="88">
        <f t="shared" si="3"/>
        <v>115420261</v>
      </c>
      <c r="J22" s="88">
        <f t="shared" si="3"/>
        <v>26839841</v>
      </c>
      <c r="K22" s="88">
        <f t="shared" si="3"/>
        <v>26839841</v>
      </c>
      <c r="L22" s="88">
        <f t="shared" si="3"/>
        <v>0</v>
      </c>
      <c r="M22" s="88">
        <f t="shared" si="3"/>
        <v>53679682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169099943</v>
      </c>
      <c r="W22" s="88">
        <f t="shared" si="3"/>
        <v>-77897994</v>
      </c>
      <c r="X22" s="88">
        <f t="shared" si="3"/>
        <v>246997937</v>
      </c>
      <c r="Y22" s="89">
        <f>+IF(W22&lt;&gt;0,(X22/W22)*100,0)</f>
        <v>-317.0786875461774</v>
      </c>
      <c r="Z22" s="90">
        <f t="shared" si="3"/>
        <v>48323334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31803804</v>
      </c>
      <c r="C24" s="75">
        <f>SUM(C22:C23)</f>
        <v>0</v>
      </c>
      <c r="D24" s="76">
        <f aca="true" t="shared" si="4" ref="D24:Z24">SUM(D22:D23)</f>
        <v>48323334</v>
      </c>
      <c r="E24" s="77">
        <f t="shared" si="4"/>
        <v>48323334</v>
      </c>
      <c r="F24" s="77">
        <f t="shared" si="4"/>
        <v>61740579</v>
      </c>
      <c r="G24" s="77">
        <f t="shared" si="4"/>
        <v>26839841</v>
      </c>
      <c r="H24" s="77">
        <f t="shared" si="4"/>
        <v>26839841</v>
      </c>
      <c r="I24" s="77">
        <f t="shared" si="4"/>
        <v>115420261</v>
      </c>
      <c r="J24" s="77">
        <f t="shared" si="4"/>
        <v>26839841</v>
      </c>
      <c r="K24" s="77">
        <f t="shared" si="4"/>
        <v>26839841</v>
      </c>
      <c r="L24" s="77">
        <f t="shared" si="4"/>
        <v>0</v>
      </c>
      <c r="M24" s="77">
        <f t="shared" si="4"/>
        <v>53679682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169099943</v>
      </c>
      <c r="W24" s="77">
        <f t="shared" si="4"/>
        <v>-77897994</v>
      </c>
      <c r="X24" s="77">
        <f t="shared" si="4"/>
        <v>246997937</v>
      </c>
      <c r="Y24" s="78">
        <f>+IF(W24&lt;&gt;0,(X24/W24)*100,0)</f>
        <v>-317.0786875461774</v>
      </c>
      <c r="Z24" s="79">
        <f t="shared" si="4"/>
        <v>48323334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89550719</v>
      </c>
      <c r="C27" s="22">
        <v>0</v>
      </c>
      <c r="D27" s="99">
        <v>101031000</v>
      </c>
      <c r="E27" s="100">
        <v>101031000</v>
      </c>
      <c r="F27" s="100">
        <v>802342</v>
      </c>
      <c r="G27" s="100">
        <v>9872797</v>
      </c>
      <c r="H27" s="100">
        <v>7185488</v>
      </c>
      <c r="I27" s="100">
        <v>17860627</v>
      </c>
      <c r="J27" s="100">
        <v>13240411</v>
      </c>
      <c r="K27" s="100">
        <v>10458141</v>
      </c>
      <c r="L27" s="100">
        <v>9652678</v>
      </c>
      <c r="M27" s="100">
        <v>33351230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51211857</v>
      </c>
      <c r="W27" s="100">
        <v>50515500</v>
      </c>
      <c r="X27" s="100">
        <v>696357</v>
      </c>
      <c r="Y27" s="101">
        <v>1.38</v>
      </c>
      <c r="Z27" s="102">
        <v>101031000</v>
      </c>
    </row>
    <row r="28" spans="1:26" ht="13.5">
      <c r="A28" s="103" t="s">
        <v>46</v>
      </c>
      <c r="B28" s="19">
        <v>57933154</v>
      </c>
      <c r="C28" s="19">
        <v>0</v>
      </c>
      <c r="D28" s="59">
        <v>45863155</v>
      </c>
      <c r="E28" s="60">
        <v>45863155</v>
      </c>
      <c r="F28" s="60">
        <v>784626</v>
      </c>
      <c r="G28" s="60">
        <v>8385518</v>
      </c>
      <c r="H28" s="60">
        <v>5129334</v>
      </c>
      <c r="I28" s="60">
        <v>14299478</v>
      </c>
      <c r="J28" s="60">
        <v>11009012</v>
      </c>
      <c r="K28" s="60">
        <v>4322940</v>
      </c>
      <c r="L28" s="60">
        <v>5726489</v>
      </c>
      <c r="M28" s="60">
        <v>21058441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35357919</v>
      </c>
      <c r="W28" s="60">
        <v>22931578</v>
      </c>
      <c r="X28" s="60">
        <v>12426341</v>
      </c>
      <c r="Y28" s="61">
        <v>54.19</v>
      </c>
      <c r="Z28" s="62">
        <v>45863155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31617566</v>
      </c>
      <c r="C31" s="19">
        <v>0</v>
      </c>
      <c r="D31" s="59">
        <v>55167845</v>
      </c>
      <c r="E31" s="60">
        <v>55167845</v>
      </c>
      <c r="F31" s="60">
        <v>17716</v>
      </c>
      <c r="G31" s="60">
        <v>1487279</v>
      </c>
      <c r="H31" s="60">
        <v>2056154</v>
      </c>
      <c r="I31" s="60">
        <v>3561149</v>
      </c>
      <c r="J31" s="60">
        <v>2231400</v>
      </c>
      <c r="K31" s="60">
        <v>6135202</v>
      </c>
      <c r="L31" s="60">
        <v>3926189</v>
      </c>
      <c r="M31" s="60">
        <v>12292791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15853940</v>
      </c>
      <c r="W31" s="60">
        <v>27583923</v>
      </c>
      <c r="X31" s="60">
        <v>-11729983</v>
      </c>
      <c r="Y31" s="61">
        <v>-42.52</v>
      </c>
      <c r="Z31" s="62">
        <v>55167845</v>
      </c>
    </row>
    <row r="32" spans="1:26" ht="13.5">
      <c r="A32" s="70" t="s">
        <v>54</v>
      </c>
      <c r="B32" s="22">
        <f>SUM(B28:B31)</f>
        <v>89550720</v>
      </c>
      <c r="C32" s="22">
        <f>SUM(C28:C31)</f>
        <v>0</v>
      </c>
      <c r="D32" s="99">
        <f aca="true" t="shared" si="5" ref="D32:Z32">SUM(D28:D31)</f>
        <v>101031000</v>
      </c>
      <c r="E32" s="100">
        <f t="shared" si="5"/>
        <v>101031000</v>
      </c>
      <c r="F32" s="100">
        <f t="shared" si="5"/>
        <v>802342</v>
      </c>
      <c r="G32" s="100">
        <f t="shared" si="5"/>
        <v>9872797</v>
      </c>
      <c r="H32" s="100">
        <f t="shared" si="5"/>
        <v>7185488</v>
      </c>
      <c r="I32" s="100">
        <f t="shared" si="5"/>
        <v>17860627</v>
      </c>
      <c r="J32" s="100">
        <f t="shared" si="5"/>
        <v>13240412</v>
      </c>
      <c r="K32" s="100">
        <f t="shared" si="5"/>
        <v>10458142</v>
      </c>
      <c r="L32" s="100">
        <f t="shared" si="5"/>
        <v>9652678</v>
      </c>
      <c r="M32" s="100">
        <f t="shared" si="5"/>
        <v>33351232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51211859</v>
      </c>
      <c r="W32" s="100">
        <f t="shared" si="5"/>
        <v>50515501</v>
      </c>
      <c r="X32" s="100">
        <f t="shared" si="5"/>
        <v>696358</v>
      </c>
      <c r="Y32" s="101">
        <f>+IF(W32&lt;&gt;0,(X32/W32)*100,0)</f>
        <v>1.3785036003107245</v>
      </c>
      <c r="Z32" s="102">
        <f t="shared" si="5"/>
        <v>101031000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340646989</v>
      </c>
      <c r="C35" s="19">
        <v>0</v>
      </c>
      <c r="D35" s="59">
        <v>290412000</v>
      </c>
      <c r="E35" s="60">
        <v>290412000</v>
      </c>
      <c r="F35" s="60">
        <v>297407315</v>
      </c>
      <c r="G35" s="60">
        <v>297407315</v>
      </c>
      <c r="H35" s="60">
        <v>297407315</v>
      </c>
      <c r="I35" s="60">
        <v>297407315</v>
      </c>
      <c r="J35" s="60">
        <v>297407315</v>
      </c>
      <c r="K35" s="60">
        <v>297407315</v>
      </c>
      <c r="L35" s="60">
        <v>293207315</v>
      </c>
      <c r="M35" s="60">
        <v>293207315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293207315</v>
      </c>
      <c r="W35" s="60">
        <v>145206000</v>
      </c>
      <c r="X35" s="60">
        <v>148001315</v>
      </c>
      <c r="Y35" s="61">
        <v>101.93</v>
      </c>
      <c r="Z35" s="62">
        <v>290412000</v>
      </c>
    </row>
    <row r="36" spans="1:26" ht="13.5">
      <c r="A36" s="58" t="s">
        <v>57</v>
      </c>
      <c r="B36" s="19">
        <v>1255504436</v>
      </c>
      <c r="C36" s="19">
        <v>0</v>
      </c>
      <c r="D36" s="59">
        <v>893755000</v>
      </c>
      <c r="E36" s="60">
        <v>893755000</v>
      </c>
      <c r="F36" s="60">
        <v>923388007</v>
      </c>
      <c r="G36" s="60">
        <v>923388007</v>
      </c>
      <c r="H36" s="60">
        <v>923388007</v>
      </c>
      <c r="I36" s="60">
        <v>923388007</v>
      </c>
      <c r="J36" s="60">
        <v>923388007</v>
      </c>
      <c r="K36" s="60">
        <v>923388007</v>
      </c>
      <c r="L36" s="60">
        <v>923388007</v>
      </c>
      <c r="M36" s="60">
        <v>923388007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923388007</v>
      </c>
      <c r="W36" s="60">
        <v>446877500</v>
      </c>
      <c r="X36" s="60">
        <v>476510507</v>
      </c>
      <c r="Y36" s="61">
        <v>106.63</v>
      </c>
      <c r="Z36" s="62">
        <v>893755000</v>
      </c>
    </row>
    <row r="37" spans="1:26" ht="13.5">
      <c r="A37" s="58" t="s">
        <v>58</v>
      </c>
      <c r="B37" s="19">
        <v>188814247</v>
      </c>
      <c r="C37" s="19">
        <v>0</v>
      </c>
      <c r="D37" s="59">
        <v>156786000</v>
      </c>
      <c r="E37" s="60">
        <v>156786000</v>
      </c>
      <c r="F37" s="60">
        <v>148629103</v>
      </c>
      <c r="G37" s="60">
        <v>148629103</v>
      </c>
      <c r="H37" s="60">
        <v>148629103</v>
      </c>
      <c r="I37" s="60">
        <v>148629103</v>
      </c>
      <c r="J37" s="60">
        <v>148629103</v>
      </c>
      <c r="K37" s="60">
        <v>148629103</v>
      </c>
      <c r="L37" s="60">
        <v>148429103</v>
      </c>
      <c r="M37" s="60">
        <v>148429103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148429103</v>
      </c>
      <c r="W37" s="60">
        <v>78393000</v>
      </c>
      <c r="X37" s="60">
        <v>70036103</v>
      </c>
      <c r="Y37" s="61">
        <v>89.34</v>
      </c>
      <c r="Z37" s="62">
        <v>156786000</v>
      </c>
    </row>
    <row r="38" spans="1:26" ht="13.5">
      <c r="A38" s="58" t="s">
        <v>59</v>
      </c>
      <c r="B38" s="19">
        <v>113893492</v>
      </c>
      <c r="C38" s="19">
        <v>0</v>
      </c>
      <c r="D38" s="59">
        <v>97491000</v>
      </c>
      <c r="E38" s="60">
        <v>97491000</v>
      </c>
      <c r="F38" s="60">
        <v>99588492</v>
      </c>
      <c r="G38" s="60">
        <v>99588492</v>
      </c>
      <c r="H38" s="60">
        <v>99588492</v>
      </c>
      <c r="I38" s="60">
        <v>99588492</v>
      </c>
      <c r="J38" s="60">
        <v>99588492</v>
      </c>
      <c r="K38" s="60">
        <v>99588492</v>
      </c>
      <c r="L38" s="60">
        <v>95588492</v>
      </c>
      <c r="M38" s="60">
        <v>95588492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95588492</v>
      </c>
      <c r="W38" s="60">
        <v>48745500</v>
      </c>
      <c r="X38" s="60">
        <v>46842992</v>
      </c>
      <c r="Y38" s="61">
        <v>96.1</v>
      </c>
      <c r="Z38" s="62">
        <v>97491000</v>
      </c>
    </row>
    <row r="39" spans="1:26" ht="13.5">
      <c r="A39" s="58" t="s">
        <v>60</v>
      </c>
      <c r="B39" s="19">
        <v>1293443686</v>
      </c>
      <c r="C39" s="19">
        <v>0</v>
      </c>
      <c r="D39" s="59">
        <v>929890000</v>
      </c>
      <c r="E39" s="60">
        <v>929890000</v>
      </c>
      <c r="F39" s="60">
        <v>972577727</v>
      </c>
      <c r="G39" s="60">
        <v>972577727</v>
      </c>
      <c r="H39" s="60">
        <v>972577727</v>
      </c>
      <c r="I39" s="60">
        <v>972577727</v>
      </c>
      <c r="J39" s="60">
        <v>972577727</v>
      </c>
      <c r="K39" s="60">
        <v>972577727</v>
      </c>
      <c r="L39" s="60">
        <v>972577727</v>
      </c>
      <c r="M39" s="60">
        <v>972577727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972577727</v>
      </c>
      <c r="W39" s="60">
        <v>464945000</v>
      </c>
      <c r="X39" s="60">
        <v>507632727</v>
      </c>
      <c r="Y39" s="61">
        <v>109.18</v>
      </c>
      <c r="Z39" s="62">
        <v>929890000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83897508</v>
      </c>
      <c r="C42" s="19">
        <v>0</v>
      </c>
      <c r="D42" s="59">
        <v>96932994</v>
      </c>
      <c r="E42" s="60">
        <v>96932994</v>
      </c>
      <c r="F42" s="60">
        <v>60472132</v>
      </c>
      <c r="G42" s="60">
        <v>25081319</v>
      </c>
      <c r="H42" s="60">
        <v>0</v>
      </c>
      <c r="I42" s="60">
        <v>85553451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85553451</v>
      </c>
      <c r="W42" s="60">
        <v>43781980</v>
      </c>
      <c r="X42" s="60">
        <v>41771471</v>
      </c>
      <c r="Y42" s="61">
        <v>95.41</v>
      </c>
      <c r="Z42" s="62">
        <v>96932994</v>
      </c>
    </row>
    <row r="43" spans="1:26" ht="13.5">
      <c r="A43" s="58" t="s">
        <v>63</v>
      </c>
      <c r="B43" s="19">
        <v>-79154267</v>
      </c>
      <c r="C43" s="19">
        <v>0</v>
      </c>
      <c r="D43" s="59">
        <v>-93779996</v>
      </c>
      <c r="E43" s="60">
        <v>-93779996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-46939998</v>
      </c>
      <c r="X43" s="60">
        <v>46939998</v>
      </c>
      <c r="Y43" s="61">
        <v>-100</v>
      </c>
      <c r="Z43" s="62">
        <v>-93779996</v>
      </c>
    </row>
    <row r="44" spans="1:26" ht="13.5">
      <c r="A44" s="58" t="s">
        <v>64</v>
      </c>
      <c r="B44" s="19">
        <v>17402593</v>
      </c>
      <c r="C44" s="19">
        <v>0</v>
      </c>
      <c r="D44" s="59">
        <v>-5070658</v>
      </c>
      <c r="E44" s="60">
        <v>-5070658</v>
      </c>
      <c r="F44" s="60">
        <v>114839</v>
      </c>
      <c r="G44" s="60">
        <v>75112</v>
      </c>
      <c r="H44" s="60">
        <v>0</v>
      </c>
      <c r="I44" s="60">
        <v>189951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189951</v>
      </c>
      <c r="W44" s="60">
        <v>-2535500</v>
      </c>
      <c r="X44" s="60">
        <v>2725451</v>
      </c>
      <c r="Y44" s="61">
        <v>-107.49</v>
      </c>
      <c r="Z44" s="62">
        <v>-5070658</v>
      </c>
    </row>
    <row r="45" spans="1:26" ht="13.5">
      <c r="A45" s="70" t="s">
        <v>65</v>
      </c>
      <c r="B45" s="22">
        <v>22145834</v>
      </c>
      <c r="C45" s="22">
        <v>0</v>
      </c>
      <c r="D45" s="99">
        <v>158380340</v>
      </c>
      <c r="E45" s="100">
        <v>158380340</v>
      </c>
      <c r="F45" s="100">
        <v>60586971</v>
      </c>
      <c r="G45" s="100">
        <v>85743402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154604482</v>
      </c>
      <c r="X45" s="100">
        <v>-154604482</v>
      </c>
      <c r="Y45" s="101">
        <v>-100</v>
      </c>
      <c r="Z45" s="102">
        <v>158380340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36538253</v>
      </c>
      <c r="C49" s="52">
        <v>0</v>
      </c>
      <c r="D49" s="129">
        <v>15234049</v>
      </c>
      <c r="E49" s="54">
        <v>9891072</v>
      </c>
      <c r="F49" s="54">
        <v>0</v>
      </c>
      <c r="G49" s="54">
        <v>0</v>
      </c>
      <c r="H49" s="54">
        <v>0</v>
      </c>
      <c r="I49" s="54">
        <v>7917862</v>
      </c>
      <c r="J49" s="54">
        <v>0</v>
      </c>
      <c r="K49" s="54">
        <v>0</v>
      </c>
      <c r="L49" s="54">
        <v>0</v>
      </c>
      <c r="M49" s="54">
        <v>13391102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109074179</v>
      </c>
      <c r="W49" s="54">
        <v>0</v>
      </c>
      <c r="X49" s="54">
        <v>0</v>
      </c>
      <c r="Y49" s="54">
        <v>192046517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100.00004338453287</v>
      </c>
      <c r="C58" s="5">
        <f>IF(C67=0,0,+(C76/C67)*100)</f>
        <v>0</v>
      </c>
      <c r="D58" s="6">
        <f aca="true" t="shared" si="6" ref="D58:Z58">IF(D67=0,0,+(D76/D67)*100)</f>
        <v>98.4787158029094</v>
      </c>
      <c r="E58" s="7">
        <f t="shared" si="6"/>
        <v>98.4787158029094</v>
      </c>
      <c r="F58" s="7">
        <f t="shared" si="6"/>
        <v>100</v>
      </c>
      <c r="G58" s="7">
        <f t="shared" si="6"/>
        <v>100</v>
      </c>
      <c r="H58" s="7">
        <f t="shared" si="6"/>
        <v>0</v>
      </c>
      <c r="I58" s="7">
        <f t="shared" si="6"/>
        <v>61.37171321607799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34.62309576495808</v>
      </c>
      <c r="W58" s="7">
        <f t="shared" si="6"/>
        <v>100.00043146509034</v>
      </c>
      <c r="X58" s="7">
        <f t="shared" si="6"/>
        <v>0</v>
      </c>
      <c r="Y58" s="7">
        <f t="shared" si="6"/>
        <v>0</v>
      </c>
      <c r="Z58" s="8">
        <f t="shared" si="6"/>
        <v>98.4787158029094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0</v>
      </c>
      <c r="I59" s="10">
        <f t="shared" si="7"/>
        <v>60.24885988851578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33.56439807543266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100.00014171622378</v>
      </c>
      <c r="C60" s="12">
        <f t="shared" si="7"/>
        <v>0</v>
      </c>
      <c r="D60" s="3">
        <f t="shared" si="7"/>
        <v>101.89662661068482</v>
      </c>
      <c r="E60" s="13">
        <f t="shared" si="7"/>
        <v>101.89662661068482</v>
      </c>
      <c r="F60" s="13">
        <f t="shared" si="7"/>
        <v>100</v>
      </c>
      <c r="G60" s="13">
        <f t="shared" si="7"/>
        <v>100</v>
      </c>
      <c r="H60" s="13">
        <f t="shared" si="7"/>
        <v>0</v>
      </c>
      <c r="I60" s="13">
        <f t="shared" si="7"/>
        <v>64.70856516426268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37.93380032173502</v>
      </c>
      <c r="W60" s="13">
        <f t="shared" si="7"/>
        <v>100.00129428940141</v>
      </c>
      <c r="X60" s="13">
        <f t="shared" si="7"/>
        <v>0</v>
      </c>
      <c r="Y60" s="13">
        <f t="shared" si="7"/>
        <v>0</v>
      </c>
      <c r="Z60" s="14">
        <f t="shared" si="7"/>
        <v>101.89662661068482</v>
      </c>
    </row>
    <row r="61" spans="1:26" ht="13.5">
      <c r="A61" s="39" t="s">
        <v>103</v>
      </c>
      <c r="B61" s="12">
        <f t="shared" si="7"/>
        <v>335.3908529764682</v>
      </c>
      <c r="C61" s="12">
        <f t="shared" si="7"/>
        <v>0</v>
      </c>
      <c r="D61" s="3">
        <f t="shared" si="7"/>
        <v>99.99899039869156</v>
      </c>
      <c r="E61" s="13">
        <f t="shared" si="7"/>
        <v>99.99899039869156</v>
      </c>
      <c r="F61" s="13">
        <f t="shared" si="7"/>
        <v>100</v>
      </c>
      <c r="G61" s="13">
        <f t="shared" si="7"/>
        <v>100</v>
      </c>
      <c r="H61" s="13">
        <f t="shared" si="7"/>
        <v>0</v>
      </c>
      <c r="I61" s="13">
        <f t="shared" si="7"/>
        <v>68.36033181415358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41.867105374887466</v>
      </c>
      <c r="W61" s="13">
        <f t="shared" si="7"/>
        <v>99.99899443705618</v>
      </c>
      <c r="X61" s="13">
        <f t="shared" si="7"/>
        <v>0</v>
      </c>
      <c r="Y61" s="13">
        <f t="shared" si="7"/>
        <v>0</v>
      </c>
      <c r="Z61" s="14">
        <f t="shared" si="7"/>
        <v>99.99899039869156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95.28899041345976</v>
      </c>
      <c r="C64" s="12">
        <f t="shared" si="7"/>
        <v>0</v>
      </c>
      <c r="D64" s="3">
        <f t="shared" si="7"/>
        <v>100.0056705415367</v>
      </c>
      <c r="E64" s="13">
        <f t="shared" si="7"/>
        <v>100.0056705415367</v>
      </c>
      <c r="F64" s="13">
        <f t="shared" si="7"/>
        <v>100</v>
      </c>
      <c r="G64" s="13">
        <f t="shared" si="7"/>
        <v>100</v>
      </c>
      <c r="H64" s="13">
        <f t="shared" si="7"/>
        <v>0</v>
      </c>
      <c r="I64" s="13">
        <f t="shared" si="7"/>
        <v>59.91129487385257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33.25127983023027</v>
      </c>
      <c r="W64" s="13">
        <f t="shared" si="7"/>
        <v>100.0056705415367</v>
      </c>
      <c r="X64" s="13">
        <f t="shared" si="7"/>
        <v>0</v>
      </c>
      <c r="Y64" s="13">
        <f t="shared" si="7"/>
        <v>0</v>
      </c>
      <c r="Z64" s="14">
        <f t="shared" si="7"/>
        <v>100.0056705415367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67.41385321132584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40.814262338590524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414894406</v>
      </c>
      <c r="C67" s="24"/>
      <c r="D67" s="25">
        <v>471641000</v>
      </c>
      <c r="E67" s="26">
        <v>471641000</v>
      </c>
      <c r="F67" s="26">
        <v>40224233</v>
      </c>
      <c r="G67" s="26">
        <v>68318343</v>
      </c>
      <c r="H67" s="26">
        <v>68318343</v>
      </c>
      <c r="I67" s="26">
        <v>176860919</v>
      </c>
      <c r="J67" s="26">
        <v>68318343</v>
      </c>
      <c r="K67" s="26">
        <v>68318343</v>
      </c>
      <c r="L67" s="26"/>
      <c r="M67" s="26">
        <v>136636686</v>
      </c>
      <c r="N67" s="26"/>
      <c r="O67" s="26"/>
      <c r="P67" s="26"/>
      <c r="Q67" s="26"/>
      <c r="R67" s="26"/>
      <c r="S67" s="26"/>
      <c r="T67" s="26"/>
      <c r="U67" s="26"/>
      <c r="V67" s="26">
        <v>313497605</v>
      </c>
      <c r="W67" s="26">
        <v>232231998</v>
      </c>
      <c r="X67" s="26"/>
      <c r="Y67" s="25"/>
      <c r="Z67" s="27">
        <v>471641000</v>
      </c>
    </row>
    <row r="68" spans="1:26" ht="13.5" hidden="1">
      <c r="A68" s="37" t="s">
        <v>31</v>
      </c>
      <c r="B68" s="19">
        <v>278498313</v>
      </c>
      <c r="C68" s="19"/>
      <c r="D68" s="20">
        <v>309630000</v>
      </c>
      <c r="E68" s="21">
        <v>309630000</v>
      </c>
      <c r="F68" s="21">
        <v>27377062</v>
      </c>
      <c r="G68" s="21">
        <v>53092219</v>
      </c>
      <c r="H68" s="21">
        <v>53092219</v>
      </c>
      <c r="I68" s="21">
        <v>133561500</v>
      </c>
      <c r="J68" s="21">
        <v>53092219</v>
      </c>
      <c r="K68" s="21">
        <v>53092219</v>
      </c>
      <c r="L68" s="21"/>
      <c r="M68" s="21">
        <v>106184438</v>
      </c>
      <c r="N68" s="21"/>
      <c r="O68" s="21"/>
      <c r="P68" s="21"/>
      <c r="Q68" s="21"/>
      <c r="R68" s="21"/>
      <c r="S68" s="21"/>
      <c r="T68" s="21"/>
      <c r="U68" s="21"/>
      <c r="V68" s="21">
        <v>239745938</v>
      </c>
      <c r="W68" s="21">
        <v>154815000</v>
      </c>
      <c r="X68" s="21"/>
      <c r="Y68" s="20"/>
      <c r="Z68" s="23">
        <v>309630000</v>
      </c>
    </row>
    <row r="69" spans="1:26" ht="13.5" hidden="1">
      <c r="A69" s="38" t="s">
        <v>32</v>
      </c>
      <c r="B69" s="19">
        <v>127014392</v>
      </c>
      <c r="C69" s="19"/>
      <c r="D69" s="20">
        <v>151954000</v>
      </c>
      <c r="E69" s="21">
        <v>151954000</v>
      </c>
      <c r="F69" s="21">
        <v>12140878</v>
      </c>
      <c r="G69" s="21">
        <v>14565289</v>
      </c>
      <c r="H69" s="21">
        <v>14565289</v>
      </c>
      <c r="I69" s="21">
        <v>41271456</v>
      </c>
      <c r="J69" s="21">
        <v>14565289</v>
      </c>
      <c r="K69" s="21">
        <v>14565289</v>
      </c>
      <c r="L69" s="21"/>
      <c r="M69" s="21">
        <v>29130578</v>
      </c>
      <c r="N69" s="21"/>
      <c r="O69" s="21"/>
      <c r="P69" s="21"/>
      <c r="Q69" s="21"/>
      <c r="R69" s="21"/>
      <c r="S69" s="21"/>
      <c r="T69" s="21"/>
      <c r="U69" s="21"/>
      <c r="V69" s="21">
        <v>70402034</v>
      </c>
      <c r="W69" s="21">
        <v>77416998</v>
      </c>
      <c r="X69" s="21"/>
      <c r="Y69" s="20"/>
      <c r="Z69" s="23">
        <v>151954000</v>
      </c>
    </row>
    <row r="70" spans="1:26" ht="13.5" hidden="1">
      <c r="A70" s="39" t="s">
        <v>103</v>
      </c>
      <c r="B70" s="19">
        <v>27051860</v>
      </c>
      <c r="C70" s="19"/>
      <c r="D70" s="20">
        <v>99049000</v>
      </c>
      <c r="E70" s="21">
        <v>99049000</v>
      </c>
      <c r="F70" s="21">
        <v>8604929</v>
      </c>
      <c r="G70" s="21">
        <v>7414275</v>
      </c>
      <c r="H70" s="21">
        <v>7414275</v>
      </c>
      <c r="I70" s="21">
        <v>23433479</v>
      </c>
      <c r="J70" s="21">
        <v>7414275</v>
      </c>
      <c r="K70" s="21">
        <v>7414275</v>
      </c>
      <c r="L70" s="21"/>
      <c r="M70" s="21">
        <v>14828550</v>
      </c>
      <c r="N70" s="21"/>
      <c r="O70" s="21"/>
      <c r="P70" s="21"/>
      <c r="Q70" s="21"/>
      <c r="R70" s="21"/>
      <c r="S70" s="21"/>
      <c r="T70" s="21"/>
      <c r="U70" s="21"/>
      <c r="V70" s="21">
        <v>38262029</v>
      </c>
      <c r="W70" s="21">
        <v>49524498</v>
      </c>
      <c r="X70" s="21"/>
      <c r="Y70" s="20"/>
      <c r="Z70" s="23">
        <v>99049000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38079014</v>
      </c>
      <c r="C73" s="19"/>
      <c r="D73" s="20">
        <v>52905000</v>
      </c>
      <c r="E73" s="21">
        <v>52905000</v>
      </c>
      <c r="F73" s="21">
        <v>3535949</v>
      </c>
      <c r="G73" s="21">
        <v>7151014</v>
      </c>
      <c r="H73" s="21">
        <v>7151014</v>
      </c>
      <c r="I73" s="21">
        <v>17837977</v>
      </c>
      <c r="J73" s="21">
        <v>7151014</v>
      </c>
      <c r="K73" s="21">
        <v>7151014</v>
      </c>
      <c r="L73" s="21"/>
      <c r="M73" s="21">
        <v>14302028</v>
      </c>
      <c r="N73" s="21"/>
      <c r="O73" s="21"/>
      <c r="P73" s="21"/>
      <c r="Q73" s="21"/>
      <c r="R73" s="21"/>
      <c r="S73" s="21"/>
      <c r="T73" s="21"/>
      <c r="U73" s="21"/>
      <c r="V73" s="21">
        <v>32140005</v>
      </c>
      <c r="W73" s="21">
        <v>26452500</v>
      </c>
      <c r="X73" s="21"/>
      <c r="Y73" s="20"/>
      <c r="Z73" s="23">
        <v>52905000</v>
      </c>
    </row>
    <row r="74" spans="1:26" ht="13.5" hidden="1">
      <c r="A74" s="39" t="s">
        <v>107</v>
      </c>
      <c r="B74" s="19">
        <v>61883518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1440000</v>
      </c>
      <c r="X74" s="21"/>
      <c r="Y74" s="20"/>
      <c r="Z74" s="23"/>
    </row>
    <row r="75" spans="1:26" ht="13.5" hidden="1">
      <c r="A75" s="40" t="s">
        <v>110</v>
      </c>
      <c r="B75" s="28">
        <v>9381701</v>
      </c>
      <c r="C75" s="28"/>
      <c r="D75" s="29">
        <v>10057000</v>
      </c>
      <c r="E75" s="30">
        <v>10057000</v>
      </c>
      <c r="F75" s="30">
        <v>706293</v>
      </c>
      <c r="G75" s="30">
        <v>660835</v>
      </c>
      <c r="H75" s="30">
        <v>660835</v>
      </c>
      <c r="I75" s="30">
        <v>2027963</v>
      </c>
      <c r="J75" s="30">
        <v>660835</v>
      </c>
      <c r="K75" s="30">
        <v>660835</v>
      </c>
      <c r="L75" s="30"/>
      <c r="M75" s="30">
        <v>1321670</v>
      </c>
      <c r="N75" s="30"/>
      <c r="O75" s="30"/>
      <c r="P75" s="30"/>
      <c r="Q75" s="30"/>
      <c r="R75" s="30"/>
      <c r="S75" s="30"/>
      <c r="T75" s="30"/>
      <c r="U75" s="30"/>
      <c r="V75" s="30">
        <v>3349633</v>
      </c>
      <c r="W75" s="30"/>
      <c r="X75" s="30"/>
      <c r="Y75" s="29"/>
      <c r="Z75" s="31">
        <v>10057000</v>
      </c>
    </row>
    <row r="76" spans="1:26" ht="13.5" hidden="1">
      <c r="A76" s="42" t="s">
        <v>286</v>
      </c>
      <c r="B76" s="32">
        <v>414894586</v>
      </c>
      <c r="C76" s="32"/>
      <c r="D76" s="33">
        <v>464466000</v>
      </c>
      <c r="E76" s="34">
        <v>464466000</v>
      </c>
      <c r="F76" s="34">
        <v>40224233</v>
      </c>
      <c r="G76" s="34">
        <v>68318343</v>
      </c>
      <c r="H76" s="34"/>
      <c r="I76" s="34">
        <v>108542576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108542576</v>
      </c>
      <c r="W76" s="34">
        <v>232233000</v>
      </c>
      <c r="X76" s="34"/>
      <c r="Y76" s="33"/>
      <c r="Z76" s="35">
        <v>464466000</v>
      </c>
    </row>
    <row r="77" spans="1:26" ht="13.5" hidden="1">
      <c r="A77" s="37" t="s">
        <v>31</v>
      </c>
      <c r="B77" s="19">
        <v>278498313</v>
      </c>
      <c r="C77" s="19"/>
      <c r="D77" s="20">
        <v>309630000</v>
      </c>
      <c r="E77" s="21">
        <v>309630000</v>
      </c>
      <c r="F77" s="21">
        <v>27377062</v>
      </c>
      <c r="G77" s="21">
        <v>53092219</v>
      </c>
      <c r="H77" s="21"/>
      <c r="I77" s="21">
        <v>80469281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80469281</v>
      </c>
      <c r="W77" s="21">
        <v>154815000</v>
      </c>
      <c r="X77" s="21"/>
      <c r="Y77" s="20"/>
      <c r="Z77" s="23">
        <v>309630000</v>
      </c>
    </row>
    <row r="78" spans="1:26" ht="13.5" hidden="1">
      <c r="A78" s="38" t="s">
        <v>32</v>
      </c>
      <c r="B78" s="19">
        <v>127014572</v>
      </c>
      <c r="C78" s="19"/>
      <c r="D78" s="20">
        <v>154836000</v>
      </c>
      <c r="E78" s="21">
        <v>154836000</v>
      </c>
      <c r="F78" s="21">
        <v>12140878</v>
      </c>
      <c r="G78" s="21">
        <v>14565289</v>
      </c>
      <c r="H78" s="21"/>
      <c r="I78" s="21">
        <v>26706167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26706167</v>
      </c>
      <c r="W78" s="21">
        <v>77418000</v>
      </c>
      <c r="X78" s="21"/>
      <c r="Y78" s="20"/>
      <c r="Z78" s="23">
        <v>154836000</v>
      </c>
    </row>
    <row r="79" spans="1:26" ht="13.5" hidden="1">
      <c r="A79" s="39" t="s">
        <v>103</v>
      </c>
      <c r="B79" s="19">
        <v>90729464</v>
      </c>
      <c r="C79" s="19"/>
      <c r="D79" s="20">
        <v>99048000</v>
      </c>
      <c r="E79" s="21">
        <v>99048000</v>
      </c>
      <c r="F79" s="21">
        <v>8604929</v>
      </c>
      <c r="G79" s="21">
        <v>7414275</v>
      </c>
      <c r="H79" s="21"/>
      <c r="I79" s="21">
        <v>16019204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16019204</v>
      </c>
      <c r="W79" s="21">
        <v>49524000</v>
      </c>
      <c r="X79" s="21"/>
      <c r="Y79" s="20"/>
      <c r="Z79" s="23">
        <v>99048000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36285108</v>
      </c>
      <c r="C82" s="19"/>
      <c r="D82" s="20">
        <v>52908000</v>
      </c>
      <c r="E82" s="21">
        <v>52908000</v>
      </c>
      <c r="F82" s="21">
        <v>3535949</v>
      </c>
      <c r="G82" s="21">
        <v>7151014</v>
      </c>
      <c r="H82" s="21"/>
      <c r="I82" s="21">
        <v>10686963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10686963</v>
      </c>
      <c r="W82" s="21">
        <v>26454000</v>
      </c>
      <c r="X82" s="21"/>
      <c r="Y82" s="20"/>
      <c r="Z82" s="23">
        <v>52908000</v>
      </c>
    </row>
    <row r="83" spans="1:26" ht="13.5" hidden="1">
      <c r="A83" s="39" t="s">
        <v>107</v>
      </c>
      <c r="B83" s="19"/>
      <c r="C83" s="19"/>
      <c r="D83" s="20">
        <v>2880000</v>
      </c>
      <c r="E83" s="21">
        <v>2880000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1440000</v>
      </c>
      <c r="X83" s="21"/>
      <c r="Y83" s="20"/>
      <c r="Z83" s="23">
        <v>2880000</v>
      </c>
    </row>
    <row r="84" spans="1:26" ht="13.5" hidden="1">
      <c r="A84" s="40" t="s">
        <v>110</v>
      </c>
      <c r="B84" s="28">
        <v>9381701</v>
      </c>
      <c r="C84" s="28"/>
      <c r="D84" s="29"/>
      <c r="E84" s="30"/>
      <c r="F84" s="30">
        <v>706293</v>
      </c>
      <c r="G84" s="30">
        <v>660835</v>
      </c>
      <c r="H84" s="30"/>
      <c r="I84" s="30">
        <v>1367128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1367128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520496235</v>
      </c>
      <c r="D5" s="153">
        <f>SUM(D6:D8)</f>
        <v>0</v>
      </c>
      <c r="E5" s="154">
        <f t="shared" si="0"/>
        <v>539966883</v>
      </c>
      <c r="F5" s="100">
        <f t="shared" si="0"/>
        <v>539966883</v>
      </c>
      <c r="G5" s="100">
        <f t="shared" si="0"/>
        <v>71470707</v>
      </c>
      <c r="H5" s="100">
        <f t="shared" si="0"/>
        <v>54821515</v>
      </c>
      <c r="I5" s="100">
        <f t="shared" si="0"/>
        <v>54821515</v>
      </c>
      <c r="J5" s="100">
        <f t="shared" si="0"/>
        <v>181113737</v>
      </c>
      <c r="K5" s="100">
        <f t="shared" si="0"/>
        <v>54821515</v>
      </c>
      <c r="L5" s="100">
        <f t="shared" si="0"/>
        <v>54821515</v>
      </c>
      <c r="M5" s="100">
        <f t="shared" si="0"/>
        <v>0</v>
      </c>
      <c r="N5" s="100">
        <f t="shared" si="0"/>
        <v>109643030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290756767</v>
      </c>
      <c r="X5" s="100">
        <f t="shared" si="0"/>
        <v>168653428</v>
      </c>
      <c r="Y5" s="100">
        <f t="shared" si="0"/>
        <v>122103339</v>
      </c>
      <c r="Z5" s="137">
        <f>+IF(X5&lt;&gt;0,+(Y5/X5)*100,0)</f>
        <v>72.3989665955678</v>
      </c>
      <c r="AA5" s="153">
        <f>SUM(AA6:AA8)</f>
        <v>539966883</v>
      </c>
    </row>
    <row r="6" spans="1:27" ht="13.5">
      <c r="A6" s="138" t="s">
        <v>75</v>
      </c>
      <c r="B6" s="136"/>
      <c r="C6" s="155">
        <v>154604174</v>
      </c>
      <c r="D6" s="155"/>
      <c r="E6" s="156">
        <v>150098522</v>
      </c>
      <c r="F6" s="60">
        <v>150098522</v>
      </c>
      <c r="G6" s="60">
        <v>40930000</v>
      </c>
      <c r="H6" s="60"/>
      <c r="I6" s="60"/>
      <c r="J6" s="60">
        <v>40930000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40930000</v>
      </c>
      <c r="X6" s="60"/>
      <c r="Y6" s="60">
        <v>40930000</v>
      </c>
      <c r="Z6" s="140">
        <v>0</v>
      </c>
      <c r="AA6" s="155">
        <v>150098522</v>
      </c>
    </row>
    <row r="7" spans="1:27" ht="13.5">
      <c r="A7" s="138" t="s">
        <v>76</v>
      </c>
      <c r="B7" s="136"/>
      <c r="C7" s="157">
        <v>363423209</v>
      </c>
      <c r="D7" s="157"/>
      <c r="E7" s="158">
        <v>385988361</v>
      </c>
      <c r="F7" s="159">
        <v>385988361</v>
      </c>
      <c r="G7" s="159">
        <v>30230262</v>
      </c>
      <c r="H7" s="159">
        <v>54630047</v>
      </c>
      <c r="I7" s="159">
        <v>54630047</v>
      </c>
      <c r="J7" s="159">
        <v>139490356</v>
      </c>
      <c r="K7" s="159">
        <v>54630047</v>
      </c>
      <c r="L7" s="159">
        <v>54630047</v>
      </c>
      <c r="M7" s="159"/>
      <c r="N7" s="159">
        <v>109260094</v>
      </c>
      <c r="O7" s="159"/>
      <c r="P7" s="159"/>
      <c r="Q7" s="159"/>
      <c r="R7" s="159"/>
      <c r="S7" s="159"/>
      <c r="T7" s="159"/>
      <c r="U7" s="159"/>
      <c r="V7" s="159"/>
      <c r="W7" s="159">
        <v>248750450</v>
      </c>
      <c r="X7" s="159">
        <v>165685426</v>
      </c>
      <c r="Y7" s="159">
        <v>83065024</v>
      </c>
      <c r="Z7" s="141">
        <v>50.13</v>
      </c>
      <c r="AA7" s="157">
        <v>385988361</v>
      </c>
    </row>
    <row r="8" spans="1:27" ht="13.5">
      <c r="A8" s="138" t="s">
        <v>77</v>
      </c>
      <c r="B8" s="136"/>
      <c r="C8" s="155">
        <v>2468852</v>
      </c>
      <c r="D8" s="155"/>
      <c r="E8" s="156">
        <v>3880000</v>
      </c>
      <c r="F8" s="60">
        <v>3880000</v>
      </c>
      <c r="G8" s="60">
        <v>310445</v>
      </c>
      <c r="H8" s="60">
        <v>191468</v>
      </c>
      <c r="I8" s="60">
        <v>191468</v>
      </c>
      <c r="J8" s="60">
        <v>693381</v>
      </c>
      <c r="K8" s="60">
        <v>191468</v>
      </c>
      <c r="L8" s="60">
        <v>191468</v>
      </c>
      <c r="M8" s="60"/>
      <c r="N8" s="60">
        <v>382936</v>
      </c>
      <c r="O8" s="60"/>
      <c r="P8" s="60"/>
      <c r="Q8" s="60"/>
      <c r="R8" s="60"/>
      <c r="S8" s="60"/>
      <c r="T8" s="60"/>
      <c r="U8" s="60"/>
      <c r="V8" s="60"/>
      <c r="W8" s="60">
        <v>1076317</v>
      </c>
      <c r="X8" s="60">
        <v>2968002</v>
      </c>
      <c r="Y8" s="60">
        <v>-1891685</v>
      </c>
      <c r="Z8" s="140">
        <v>-63.74</v>
      </c>
      <c r="AA8" s="155">
        <v>3880000</v>
      </c>
    </row>
    <row r="9" spans="1:27" ht="13.5">
      <c r="A9" s="135" t="s">
        <v>78</v>
      </c>
      <c r="B9" s="136"/>
      <c r="C9" s="153">
        <f aca="true" t="shared" si="1" ref="C9:Y9">SUM(C10:C14)</f>
        <v>24151522</v>
      </c>
      <c r="D9" s="153">
        <f>SUM(D10:D14)</f>
        <v>0</v>
      </c>
      <c r="E9" s="154">
        <f t="shared" si="1"/>
        <v>27989550</v>
      </c>
      <c r="F9" s="100">
        <f t="shared" si="1"/>
        <v>27989550</v>
      </c>
      <c r="G9" s="100">
        <f t="shared" si="1"/>
        <v>5122229</v>
      </c>
      <c r="H9" s="100">
        <f t="shared" si="1"/>
        <v>1792916</v>
      </c>
      <c r="I9" s="100">
        <f t="shared" si="1"/>
        <v>1792916</v>
      </c>
      <c r="J9" s="100">
        <f t="shared" si="1"/>
        <v>8708061</v>
      </c>
      <c r="K9" s="100">
        <f t="shared" si="1"/>
        <v>1792916</v>
      </c>
      <c r="L9" s="100">
        <f t="shared" si="1"/>
        <v>1792916</v>
      </c>
      <c r="M9" s="100">
        <f t="shared" si="1"/>
        <v>0</v>
      </c>
      <c r="N9" s="100">
        <f t="shared" si="1"/>
        <v>3585832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12293893</v>
      </c>
      <c r="X9" s="100">
        <f t="shared" si="1"/>
        <v>15115002</v>
      </c>
      <c r="Y9" s="100">
        <f t="shared" si="1"/>
        <v>-2821109</v>
      </c>
      <c r="Z9" s="137">
        <f>+IF(X9&lt;&gt;0,+(Y9/X9)*100,0)</f>
        <v>-18.66429789423779</v>
      </c>
      <c r="AA9" s="153">
        <f>SUM(AA10:AA14)</f>
        <v>27989550</v>
      </c>
    </row>
    <row r="10" spans="1:27" ht="13.5">
      <c r="A10" s="138" t="s">
        <v>79</v>
      </c>
      <c r="B10" s="136"/>
      <c r="C10" s="155">
        <v>10201476</v>
      </c>
      <c r="D10" s="155"/>
      <c r="E10" s="156">
        <v>5124983</v>
      </c>
      <c r="F10" s="60">
        <v>5124983</v>
      </c>
      <c r="G10" s="60">
        <v>80768</v>
      </c>
      <c r="H10" s="60">
        <v>844290</v>
      </c>
      <c r="I10" s="60">
        <v>844290</v>
      </c>
      <c r="J10" s="60">
        <v>1769348</v>
      </c>
      <c r="K10" s="60">
        <v>844290</v>
      </c>
      <c r="L10" s="60">
        <v>844290</v>
      </c>
      <c r="M10" s="60"/>
      <c r="N10" s="60">
        <v>1688580</v>
      </c>
      <c r="O10" s="60"/>
      <c r="P10" s="60"/>
      <c r="Q10" s="60"/>
      <c r="R10" s="60"/>
      <c r="S10" s="60"/>
      <c r="T10" s="60"/>
      <c r="U10" s="60"/>
      <c r="V10" s="60"/>
      <c r="W10" s="60">
        <v>3457928</v>
      </c>
      <c r="X10" s="60">
        <v>4471002</v>
      </c>
      <c r="Y10" s="60">
        <v>-1013074</v>
      </c>
      <c r="Z10" s="140">
        <v>-22.66</v>
      </c>
      <c r="AA10" s="155">
        <v>5124983</v>
      </c>
    </row>
    <row r="11" spans="1:27" ht="13.5">
      <c r="A11" s="138" t="s">
        <v>80</v>
      </c>
      <c r="B11" s="136"/>
      <c r="C11" s="155"/>
      <c r="D11" s="155"/>
      <c r="E11" s="156">
        <v>463500</v>
      </c>
      <c r="F11" s="60">
        <v>463500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463500</v>
      </c>
    </row>
    <row r="12" spans="1:27" ht="13.5">
      <c r="A12" s="138" t="s">
        <v>81</v>
      </c>
      <c r="B12" s="136"/>
      <c r="C12" s="155">
        <v>13950046</v>
      </c>
      <c r="D12" s="155"/>
      <c r="E12" s="156">
        <v>15909700</v>
      </c>
      <c r="F12" s="60">
        <v>15909700</v>
      </c>
      <c r="G12" s="60">
        <v>36000</v>
      </c>
      <c r="H12" s="60">
        <v>40400</v>
      </c>
      <c r="I12" s="60">
        <v>40400</v>
      </c>
      <c r="J12" s="60">
        <v>116800</v>
      </c>
      <c r="K12" s="60">
        <v>40400</v>
      </c>
      <c r="L12" s="60">
        <v>40400</v>
      </c>
      <c r="M12" s="60"/>
      <c r="N12" s="60">
        <v>80800</v>
      </c>
      <c r="O12" s="60"/>
      <c r="P12" s="60"/>
      <c r="Q12" s="60"/>
      <c r="R12" s="60"/>
      <c r="S12" s="60"/>
      <c r="T12" s="60"/>
      <c r="U12" s="60"/>
      <c r="V12" s="60"/>
      <c r="W12" s="60">
        <v>197600</v>
      </c>
      <c r="X12" s="60">
        <v>5916000</v>
      </c>
      <c r="Y12" s="60">
        <v>-5718400</v>
      </c>
      <c r="Z12" s="140">
        <v>-96.66</v>
      </c>
      <c r="AA12" s="155">
        <v>15909700</v>
      </c>
    </row>
    <row r="13" spans="1:27" ht="13.5">
      <c r="A13" s="138" t="s">
        <v>82</v>
      </c>
      <c r="B13" s="136"/>
      <c r="C13" s="155"/>
      <c r="D13" s="155"/>
      <c r="E13" s="156">
        <v>6341300</v>
      </c>
      <c r="F13" s="60">
        <v>6341300</v>
      </c>
      <c r="G13" s="60">
        <v>5000000</v>
      </c>
      <c r="H13" s="60">
        <v>903626</v>
      </c>
      <c r="I13" s="60">
        <v>903626</v>
      </c>
      <c r="J13" s="60">
        <v>6807252</v>
      </c>
      <c r="K13" s="60">
        <v>903626</v>
      </c>
      <c r="L13" s="60">
        <v>903626</v>
      </c>
      <c r="M13" s="60"/>
      <c r="N13" s="60">
        <v>1807252</v>
      </c>
      <c r="O13" s="60"/>
      <c r="P13" s="60"/>
      <c r="Q13" s="60"/>
      <c r="R13" s="60"/>
      <c r="S13" s="60"/>
      <c r="T13" s="60"/>
      <c r="U13" s="60"/>
      <c r="V13" s="60"/>
      <c r="W13" s="60">
        <v>8614504</v>
      </c>
      <c r="X13" s="60">
        <v>4728000</v>
      </c>
      <c r="Y13" s="60">
        <v>3886504</v>
      </c>
      <c r="Z13" s="140">
        <v>82.2</v>
      </c>
      <c r="AA13" s="155">
        <v>6341300</v>
      </c>
    </row>
    <row r="14" spans="1:27" ht="13.5">
      <c r="A14" s="138" t="s">
        <v>83</v>
      </c>
      <c r="B14" s="136"/>
      <c r="C14" s="157"/>
      <c r="D14" s="157"/>
      <c r="E14" s="158">
        <v>150067</v>
      </c>
      <c r="F14" s="159">
        <v>150067</v>
      </c>
      <c r="G14" s="159">
        <v>5461</v>
      </c>
      <c r="H14" s="159">
        <v>4600</v>
      </c>
      <c r="I14" s="159">
        <v>4600</v>
      </c>
      <c r="J14" s="159">
        <v>14661</v>
      </c>
      <c r="K14" s="159">
        <v>4600</v>
      </c>
      <c r="L14" s="159">
        <v>4600</v>
      </c>
      <c r="M14" s="159"/>
      <c r="N14" s="159">
        <v>9200</v>
      </c>
      <c r="O14" s="159"/>
      <c r="P14" s="159"/>
      <c r="Q14" s="159"/>
      <c r="R14" s="159"/>
      <c r="S14" s="159"/>
      <c r="T14" s="159"/>
      <c r="U14" s="159"/>
      <c r="V14" s="159"/>
      <c r="W14" s="159">
        <v>23861</v>
      </c>
      <c r="X14" s="159"/>
      <c r="Y14" s="159">
        <v>23861</v>
      </c>
      <c r="Z14" s="141">
        <v>0</v>
      </c>
      <c r="AA14" s="157">
        <v>150067</v>
      </c>
    </row>
    <row r="15" spans="1:27" ht="13.5">
      <c r="A15" s="135" t="s">
        <v>84</v>
      </c>
      <c r="B15" s="142"/>
      <c r="C15" s="153">
        <f aca="true" t="shared" si="2" ref="C15:Y15">SUM(C16:C18)</f>
        <v>14309040</v>
      </c>
      <c r="D15" s="153">
        <f>SUM(D16:D18)</f>
        <v>0</v>
      </c>
      <c r="E15" s="154">
        <f t="shared" si="2"/>
        <v>25963000</v>
      </c>
      <c r="F15" s="100">
        <f t="shared" si="2"/>
        <v>25963000</v>
      </c>
      <c r="G15" s="100">
        <f t="shared" si="2"/>
        <v>2032126</v>
      </c>
      <c r="H15" s="100">
        <f t="shared" si="2"/>
        <v>1856067</v>
      </c>
      <c r="I15" s="100">
        <f t="shared" si="2"/>
        <v>1856067</v>
      </c>
      <c r="J15" s="100">
        <f t="shared" si="2"/>
        <v>5744260</v>
      </c>
      <c r="K15" s="100">
        <f t="shared" si="2"/>
        <v>1856067</v>
      </c>
      <c r="L15" s="100">
        <f t="shared" si="2"/>
        <v>1856067</v>
      </c>
      <c r="M15" s="100">
        <f t="shared" si="2"/>
        <v>0</v>
      </c>
      <c r="N15" s="100">
        <f t="shared" si="2"/>
        <v>3712134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9456394</v>
      </c>
      <c r="X15" s="100">
        <f t="shared" si="2"/>
        <v>20263500</v>
      </c>
      <c r="Y15" s="100">
        <f t="shared" si="2"/>
        <v>-10807106</v>
      </c>
      <c r="Z15" s="137">
        <f>+IF(X15&lt;&gt;0,+(Y15/X15)*100,0)</f>
        <v>-53.33286944506131</v>
      </c>
      <c r="AA15" s="153">
        <f>SUM(AA16:AA18)</f>
        <v>25963000</v>
      </c>
    </row>
    <row r="16" spans="1:27" ht="13.5">
      <c r="A16" s="138" t="s">
        <v>85</v>
      </c>
      <c r="B16" s="136"/>
      <c r="C16" s="155">
        <v>14309040</v>
      </c>
      <c r="D16" s="155"/>
      <c r="E16" s="156">
        <v>11700000</v>
      </c>
      <c r="F16" s="60">
        <v>11700000</v>
      </c>
      <c r="G16" s="60">
        <v>362421</v>
      </c>
      <c r="H16" s="60">
        <v>312750</v>
      </c>
      <c r="I16" s="60">
        <v>312750</v>
      </c>
      <c r="J16" s="60">
        <v>987921</v>
      </c>
      <c r="K16" s="60">
        <v>312750</v>
      </c>
      <c r="L16" s="60">
        <v>312750</v>
      </c>
      <c r="M16" s="60"/>
      <c r="N16" s="60">
        <v>625500</v>
      </c>
      <c r="O16" s="60"/>
      <c r="P16" s="60"/>
      <c r="Q16" s="60"/>
      <c r="R16" s="60"/>
      <c r="S16" s="60"/>
      <c r="T16" s="60"/>
      <c r="U16" s="60"/>
      <c r="V16" s="60"/>
      <c r="W16" s="60">
        <v>1613421</v>
      </c>
      <c r="X16" s="60">
        <v>14593500</v>
      </c>
      <c r="Y16" s="60">
        <v>-12980079</v>
      </c>
      <c r="Z16" s="140">
        <v>-88.94</v>
      </c>
      <c r="AA16" s="155">
        <v>11700000</v>
      </c>
    </row>
    <row r="17" spans="1:27" ht="13.5">
      <c r="A17" s="138" t="s">
        <v>86</v>
      </c>
      <c r="B17" s="136"/>
      <c r="C17" s="155"/>
      <c r="D17" s="155"/>
      <c r="E17" s="156">
        <v>14263000</v>
      </c>
      <c r="F17" s="60">
        <v>14263000</v>
      </c>
      <c r="G17" s="60">
        <v>1669705</v>
      </c>
      <c r="H17" s="60">
        <v>1543317</v>
      </c>
      <c r="I17" s="60">
        <v>1543317</v>
      </c>
      <c r="J17" s="60">
        <v>4756339</v>
      </c>
      <c r="K17" s="60">
        <v>1543317</v>
      </c>
      <c r="L17" s="60">
        <v>1543317</v>
      </c>
      <c r="M17" s="60"/>
      <c r="N17" s="60">
        <v>3086634</v>
      </c>
      <c r="O17" s="60"/>
      <c r="P17" s="60"/>
      <c r="Q17" s="60"/>
      <c r="R17" s="60"/>
      <c r="S17" s="60"/>
      <c r="T17" s="60"/>
      <c r="U17" s="60"/>
      <c r="V17" s="60"/>
      <c r="W17" s="60">
        <v>7842973</v>
      </c>
      <c r="X17" s="60">
        <v>5670000</v>
      </c>
      <c r="Y17" s="60">
        <v>2172973</v>
      </c>
      <c r="Z17" s="140">
        <v>38.32</v>
      </c>
      <c r="AA17" s="155">
        <v>14263000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65130874</v>
      </c>
      <c r="D19" s="153">
        <f>SUM(D20:D23)</f>
        <v>0</v>
      </c>
      <c r="E19" s="154">
        <f t="shared" si="3"/>
        <v>156433528</v>
      </c>
      <c r="F19" s="100">
        <f t="shared" si="3"/>
        <v>156433528</v>
      </c>
      <c r="G19" s="100">
        <f t="shared" si="3"/>
        <v>12198790</v>
      </c>
      <c r="H19" s="100">
        <f t="shared" si="3"/>
        <v>14616452</v>
      </c>
      <c r="I19" s="100">
        <f t="shared" si="3"/>
        <v>14616452</v>
      </c>
      <c r="J19" s="100">
        <f t="shared" si="3"/>
        <v>41431694</v>
      </c>
      <c r="K19" s="100">
        <f t="shared" si="3"/>
        <v>14616452</v>
      </c>
      <c r="L19" s="100">
        <f t="shared" si="3"/>
        <v>14616452</v>
      </c>
      <c r="M19" s="100">
        <f t="shared" si="3"/>
        <v>0</v>
      </c>
      <c r="N19" s="100">
        <f t="shared" si="3"/>
        <v>29232904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70664598</v>
      </c>
      <c r="X19" s="100">
        <f t="shared" si="3"/>
        <v>76486500</v>
      </c>
      <c r="Y19" s="100">
        <f t="shared" si="3"/>
        <v>-5821902</v>
      </c>
      <c r="Z19" s="137">
        <f>+IF(X19&lt;&gt;0,+(Y19/X19)*100,0)</f>
        <v>-7.611672648114373</v>
      </c>
      <c r="AA19" s="153">
        <f>SUM(AA20:AA23)</f>
        <v>156433528</v>
      </c>
    </row>
    <row r="20" spans="1:27" ht="13.5">
      <c r="A20" s="138" t="s">
        <v>89</v>
      </c>
      <c r="B20" s="136"/>
      <c r="C20" s="155">
        <v>27051860</v>
      </c>
      <c r="D20" s="155"/>
      <c r="E20" s="156">
        <v>99049000</v>
      </c>
      <c r="F20" s="60">
        <v>99049000</v>
      </c>
      <c r="G20" s="60">
        <v>8658298</v>
      </c>
      <c r="H20" s="60">
        <v>7465438</v>
      </c>
      <c r="I20" s="60">
        <v>7465438</v>
      </c>
      <c r="J20" s="60">
        <v>23589174</v>
      </c>
      <c r="K20" s="60">
        <v>7465438</v>
      </c>
      <c r="L20" s="60">
        <v>7465438</v>
      </c>
      <c r="M20" s="60"/>
      <c r="N20" s="60">
        <v>14930876</v>
      </c>
      <c r="O20" s="60"/>
      <c r="P20" s="60"/>
      <c r="Q20" s="60"/>
      <c r="R20" s="60"/>
      <c r="S20" s="60"/>
      <c r="T20" s="60"/>
      <c r="U20" s="60"/>
      <c r="V20" s="60"/>
      <c r="W20" s="60">
        <v>38520050</v>
      </c>
      <c r="X20" s="60">
        <v>50034000</v>
      </c>
      <c r="Y20" s="60">
        <v>-11513950</v>
      </c>
      <c r="Z20" s="140">
        <v>-23.01</v>
      </c>
      <c r="AA20" s="155">
        <v>99049000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>
        <v>1926028</v>
      </c>
      <c r="F22" s="159">
        <v>1926028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1926028</v>
      </c>
    </row>
    <row r="23" spans="1:27" ht="13.5">
      <c r="A23" s="138" t="s">
        <v>92</v>
      </c>
      <c r="B23" s="136"/>
      <c r="C23" s="155">
        <v>38079014</v>
      </c>
      <c r="D23" s="155"/>
      <c r="E23" s="156">
        <v>55458500</v>
      </c>
      <c r="F23" s="60">
        <v>55458500</v>
      </c>
      <c r="G23" s="60">
        <v>3540492</v>
      </c>
      <c r="H23" s="60">
        <v>7151014</v>
      </c>
      <c r="I23" s="60">
        <v>7151014</v>
      </c>
      <c r="J23" s="60">
        <v>17842520</v>
      </c>
      <c r="K23" s="60">
        <v>7151014</v>
      </c>
      <c r="L23" s="60">
        <v>7151014</v>
      </c>
      <c r="M23" s="60"/>
      <c r="N23" s="60">
        <v>14302028</v>
      </c>
      <c r="O23" s="60"/>
      <c r="P23" s="60"/>
      <c r="Q23" s="60"/>
      <c r="R23" s="60"/>
      <c r="S23" s="60"/>
      <c r="T23" s="60"/>
      <c r="U23" s="60"/>
      <c r="V23" s="60"/>
      <c r="W23" s="60">
        <v>32144548</v>
      </c>
      <c r="X23" s="60">
        <v>26452500</v>
      </c>
      <c r="Y23" s="60">
        <v>5692048</v>
      </c>
      <c r="Z23" s="140">
        <v>21.52</v>
      </c>
      <c r="AA23" s="155">
        <v>55458500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3000000</v>
      </c>
      <c r="F24" s="100">
        <v>3000000</v>
      </c>
      <c r="G24" s="100">
        <v>727406</v>
      </c>
      <c r="H24" s="100">
        <v>417020</v>
      </c>
      <c r="I24" s="100">
        <v>417020</v>
      </c>
      <c r="J24" s="100">
        <v>1561446</v>
      </c>
      <c r="K24" s="100">
        <v>417020</v>
      </c>
      <c r="L24" s="100">
        <v>417020</v>
      </c>
      <c r="M24" s="100"/>
      <c r="N24" s="100">
        <v>834040</v>
      </c>
      <c r="O24" s="100"/>
      <c r="P24" s="100"/>
      <c r="Q24" s="100"/>
      <c r="R24" s="100"/>
      <c r="S24" s="100"/>
      <c r="T24" s="100"/>
      <c r="U24" s="100"/>
      <c r="V24" s="100"/>
      <c r="W24" s="100">
        <v>2395486</v>
      </c>
      <c r="X24" s="100"/>
      <c r="Y24" s="100">
        <v>2395486</v>
      </c>
      <c r="Z24" s="137">
        <v>0</v>
      </c>
      <c r="AA24" s="153">
        <v>3000000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624087671</v>
      </c>
      <c r="D25" s="168">
        <f>+D5+D9+D15+D19+D24</f>
        <v>0</v>
      </c>
      <c r="E25" s="169">
        <f t="shared" si="4"/>
        <v>753352961</v>
      </c>
      <c r="F25" s="73">
        <f t="shared" si="4"/>
        <v>753352961</v>
      </c>
      <c r="G25" s="73">
        <f t="shared" si="4"/>
        <v>91551258</v>
      </c>
      <c r="H25" s="73">
        <f t="shared" si="4"/>
        <v>73503970</v>
      </c>
      <c r="I25" s="73">
        <f t="shared" si="4"/>
        <v>73503970</v>
      </c>
      <c r="J25" s="73">
        <f t="shared" si="4"/>
        <v>238559198</v>
      </c>
      <c r="K25" s="73">
        <f t="shared" si="4"/>
        <v>73503970</v>
      </c>
      <c r="L25" s="73">
        <f t="shared" si="4"/>
        <v>73503970</v>
      </c>
      <c r="M25" s="73">
        <f t="shared" si="4"/>
        <v>0</v>
      </c>
      <c r="N25" s="73">
        <f t="shared" si="4"/>
        <v>147007940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385567138</v>
      </c>
      <c r="X25" s="73">
        <f t="shared" si="4"/>
        <v>280518430</v>
      </c>
      <c r="Y25" s="73">
        <f t="shared" si="4"/>
        <v>105048708</v>
      </c>
      <c r="Z25" s="170">
        <f>+IF(X25&lt;&gt;0,+(Y25/X25)*100,0)</f>
        <v>37.4480592950702</v>
      </c>
      <c r="AA25" s="168">
        <f>+AA5+AA9+AA15+AA19+AA24</f>
        <v>753352961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146923860</v>
      </c>
      <c r="D28" s="153">
        <f>SUM(D29:D31)</f>
        <v>0</v>
      </c>
      <c r="E28" s="154">
        <f t="shared" si="5"/>
        <v>259969506</v>
      </c>
      <c r="F28" s="100">
        <f t="shared" si="5"/>
        <v>259969506</v>
      </c>
      <c r="G28" s="100">
        <f t="shared" si="5"/>
        <v>8854502</v>
      </c>
      <c r="H28" s="100">
        <f t="shared" si="5"/>
        <v>13824350</v>
      </c>
      <c r="I28" s="100">
        <f t="shared" si="5"/>
        <v>13824350</v>
      </c>
      <c r="J28" s="100">
        <f t="shared" si="5"/>
        <v>36503202</v>
      </c>
      <c r="K28" s="100">
        <f t="shared" si="5"/>
        <v>13824350</v>
      </c>
      <c r="L28" s="100">
        <f t="shared" si="5"/>
        <v>13824350</v>
      </c>
      <c r="M28" s="100">
        <f t="shared" si="5"/>
        <v>0</v>
      </c>
      <c r="N28" s="100">
        <f t="shared" si="5"/>
        <v>27648700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64151902</v>
      </c>
      <c r="X28" s="100">
        <f t="shared" si="5"/>
        <v>96505500</v>
      </c>
      <c r="Y28" s="100">
        <f t="shared" si="5"/>
        <v>-32353598</v>
      </c>
      <c r="Z28" s="137">
        <f>+IF(X28&lt;&gt;0,+(Y28/X28)*100,0)</f>
        <v>-33.52513380066421</v>
      </c>
      <c r="AA28" s="153">
        <f>SUM(AA29:AA31)</f>
        <v>259969506</v>
      </c>
    </row>
    <row r="29" spans="1:27" ht="13.5">
      <c r="A29" s="138" t="s">
        <v>75</v>
      </c>
      <c r="B29" s="136"/>
      <c r="C29" s="155">
        <v>67550416</v>
      </c>
      <c r="D29" s="155"/>
      <c r="E29" s="156">
        <v>117394244</v>
      </c>
      <c r="F29" s="60">
        <v>117394244</v>
      </c>
      <c r="G29" s="60">
        <v>3563007</v>
      </c>
      <c r="H29" s="60">
        <v>7907778</v>
      </c>
      <c r="I29" s="60">
        <v>7907778</v>
      </c>
      <c r="J29" s="60">
        <v>19378563</v>
      </c>
      <c r="K29" s="60">
        <v>7907778</v>
      </c>
      <c r="L29" s="60">
        <v>7907778</v>
      </c>
      <c r="M29" s="60"/>
      <c r="N29" s="60">
        <v>15815556</v>
      </c>
      <c r="O29" s="60"/>
      <c r="P29" s="60"/>
      <c r="Q29" s="60"/>
      <c r="R29" s="60"/>
      <c r="S29" s="60"/>
      <c r="T29" s="60"/>
      <c r="U29" s="60"/>
      <c r="V29" s="60"/>
      <c r="W29" s="60">
        <v>35194119</v>
      </c>
      <c r="X29" s="60">
        <v>56623500</v>
      </c>
      <c r="Y29" s="60">
        <v>-21429381</v>
      </c>
      <c r="Z29" s="140">
        <v>-37.85</v>
      </c>
      <c r="AA29" s="155">
        <v>117394244</v>
      </c>
    </row>
    <row r="30" spans="1:27" ht="13.5">
      <c r="A30" s="138" t="s">
        <v>76</v>
      </c>
      <c r="B30" s="136"/>
      <c r="C30" s="157">
        <v>53269614</v>
      </c>
      <c r="D30" s="157"/>
      <c r="E30" s="158">
        <v>105180311</v>
      </c>
      <c r="F30" s="159">
        <v>105180311</v>
      </c>
      <c r="G30" s="159">
        <v>3142666</v>
      </c>
      <c r="H30" s="159">
        <v>3501282</v>
      </c>
      <c r="I30" s="159">
        <v>3501282</v>
      </c>
      <c r="J30" s="159">
        <v>10145230</v>
      </c>
      <c r="K30" s="159">
        <v>3501282</v>
      </c>
      <c r="L30" s="159">
        <v>3501282</v>
      </c>
      <c r="M30" s="159"/>
      <c r="N30" s="159">
        <v>7002564</v>
      </c>
      <c r="O30" s="159"/>
      <c r="P30" s="159"/>
      <c r="Q30" s="159"/>
      <c r="R30" s="159"/>
      <c r="S30" s="159"/>
      <c r="T30" s="159"/>
      <c r="U30" s="159"/>
      <c r="V30" s="159"/>
      <c r="W30" s="159">
        <v>17147794</v>
      </c>
      <c r="X30" s="159">
        <v>23154000</v>
      </c>
      <c r="Y30" s="159">
        <v>-6006206</v>
      </c>
      <c r="Z30" s="141">
        <v>-25.94</v>
      </c>
      <c r="AA30" s="157">
        <v>105180311</v>
      </c>
    </row>
    <row r="31" spans="1:27" ht="13.5">
      <c r="A31" s="138" t="s">
        <v>77</v>
      </c>
      <c r="B31" s="136"/>
      <c r="C31" s="155">
        <v>26103830</v>
      </c>
      <c r="D31" s="155"/>
      <c r="E31" s="156">
        <v>37394951</v>
      </c>
      <c r="F31" s="60">
        <v>37394951</v>
      </c>
      <c r="G31" s="60">
        <v>2148829</v>
      </c>
      <c r="H31" s="60">
        <v>2415290</v>
      </c>
      <c r="I31" s="60">
        <v>2415290</v>
      </c>
      <c r="J31" s="60">
        <v>6979409</v>
      </c>
      <c r="K31" s="60">
        <v>2415290</v>
      </c>
      <c r="L31" s="60">
        <v>2415290</v>
      </c>
      <c r="M31" s="60"/>
      <c r="N31" s="60">
        <v>4830580</v>
      </c>
      <c r="O31" s="60"/>
      <c r="P31" s="60"/>
      <c r="Q31" s="60"/>
      <c r="R31" s="60"/>
      <c r="S31" s="60"/>
      <c r="T31" s="60"/>
      <c r="U31" s="60"/>
      <c r="V31" s="60"/>
      <c r="W31" s="60">
        <v>11809989</v>
      </c>
      <c r="X31" s="60">
        <v>16728000</v>
      </c>
      <c r="Y31" s="60">
        <v>-4918011</v>
      </c>
      <c r="Z31" s="140">
        <v>-29.4</v>
      </c>
      <c r="AA31" s="155">
        <v>37394951</v>
      </c>
    </row>
    <row r="32" spans="1:27" ht="13.5">
      <c r="A32" s="135" t="s">
        <v>78</v>
      </c>
      <c r="B32" s="136"/>
      <c r="C32" s="153">
        <f aca="true" t="shared" si="6" ref="C32:Y32">SUM(C33:C37)</f>
        <v>177652264</v>
      </c>
      <c r="D32" s="153">
        <f>SUM(D33:D37)</f>
        <v>0</v>
      </c>
      <c r="E32" s="154">
        <f t="shared" si="6"/>
        <v>94740166</v>
      </c>
      <c r="F32" s="100">
        <f t="shared" si="6"/>
        <v>94740166</v>
      </c>
      <c r="G32" s="100">
        <f t="shared" si="6"/>
        <v>6582376</v>
      </c>
      <c r="H32" s="100">
        <f t="shared" si="6"/>
        <v>6107481</v>
      </c>
      <c r="I32" s="100">
        <f t="shared" si="6"/>
        <v>6107481</v>
      </c>
      <c r="J32" s="100">
        <f t="shared" si="6"/>
        <v>18797338</v>
      </c>
      <c r="K32" s="100">
        <f t="shared" si="6"/>
        <v>6107481</v>
      </c>
      <c r="L32" s="100">
        <f t="shared" si="6"/>
        <v>6107481</v>
      </c>
      <c r="M32" s="100">
        <f t="shared" si="6"/>
        <v>0</v>
      </c>
      <c r="N32" s="100">
        <f t="shared" si="6"/>
        <v>12214962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31012300</v>
      </c>
      <c r="X32" s="100">
        <f t="shared" si="6"/>
        <v>70183002</v>
      </c>
      <c r="Y32" s="100">
        <f t="shared" si="6"/>
        <v>-39170702</v>
      </c>
      <c r="Z32" s="137">
        <f>+IF(X32&lt;&gt;0,+(Y32/X32)*100,0)</f>
        <v>-55.81223499103102</v>
      </c>
      <c r="AA32" s="153">
        <f>SUM(AA33:AA37)</f>
        <v>94740166</v>
      </c>
    </row>
    <row r="33" spans="1:27" ht="13.5">
      <c r="A33" s="138" t="s">
        <v>79</v>
      </c>
      <c r="B33" s="136"/>
      <c r="C33" s="155">
        <v>20716586</v>
      </c>
      <c r="D33" s="155"/>
      <c r="E33" s="156">
        <v>11415667</v>
      </c>
      <c r="F33" s="60">
        <v>11415667</v>
      </c>
      <c r="G33" s="60">
        <v>2768967</v>
      </c>
      <c r="H33" s="60">
        <v>2585777</v>
      </c>
      <c r="I33" s="60">
        <v>2585777</v>
      </c>
      <c r="J33" s="60">
        <v>7940521</v>
      </c>
      <c r="K33" s="60">
        <v>2585777</v>
      </c>
      <c r="L33" s="60">
        <v>2585777</v>
      </c>
      <c r="M33" s="60"/>
      <c r="N33" s="60">
        <v>5171554</v>
      </c>
      <c r="O33" s="60"/>
      <c r="P33" s="60"/>
      <c r="Q33" s="60"/>
      <c r="R33" s="60"/>
      <c r="S33" s="60"/>
      <c r="T33" s="60"/>
      <c r="U33" s="60"/>
      <c r="V33" s="60"/>
      <c r="W33" s="60">
        <v>13112075</v>
      </c>
      <c r="X33" s="60">
        <v>44004000</v>
      </c>
      <c r="Y33" s="60">
        <v>-30891925</v>
      </c>
      <c r="Z33" s="140">
        <v>-70.2</v>
      </c>
      <c r="AA33" s="155">
        <v>11415667</v>
      </c>
    </row>
    <row r="34" spans="1:27" ht="13.5">
      <c r="A34" s="138" t="s">
        <v>80</v>
      </c>
      <c r="B34" s="136"/>
      <c r="C34" s="155">
        <v>13310053</v>
      </c>
      <c r="D34" s="155"/>
      <c r="E34" s="156">
        <v>18549700</v>
      </c>
      <c r="F34" s="60">
        <v>18549700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>
        <v>18549700</v>
      </c>
    </row>
    <row r="35" spans="1:27" ht="13.5">
      <c r="A35" s="138" t="s">
        <v>81</v>
      </c>
      <c r="B35" s="136"/>
      <c r="C35" s="155">
        <v>116811543</v>
      </c>
      <c r="D35" s="155"/>
      <c r="E35" s="156">
        <v>56473083</v>
      </c>
      <c r="F35" s="60">
        <v>56473083</v>
      </c>
      <c r="G35" s="60">
        <v>2911043</v>
      </c>
      <c r="H35" s="60">
        <v>2494870</v>
      </c>
      <c r="I35" s="60">
        <v>2494870</v>
      </c>
      <c r="J35" s="60">
        <v>7900783</v>
      </c>
      <c r="K35" s="60">
        <v>2494870</v>
      </c>
      <c r="L35" s="60">
        <v>2494870</v>
      </c>
      <c r="M35" s="60"/>
      <c r="N35" s="60">
        <v>4989740</v>
      </c>
      <c r="O35" s="60"/>
      <c r="P35" s="60"/>
      <c r="Q35" s="60"/>
      <c r="R35" s="60"/>
      <c r="S35" s="60"/>
      <c r="T35" s="60"/>
      <c r="U35" s="60"/>
      <c r="V35" s="60"/>
      <c r="W35" s="60">
        <v>12890523</v>
      </c>
      <c r="X35" s="60">
        <v>21840000</v>
      </c>
      <c r="Y35" s="60">
        <v>-8949477</v>
      </c>
      <c r="Z35" s="140">
        <v>-40.98</v>
      </c>
      <c r="AA35" s="155">
        <v>56473083</v>
      </c>
    </row>
    <row r="36" spans="1:27" ht="13.5">
      <c r="A36" s="138" t="s">
        <v>82</v>
      </c>
      <c r="B36" s="136"/>
      <c r="C36" s="155">
        <v>22244082</v>
      </c>
      <c r="D36" s="155"/>
      <c r="E36" s="156">
        <v>8301716</v>
      </c>
      <c r="F36" s="60">
        <v>8301716</v>
      </c>
      <c r="G36" s="60">
        <v>582764</v>
      </c>
      <c r="H36" s="60">
        <v>660038</v>
      </c>
      <c r="I36" s="60">
        <v>660038</v>
      </c>
      <c r="J36" s="60">
        <v>1902840</v>
      </c>
      <c r="K36" s="60">
        <v>660038</v>
      </c>
      <c r="L36" s="60">
        <v>660038</v>
      </c>
      <c r="M36" s="60"/>
      <c r="N36" s="60">
        <v>1320076</v>
      </c>
      <c r="O36" s="60"/>
      <c r="P36" s="60"/>
      <c r="Q36" s="60"/>
      <c r="R36" s="60"/>
      <c r="S36" s="60"/>
      <c r="T36" s="60"/>
      <c r="U36" s="60"/>
      <c r="V36" s="60"/>
      <c r="W36" s="60">
        <v>3222916</v>
      </c>
      <c r="X36" s="60">
        <v>4339002</v>
      </c>
      <c r="Y36" s="60">
        <v>-1116086</v>
      </c>
      <c r="Z36" s="140">
        <v>-25.72</v>
      </c>
      <c r="AA36" s="155">
        <v>8301716</v>
      </c>
    </row>
    <row r="37" spans="1:27" ht="13.5">
      <c r="A37" s="138" t="s">
        <v>83</v>
      </c>
      <c r="B37" s="136"/>
      <c r="C37" s="157">
        <v>4570000</v>
      </c>
      <c r="D37" s="157"/>
      <c r="E37" s="158"/>
      <c r="F37" s="159"/>
      <c r="G37" s="159">
        <v>319602</v>
      </c>
      <c r="H37" s="159">
        <v>366796</v>
      </c>
      <c r="I37" s="159">
        <v>366796</v>
      </c>
      <c r="J37" s="159">
        <v>1053194</v>
      </c>
      <c r="K37" s="159">
        <v>366796</v>
      </c>
      <c r="L37" s="159">
        <v>366796</v>
      </c>
      <c r="M37" s="159"/>
      <c r="N37" s="159">
        <v>733592</v>
      </c>
      <c r="O37" s="159"/>
      <c r="P37" s="159"/>
      <c r="Q37" s="159"/>
      <c r="R37" s="159"/>
      <c r="S37" s="159"/>
      <c r="T37" s="159"/>
      <c r="U37" s="159"/>
      <c r="V37" s="159"/>
      <c r="W37" s="159">
        <v>1786786</v>
      </c>
      <c r="X37" s="159"/>
      <c r="Y37" s="159">
        <v>1786786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71528783</v>
      </c>
      <c r="D38" s="153">
        <f>SUM(D39:D41)</f>
        <v>0</v>
      </c>
      <c r="E38" s="154">
        <f t="shared" si="7"/>
        <v>84909687</v>
      </c>
      <c r="F38" s="100">
        <f t="shared" si="7"/>
        <v>84909687</v>
      </c>
      <c r="G38" s="100">
        <f t="shared" si="7"/>
        <v>6722541</v>
      </c>
      <c r="H38" s="100">
        <f t="shared" si="7"/>
        <v>8172306</v>
      </c>
      <c r="I38" s="100">
        <f t="shared" si="7"/>
        <v>8172306</v>
      </c>
      <c r="J38" s="100">
        <f t="shared" si="7"/>
        <v>23067153</v>
      </c>
      <c r="K38" s="100">
        <f t="shared" si="7"/>
        <v>8172306</v>
      </c>
      <c r="L38" s="100">
        <f t="shared" si="7"/>
        <v>8172306</v>
      </c>
      <c r="M38" s="100">
        <f t="shared" si="7"/>
        <v>0</v>
      </c>
      <c r="N38" s="100">
        <f t="shared" si="7"/>
        <v>16344612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39411765</v>
      </c>
      <c r="X38" s="100">
        <f t="shared" si="7"/>
        <v>58624500</v>
      </c>
      <c r="Y38" s="100">
        <f t="shared" si="7"/>
        <v>-19212735</v>
      </c>
      <c r="Z38" s="137">
        <f>+IF(X38&lt;&gt;0,+(Y38/X38)*100,0)</f>
        <v>-32.77253537343602</v>
      </c>
      <c r="AA38" s="153">
        <f>SUM(AA39:AA41)</f>
        <v>84909687</v>
      </c>
    </row>
    <row r="39" spans="1:27" ht="13.5">
      <c r="A39" s="138" t="s">
        <v>85</v>
      </c>
      <c r="B39" s="136"/>
      <c r="C39" s="155">
        <v>22161368</v>
      </c>
      <c r="D39" s="155"/>
      <c r="E39" s="156">
        <v>19215797</v>
      </c>
      <c r="F39" s="60">
        <v>19215797</v>
      </c>
      <c r="G39" s="60">
        <v>1454425</v>
      </c>
      <c r="H39" s="60">
        <v>2644359</v>
      </c>
      <c r="I39" s="60">
        <v>2644359</v>
      </c>
      <c r="J39" s="60">
        <v>6743143</v>
      </c>
      <c r="K39" s="60">
        <v>2644359</v>
      </c>
      <c r="L39" s="60">
        <v>2644359</v>
      </c>
      <c r="M39" s="60"/>
      <c r="N39" s="60">
        <v>5288718</v>
      </c>
      <c r="O39" s="60"/>
      <c r="P39" s="60"/>
      <c r="Q39" s="60"/>
      <c r="R39" s="60"/>
      <c r="S39" s="60"/>
      <c r="T39" s="60"/>
      <c r="U39" s="60"/>
      <c r="V39" s="60"/>
      <c r="W39" s="60">
        <v>12031861</v>
      </c>
      <c r="X39" s="60">
        <v>24910500</v>
      </c>
      <c r="Y39" s="60">
        <v>-12878639</v>
      </c>
      <c r="Z39" s="140">
        <v>-51.7</v>
      </c>
      <c r="AA39" s="155">
        <v>19215797</v>
      </c>
    </row>
    <row r="40" spans="1:27" ht="13.5">
      <c r="A40" s="138" t="s">
        <v>86</v>
      </c>
      <c r="B40" s="136"/>
      <c r="C40" s="155">
        <v>49367415</v>
      </c>
      <c r="D40" s="155"/>
      <c r="E40" s="156">
        <v>65693890</v>
      </c>
      <c r="F40" s="60">
        <v>65693890</v>
      </c>
      <c r="G40" s="60">
        <v>5268116</v>
      </c>
      <c r="H40" s="60">
        <v>5527947</v>
      </c>
      <c r="I40" s="60">
        <v>5527947</v>
      </c>
      <c r="J40" s="60">
        <v>16324010</v>
      </c>
      <c r="K40" s="60">
        <v>5527947</v>
      </c>
      <c r="L40" s="60">
        <v>5527947</v>
      </c>
      <c r="M40" s="60"/>
      <c r="N40" s="60">
        <v>11055894</v>
      </c>
      <c r="O40" s="60"/>
      <c r="P40" s="60"/>
      <c r="Q40" s="60"/>
      <c r="R40" s="60"/>
      <c r="S40" s="60"/>
      <c r="T40" s="60"/>
      <c r="U40" s="60"/>
      <c r="V40" s="60"/>
      <c r="W40" s="60">
        <v>27379904</v>
      </c>
      <c r="X40" s="60">
        <v>33714000</v>
      </c>
      <c r="Y40" s="60">
        <v>-6334096</v>
      </c>
      <c r="Z40" s="140">
        <v>-18.79</v>
      </c>
      <c r="AA40" s="155">
        <v>65693890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187219001</v>
      </c>
      <c r="D42" s="153">
        <f>SUM(D43:D46)</f>
        <v>0</v>
      </c>
      <c r="E42" s="154">
        <f t="shared" si="8"/>
        <v>259508455</v>
      </c>
      <c r="F42" s="100">
        <f t="shared" si="8"/>
        <v>259508455</v>
      </c>
      <c r="G42" s="100">
        <f t="shared" si="8"/>
        <v>7536320</v>
      </c>
      <c r="H42" s="100">
        <f t="shared" si="8"/>
        <v>18408446</v>
      </c>
      <c r="I42" s="100">
        <f t="shared" si="8"/>
        <v>18408446</v>
      </c>
      <c r="J42" s="100">
        <f t="shared" si="8"/>
        <v>44353212</v>
      </c>
      <c r="K42" s="100">
        <f t="shared" si="8"/>
        <v>18408446</v>
      </c>
      <c r="L42" s="100">
        <f t="shared" si="8"/>
        <v>18408446</v>
      </c>
      <c r="M42" s="100">
        <f t="shared" si="8"/>
        <v>0</v>
      </c>
      <c r="N42" s="100">
        <f t="shared" si="8"/>
        <v>36816892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81170104</v>
      </c>
      <c r="X42" s="100">
        <f t="shared" si="8"/>
        <v>105757002</v>
      </c>
      <c r="Y42" s="100">
        <f t="shared" si="8"/>
        <v>-24586898</v>
      </c>
      <c r="Z42" s="137">
        <f>+IF(X42&lt;&gt;0,+(Y42/X42)*100,0)</f>
        <v>-23.24848240308476</v>
      </c>
      <c r="AA42" s="153">
        <f>SUM(AA43:AA46)</f>
        <v>259508455</v>
      </c>
    </row>
    <row r="43" spans="1:27" ht="13.5">
      <c r="A43" s="138" t="s">
        <v>89</v>
      </c>
      <c r="B43" s="136"/>
      <c r="C43" s="155">
        <v>103296111</v>
      </c>
      <c r="D43" s="155"/>
      <c r="E43" s="156">
        <v>132609142</v>
      </c>
      <c r="F43" s="60">
        <v>132609142</v>
      </c>
      <c r="G43" s="60">
        <v>662322</v>
      </c>
      <c r="H43" s="60">
        <v>9277538</v>
      </c>
      <c r="I43" s="60">
        <v>9277538</v>
      </c>
      <c r="J43" s="60">
        <v>19217398</v>
      </c>
      <c r="K43" s="60">
        <v>9277538</v>
      </c>
      <c r="L43" s="60">
        <v>9277538</v>
      </c>
      <c r="M43" s="60"/>
      <c r="N43" s="60">
        <v>18555076</v>
      </c>
      <c r="O43" s="60"/>
      <c r="P43" s="60"/>
      <c r="Q43" s="60"/>
      <c r="R43" s="60"/>
      <c r="S43" s="60"/>
      <c r="T43" s="60"/>
      <c r="U43" s="60"/>
      <c r="V43" s="60"/>
      <c r="W43" s="60">
        <v>37772474</v>
      </c>
      <c r="X43" s="60">
        <v>42739500</v>
      </c>
      <c r="Y43" s="60">
        <v>-4967026</v>
      </c>
      <c r="Z43" s="140">
        <v>-11.62</v>
      </c>
      <c r="AA43" s="155">
        <v>132609142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83922890</v>
      </c>
      <c r="D46" s="155"/>
      <c r="E46" s="156">
        <v>126899313</v>
      </c>
      <c r="F46" s="60">
        <v>126899313</v>
      </c>
      <c r="G46" s="60">
        <v>6873998</v>
      </c>
      <c r="H46" s="60">
        <v>9130908</v>
      </c>
      <c r="I46" s="60">
        <v>9130908</v>
      </c>
      <c r="J46" s="60">
        <v>25135814</v>
      </c>
      <c r="K46" s="60">
        <v>9130908</v>
      </c>
      <c r="L46" s="60">
        <v>9130908</v>
      </c>
      <c r="M46" s="60"/>
      <c r="N46" s="60">
        <v>18261816</v>
      </c>
      <c r="O46" s="60"/>
      <c r="P46" s="60"/>
      <c r="Q46" s="60"/>
      <c r="R46" s="60"/>
      <c r="S46" s="60"/>
      <c r="T46" s="60"/>
      <c r="U46" s="60"/>
      <c r="V46" s="60"/>
      <c r="W46" s="60">
        <v>43397630</v>
      </c>
      <c r="X46" s="60">
        <v>63017502</v>
      </c>
      <c r="Y46" s="60">
        <v>-19619872</v>
      </c>
      <c r="Z46" s="140">
        <v>-31.13</v>
      </c>
      <c r="AA46" s="155">
        <v>126899313</v>
      </c>
    </row>
    <row r="47" spans="1:27" ht="13.5">
      <c r="A47" s="135" t="s">
        <v>93</v>
      </c>
      <c r="B47" s="142" t="s">
        <v>94</v>
      </c>
      <c r="C47" s="153">
        <v>8959959</v>
      </c>
      <c r="D47" s="153"/>
      <c r="E47" s="154">
        <v>5901813</v>
      </c>
      <c r="F47" s="100">
        <v>5901813</v>
      </c>
      <c r="G47" s="100">
        <v>114940</v>
      </c>
      <c r="H47" s="100">
        <v>151546</v>
      </c>
      <c r="I47" s="100">
        <v>151546</v>
      </c>
      <c r="J47" s="100">
        <v>418032</v>
      </c>
      <c r="K47" s="100">
        <v>151546</v>
      </c>
      <c r="L47" s="100">
        <v>151546</v>
      </c>
      <c r="M47" s="100"/>
      <c r="N47" s="100">
        <v>303092</v>
      </c>
      <c r="O47" s="100"/>
      <c r="P47" s="100"/>
      <c r="Q47" s="100"/>
      <c r="R47" s="100"/>
      <c r="S47" s="100"/>
      <c r="T47" s="100"/>
      <c r="U47" s="100"/>
      <c r="V47" s="100"/>
      <c r="W47" s="100">
        <v>721124</v>
      </c>
      <c r="X47" s="100"/>
      <c r="Y47" s="100">
        <v>721124</v>
      </c>
      <c r="Z47" s="137">
        <v>0</v>
      </c>
      <c r="AA47" s="153">
        <v>5901813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592283867</v>
      </c>
      <c r="D48" s="168">
        <f>+D28+D32+D38+D42+D47</f>
        <v>0</v>
      </c>
      <c r="E48" s="169">
        <f t="shared" si="9"/>
        <v>705029627</v>
      </c>
      <c r="F48" s="73">
        <f t="shared" si="9"/>
        <v>705029627</v>
      </c>
      <c r="G48" s="73">
        <f t="shared" si="9"/>
        <v>29810679</v>
      </c>
      <c r="H48" s="73">
        <f t="shared" si="9"/>
        <v>46664129</v>
      </c>
      <c r="I48" s="73">
        <f t="shared" si="9"/>
        <v>46664129</v>
      </c>
      <c r="J48" s="73">
        <f t="shared" si="9"/>
        <v>123138937</v>
      </c>
      <c r="K48" s="73">
        <f t="shared" si="9"/>
        <v>46664129</v>
      </c>
      <c r="L48" s="73">
        <f t="shared" si="9"/>
        <v>46664129</v>
      </c>
      <c r="M48" s="73">
        <f t="shared" si="9"/>
        <v>0</v>
      </c>
      <c r="N48" s="73">
        <f t="shared" si="9"/>
        <v>93328258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216467195</v>
      </c>
      <c r="X48" s="73">
        <f t="shared" si="9"/>
        <v>331070004</v>
      </c>
      <c r="Y48" s="73">
        <f t="shared" si="9"/>
        <v>-114602809</v>
      </c>
      <c r="Z48" s="170">
        <f>+IF(X48&lt;&gt;0,+(Y48/X48)*100,0)</f>
        <v>-34.61588413790577</v>
      </c>
      <c r="AA48" s="168">
        <f>+AA28+AA32+AA38+AA42+AA47</f>
        <v>705029627</v>
      </c>
    </row>
    <row r="49" spans="1:27" ht="13.5">
      <c r="A49" s="148" t="s">
        <v>49</v>
      </c>
      <c r="B49" s="149"/>
      <c r="C49" s="171">
        <f aca="true" t="shared" si="10" ref="C49:Y49">+C25-C48</f>
        <v>31803804</v>
      </c>
      <c r="D49" s="171">
        <f>+D25-D48</f>
        <v>0</v>
      </c>
      <c r="E49" s="172">
        <f t="shared" si="10"/>
        <v>48323334</v>
      </c>
      <c r="F49" s="173">
        <f t="shared" si="10"/>
        <v>48323334</v>
      </c>
      <c r="G49" s="173">
        <f t="shared" si="10"/>
        <v>61740579</v>
      </c>
      <c r="H49" s="173">
        <f t="shared" si="10"/>
        <v>26839841</v>
      </c>
      <c r="I49" s="173">
        <f t="shared" si="10"/>
        <v>26839841</v>
      </c>
      <c r="J49" s="173">
        <f t="shared" si="10"/>
        <v>115420261</v>
      </c>
      <c r="K49" s="173">
        <f t="shared" si="10"/>
        <v>26839841</v>
      </c>
      <c r="L49" s="173">
        <f t="shared" si="10"/>
        <v>26839841</v>
      </c>
      <c r="M49" s="173">
        <f t="shared" si="10"/>
        <v>0</v>
      </c>
      <c r="N49" s="173">
        <f t="shared" si="10"/>
        <v>53679682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169099943</v>
      </c>
      <c r="X49" s="173">
        <f>IF(F25=F48,0,X25-X48)</f>
        <v>-50551574</v>
      </c>
      <c r="Y49" s="173">
        <f t="shared" si="10"/>
        <v>219651517</v>
      </c>
      <c r="Z49" s="174">
        <f>+IF(X49&lt;&gt;0,+(Y49/X49)*100,0)</f>
        <v>-434.5097484007125</v>
      </c>
      <c r="AA49" s="171">
        <f>+AA25-AA48</f>
        <v>48323334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278498313</v>
      </c>
      <c r="D5" s="155">
        <v>0</v>
      </c>
      <c r="E5" s="156">
        <v>309630000</v>
      </c>
      <c r="F5" s="60">
        <v>309630000</v>
      </c>
      <c r="G5" s="60">
        <v>27377062</v>
      </c>
      <c r="H5" s="60">
        <v>53092219</v>
      </c>
      <c r="I5" s="60">
        <v>53092219</v>
      </c>
      <c r="J5" s="60">
        <v>133561500</v>
      </c>
      <c r="K5" s="60">
        <v>53092219</v>
      </c>
      <c r="L5" s="60">
        <v>53092219</v>
      </c>
      <c r="M5" s="60">
        <v>0</v>
      </c>
      <c r="N5" s="60">
        <v>106184438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239745938</v>
      </c>
      <c r="X5" s="60">
        <v>154815000</v>
      </c>
      <c r="Y5" s="60">
        <v>84930938</v>
      </c>
      <c r="Z5" s="140">
        <v>54.86</v>
      </c>
      <c r="AA5" s="155">
        <v>309630000</v>
      </c>
    </row>
    <row r="6" spans="1:27" ht="13.5">
      <c r="A6" s="181" t="s">
        <v>102</v>
      </c>
      <c r="B6" s="182"/>
      <c r="C6" s="155">
        <v>160499</v>
      </c>
      <c r="D6" s="155">
        <v>0</v>
      </c>
      <c r="E6" s="156">
        <v>0</v>
      </c>
      <c r="F6" s="60">
        <v>0</v>
      </c>
      <c r="G6" s="60">
        <v>6667</v>
      </c>
      <c r="H6" s="60">
        <v>10092</v>
      </c>
      <c r="I6" s="60">
        <v>10092</v>
      </c>
      <c r="J6" s="60">
        <v>26851</v>
      </c>
      <c r="K6" s="60">
        <v>10092</v>
      </c>
      <c r="L6" s="60">
        <v>10092</v>
      </c>
      <c r="M6" s="60">
        <v>0</v>
      </c>
      <c r="N6" s="60">
        <v>20184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47035</v>
      </c>
      <c r="X6" s="60"/>
      <c r="Y6" s="60">
        <v>47035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27051860</v>
      </c>
      <c r="D7" s="155">
        <v>0</v>
      </c>
      <c r="E7" s="156">
        <v>99049000</v>
      </c>
      <c r="F7" s="60">
        <v>99049000</v>
      </c>
      <c r="G7" s="60">
        <v>8604929</v>
      </c>
      <c r="H7" s="60">
        <v>7414275</v>
      </c>
      <c r="I7" s="60">
        <v>7414275</v>
      </c>
      <c r="J7" s="60">
        <v>23433479</v>
      </c>
      <c r="K7" s="60">
        <v>7414275</v>
      </c>
      <c r="L7" s="60">
        <v>7414275</v>
      </c>
      <c r="M7" s="60">
        <v>0</v>
      </c>
      <c r="N7" s="60">
        <v>14828550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38262029</v>
      </c>
      <c r="X7" s="60">
        <v>49524498</v>
      </c>
      <c r="Y7" s="60">
        <v>-11262469</v>
      </c>
      <c r="Z7" s="140">
        <v>-22.74</v>
      </c>
      <c r="AA7" s="155">
        <v>99049000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38079014</v>
      </c>
      <c r="D10" s="155">
        <v>0</v>
      </c>
      <c r="E10" s="156">
        <v>52905000</v>
      </c>
      <c r="F10" s="54">
        <v>52905000</v>
      </c>
      <c r="G10" s="54">
        <v>3535949</v>
      </c>
      <c r="H10" s="54">
        <v>7151014</v>
      </c>
      <c r="I10" s="54">
        <v>7151014</v>
      </c>
      <c r="J10" s="54">
        <v>17837977</v>
      </c>
      <c r="K10" s="54">
        <v>7151014</v>
      </c>
      <c r="L10" s="54">
        <v>7151014</v>
      </c>
      <c r="M10" s="54">
        <v>0</v>
      </c>
      <c r="N10" s="54">
        <v>14302028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32140005</v>
      </c>
      <c r="X10" s="54">
        <v>26452500</v>
      </c>
      <c r="Y10" s="54">
        <v>5687505</v>
      </c>
      <c r="Z10" s="184">
        <v>21.5</v>
      </c>
      <c r="AA10" s="130">
        <v>52905000</v>
      </c>
    </row>
    <row r="11" spans="1:27" ht="13.5">
      <c r="A11" s="183" t="s">
        <v>107</v>
      </c>
      <c r="B11" s="185"/>
      <c r="C11" s="155">
        <v>61883518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1440000</v>
      </c>
      <c r="Y11" s="60">
        <v>-1440000</v>
      </c>
      <c r="Z11" s="140">
        <v>-100</v>
      </c>
      <c r="AA11" s="155">
        <v>0</v>
      </c>
    </row>
    <row r="12" spans="1:27" ht="13.5">
      <c r="A12" s="183" t="s">
        <v>108</v>
      </c>
      <c r="B12" s="185"/>
      <c r="C12" s="155">
        <v>2309352</v>
      </c>
      <c r="D12" s="155">
        <v>0</v>
      </c>
      <c r="E12" s="156">
        <v>2880000</v>
      </c>
      <c r="F12" s="60">
        <v>2880000</v>
      </c>
      <c r="G12" s="60">
        <v>315618</v>
      </c>
      <c r="H12" s="60">
        <v>242378</v>
      </c>
      <c r="I12" s="60">
        <v>242378</v>
      </c>
      <c r="J12" s="60">
        <v>800374</v>
      </c>
      <c r="K12" s="60">
        <v>242378</v>
      </c>
      <c r="L12" s="60">
        <v>242378</v>
      </c>
      <c r="M12" s="60">
        <v>0</v>
      </c>
      <c r="N12" s="60">
        <v>484756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1285130</v>
      </c>
      <c r="X12" s="60">
        <v>2928000</v>
      </c>
      <c r="Y12" s="60">
        <v>-1642870</v>
      </c>
      <c r="Z12" s="140">
        <v>-56.11</v>
      </c>
      <c r="AA12" s="155">
        <v>2880000</v>
      </c>
    </row>
    <row r="13" spans="1:27" ht="13.5">
      <c r="A13" s="181" t="s">
        <v>109</v>
      </c>
      <c r="B13" s="185"/>
      <c r="C13" s="155">
        <v>5503599</v>
      </c>
      <c r="D13" s="155">
        <v>0</v>
      </c>
      <c r="E13" s="156">
        <v>5856000</v>
      </c>
      <c r="F13" s="60">
        <v>5856000</v>
      </c>
      <c r="G13" s="60">
        <v>445966</v>
      </c>
      <c r="H13" s="60">
        <v>510388</v>
      </c>
      <c r="I13" s="60">
        <v>510388</v>
      </c>
      <c r="J13" s="60">
        <v>1466742</v>
      </c>
      <c r="K13" s="60">
        <v>510388</v>
      </c>
      <c r="L13" s="60">
        <v>510388</v>
      </c>
      <c r="M13" s="60">
        <v>0</v>
      </c>
      <c r="N13" s="60">
        <v>1020776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2487518</v>
      </c>
      <c r="X13" s="60">
        <v>5028498</v>
      </c>
      <c r="Y13" s="60">
        <v>-2540980</v>
      </c>
      <c r="Z13" s="140">
        <v>-50.53</v>
      </c>
      <c r="AA13" s="155">
        <v>5856000</v>
      </c>
    </row>
    <row r="14" spans="1:27" ht="13.5">
      <c r="A14" s="181" t="s">
        <v>110</v>
      </c>
      <c r="B14" s="185"/>
      <c r="C14" s="155">
        <v>9381701</v>
      </c>
      <c r="D14" s="155">
        <v>0</v>
      </c>
      <c r="E14" s="156">
        <v>10057000</v>
      </c>
      <c r="F14" s="60">
        <v>10057000</v>
      </c>
      <c r="G14" s="60">
        <v>706293</v>
      </c>
      <c r="H14" s="60">
        <v>660835</v>
      </c>
      <c r="I14" s="60">
        <v>660835</v>
      </c>
      <c r="J14" s="60">
        <v>2027963</v>
      </c>
      <c r="K14" s="60">
        <v>660835</v>
      </c>
      <c r="L14" s="60">
        <v>660835</v>
      </c>
      <c r="M14" s="60">
        <v>0</v>
      </c>
      <c r="N14" s="60">
        <v>1321670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3349633</v>
      </c>
      <c r="X14" s="60"/>
      <c r="Y14" s="60">
        <v>3349633</v>
      </c>
      <c r="Z14" s="140">
        <v>0</v>
      </c>
      <c r="AA14" s="155">
        <v>10057000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8439314</v>
      </c>
      <c r="D16" s="155">
        <v>0</v>
      </c>
      <c r="E16" s="156">
        <v>11862000</v>
      </c>
      <c r="F16" s="60">
        <v>11862000</v>
      </c>
      <c r="G16" s="60">
        <v>823615</v>
      </c>
      <c r="H16" s="60">
        <v>751160</v>
      </c>
      <c r="I16" s="60">
        <v>751160</v>
      </c>
      <c r="J16" s="60">
        <v>2325935</v>
      </c>
      <c r="K16" s="60">
        <v>751160</v>
      </c>
      <c r="L16" s="60">
        <v>751160</v>
      </c>
      <c r="M16" s="60">
        <v>0</v>
      </c>
      <c r="N16" s="60">
        <v>1502320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3828255</v>
      </c>
      <c r="X16" s="60">
        <v>3410502</v>
      </c>
      <c r="Y16" s="60">
        <v>417753</v>
      </c>
      <c r="Z16" s="140">
        <v>12.25</v>
      </c>
      <c r="AA16" s="155">
        <v>11862000</v>
      </c>
    </row>
    <row r="17" spans="1:27" ht="13.5">
      <c r="A17" s="181" t="s">
        <v>113</v>
      </c>
      <c r="B17" s="185"/>
      <c r="C17" s="155">
        <v>5510732</v>
      </c>
      <c r="D17" s="155">
        <v>0</v>
      </c>
      <c r="E17" s="156">
        <v>6821000</v>
      </c>
      <c r="F17" s="60">
        <v>6821000</v>
      </c>
      <c r="G17" s="60">
        <v>463694</v>
      </c>
      <c r="H17" s="60">
        <v>423126</v>
      </c>
      <c r="I17" s="60">
        <v>423126</v>
      </c>
      <c r="J17" s="60">
        <v>1309946</v>
      </c>
      <c r="K17" s="60">
        <v>423126</v>
      </c>
      <c r="L17" s="60">
        <v>423126</v>
      </c>
      <c r="M17" s="60">
        <v>0</v>
      </c>
      <c r="N17" s="60">
        <v>846252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2156198</v>
      </c>
      <c r="X17" s="60">
        <v>2278998</v>
      </c>
      <c r="Y17" s="60">
        <v>-122800</v>
      </c>
      <c r="Z17" s="140">
        <v>-5.39</v>
      </c>
      <c r="AA17" s="155">
        <v>6821000</v>
      </c>
    </row>
    <row r="18" spans="1:27" ht="13.5">
      <c r="A18" s="183" t="s">
        <v>114</v>
      </c>
      <c r="B18" s="182"/>
      <c r="C18" s="155">
        <v>4321479</v>
      </c>
      <c r="D18" s="155">
        <v>0</v>
      </c>
      <c r="E18" s="156">
        <v>4558000</v>
      </c>
      <c r="F18" s="60">
        <v>4558000</v>
      </c>
      <c r="G18" s="60">
        <v>371310</v>
      </c>
      <c r="H18" s="60">
        <v>360808</v>
      </c>
      <c r="I18" s="60">
        <v>360808</v>
      </c>
      <c r="J18" s="60">
        <v>1092926</v>
      </c>
      <c r="K18" s="60">
        <v>360808</v>
      </c>
      <c r="L18" s="60">
        <v>360808</v>
      </c>
      <c r="M18" s="60">
        <v>0</v>
      </c>
      <c r="N18" s="60">
        <v>721616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1814542</v>
      </c>
      <c r="X18" s="60"/>
      <c r="Y18" s="60">
        <v>1814542</v>
      </c>
      <c r="Z18" s="140">
        <v>0</v>
      </c>
      <c r="AA18" s="155">
        <v>4558000</v>
      </c>
    </row>
    <row r="19" spans="1:27" ht="13.5">
      <c r="A19" s="181" t="s">
        <v>34</v>
      </c>
      <c r="B19" s="185"/>
      <c r="C19" s="155">
        <v>169190674</v>
      </c>
      <c r="D19" s="155">
        <v>0</v>
      </c>
      <c r="E19" s="156">
        <v>141468000</v>
      </c>
      <c r="F19" s="60">
        <v>141468000</v>
      </c>
      <c r="G19" s="60">
        <v>42530000</v>
      </c>
      <c r="H19" s="60">
        <v>908538</v>
      </c>
      <c r="I19" s="60">
        <v>908538</v>
      </c>
      <c r="J19" s="60">
        <v>44347076</v>
      </c>
      <c r="K19" s="60">
        <v>908538</v>
      </c>
      <c r="L19" s="60">
        <v>908538</v>
      </c>
      <c r="M19" s="60">
        <v>0</v>
      </c>
      <c r="N19" s="60">
        <v>1817076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46164152</v>
      </c>
      <c r="X19" s="60"/>
      <c r="Y19" s="60">
        <v>46164152</v>
      </c>
      <c r="Z19" s="140">
        <v>0</v>
      </c>
      <c r="AA19" s="155">
        <v>141468000</v>
      </c>
    </row>
    <row r="20" spans="1:27" ht="13.5">
      <c r="A20" s="181" t="s">
        <v>35</v>
      </c>
      <c r="B20" s="185"/>
      <c r="C20" s="155">
        <v>13757616</v>
      </c>
      <c r="D20" s="155">
        <v>0</v>
      </c>
      <c r="E20" s="156">
        <v>58641560</v>
      </c>
      <c r="F20" s="54">
        <v>58641560</v>
      </c>
      <c r="G20" s="54">
        <v>1370155</v>
      </c>
      <c r="H20" s="54">
        <v>1075511</v>
      </c>
      <c r="I20" s="54">
        <v>1075511</v>
      </c>
      <c r="J20" s="54">
        <v>3521177</v>
      </c>
      <c r="K20" s="54">
        <v>1075511</v>
      </c>
      <c r="L20" s="54">
        <v>1075511</v>
      </c>
      <c r="M20" s="54">
        <v>0</v>
      </c>
      <c r="N20" s="54">
        <v>2151022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5672199</v>
      </c>
      <c r="X20" s="54">
        <v>10318500</v>
      </c>
      <c r="Y20" s="54">
        <v>-4646301</v>
      </c>
      <c r="Z20" s="184">
        <v>-45.03</v>
      </c>
      <c r="AA20" s="130">
        <v>58641560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1301401</v>
      </c>
      <c r="F21" s="60">
        <v>1301401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1301401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624087671</v>
      </c>
      <c r="D22" s="188">
        <f>SUM(D5:D21)</f>
        <v>0</v>
      </c>
      <c r="E22" s="189">
        <f t="shared" si="0"/>
        <v>705028961</v>
      </c>
      <c r="F22" s="190">
        <f t="shared" si="0"/>
        <v>705028961</v>
      </c>
      <c r="G22" s="190">
        <f t="shared" si="0"/>
        <v>86551258</v>
      </c>
      <c r="H22" s="190">
        <f t="shared" si="0"/>
        <v>72600344</v>
      </c>
      <c r="I22" s="190">
        <f t="shared" si="0"/>
        <v>72600344</v>
      </c>
      <c r="J22" s="190">
        <f t="shared" si="0"/>
        <v>231751946</v>
      </c>
      <c r="K22" s="190">
        <f t="shared" si="0"/>
        <v>72600344</v>
      </c>
      <c r="L22" s="190">
        <f t="shared" si="0"/>
        <v>72600344</v>
      </c>
      <c r="M22" s="190">
        <f t="shared" si="0"/>
        <v>0</v>
      </c>
      <c r="N22" s="190">
        <f t="shared" si="0"/>
        <v>145200688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376952634</v>
      </c>
      <c r="X22" s="190">
        <f t="shared" si="0"/>
        <v>256196496</v>
      </c>
      <c r="Y22" s="190">
        <f t="shared" si="0"/>
        <v>120756138</v>
      </c>
      <c r="Z22" s="191">
        <f>+IF(X22&lt;&gt;0,+(Y22/X22)*100,0)</f>
        <v>47.134187971095436</v>
      </c>
      <c r="AA22" s="188">
        <f>SUM(AA5:AA21)</f>
        <v>705028961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279835676</v>
      </c>
      <c r="D25" s="155">
        <v>0</v>
      </c>
      <c r="E25" s="156">
        <v>274899852</v>
      </c>
      <c r="F25" s="60">
        <v>274899852</v>
      </c>
      <c r="G25" s="60">
        <v>22020036</v>
      </c>
      <c r="H25" s="60">
        <v>23263153</v>
      </c>
      <c r="I25" s="60">
        <v>23263153</v>
      </c>
      <c r="J25" s="60">
        <v>68546342</v>
      </c>
      <c r="K25" s="60">
        <v>23263153</v>
      </c>
      <c r="L25" s="60">
        <v>23263153</v>
      </c>
      <c r="M25" s="60">
        <v>0</v>
      </c>
      <c r="N25" s="60">
        <v>46526306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115072648</v>
      </c>
      <c r="X25" s="60">
        <v>136864998</v>
      </c>
      <c r="Y25" s="60">
        <v>-21792350</v>
      </c>
      <c r="Z25" s="140">
        <v>-15.92</v>
      </c>
      <c r="AA25" s="155">
        <v>274899852</v>
      </c>
    </row>
    <row r="26" spans="1:27" ht="13.5">
      <c r="A26" s="183" t="s">
        <v>38</v>
      </c>
      <c r="B26" s="182"/>
      <c r="C26" s="155">
        <v>17836788</v>
      </c>
      <c r="D26" s="155">
        <v>0</v>
      </c>
      <c r="E26" s="156">
        <v>17581696</v>
      </c>
      <c r="F26" s="60">
        <v>17581696</v>
      </c>
      <c r="G26" s="60">
        <v>1508167</v>
      </c>
      <c r="H26" s="60">
        <v>1503882</v>
      </c>
      <c r="I26" s="60">
        <v>1503882</v>
      </c>
      <c r="J26" s="60">
        <v>4515931</v>
      </c>
      <c r="K26" s="60">
        <v>1503882</v>
      </c>
      <c r="L26" s="60">
        <v>1503882</v>
      </c>
      <c r="M26" s="60">
        <v>0</v>
      </c>
      <c r="N26" s="60">
        <v>3007764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7523695</v>
      </c>
      <c r="X26" s="60">
        <v>8875998</v>
      </c>
      <c r="Y26" s="60">
        <v>-1352303</v>
      </c>
      <c r="Z26" s="140">
        <v>-15.24</v>
      </c>
      <c r="AA26" s="155">
        <v>17581696</v>
      </c>
    </row>
    <row r="27" spans="1:27" ht="13.5">
      <c r="A27" s="183" t="s">
        <v>118</v>
      </c>
      <c r="B27" s="182"/>
      <c r="C27" s="155">
        <v>1926289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51897000</v>
      </c>
      <c r="F28" s="60">
        <v>51897000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25948500</v>
      </c>
      <c r="Y28" s="60">
        <v>-25948500</v>
      </c>
      <c r="Z28" s="140">
        <v>-100</v>
      </c>
      <c r="AA28" s="155">
        <v>51897000</v>
      </c>
    </row>
    <row r="29" spans="1:27" ht="13.5">
      <c r="A29" s="183" t="s">
        <v>40</v>
      </c>
      <c r="B29" s="182"/>
      <c r="C29" s="155">
        <v>5909705</v>
      </c>
      <c r="D29" s="155">
        <v>0</v>
      </c>
      <c r="E29" s="156">
        <v>5000000</v>
      </c>
      <c r="F29" s="60">
        <v>5000000</v>
      </c>
      <c r="G29" s="60">
        <v>12244</v>
      </c>
      <c r="H29" s="60">
        <v>-542333</v>
      </c>
      <c r="I29" s="60">
        <v>-542333</v>
      </c>
      <c r="J29" s="60">
        <v>-1072422</v>
      </c>
      <c r="K29" s="60">
        <v>-542333</v>
      </c>
      <c r="L29" s="60">
        <v>-542333</v>
      </c>
      <c r="M29" s="60">
        <v>0</v>
      </c>
      <c r="N29" s="60">
        <v>-1084666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-2157088</v>
      </c>
      <c r="X29" s="60">
        <v>2500002</v>
      </c>
      <c r="Y29" s="60">
        <v>-4657090</v>
      </c>
      <c r="Z29" s="140">
        <v>-186.28</v>
      </c>
      <c r="AA29" s="155">
        <v>5000000</v>
      </c>
    </row>
    <row r="30" spans="1:27" ht="13.5">
      <c r="A30" s="183" t="s">
        <v>119</v>
      </c>
      <c r="B30" s="182"/>
      <c r="C30" s="155">
        <v>67662468</v>
      </c>
      <c r="D30" s="155">
        <v>0</v>
      </c>
      <c r="E30" s="156">
        <v>69589000</v>
      </c>
      <c r="F30" s="60">
        <v>69589000</v>
      </c>
      <c r="G30" s="60">
        <v>0</v>
      </c>
      <c r="H30" s="60">
        <v>8451021</v>
      </c>
      <c r="I30" s="60">
        <v>8451021</v>
      </c>
      <c r="J30" s="60">
        <v>16902042</v>
      </c>
      <c r="K30" s="60">
        <v>8451021</v>
      </c>
      <c r="L30" s="60">
        <v>8451021</v>
      </c>
      <c r="M30" s="60">
        <v>0</v>
      </c>
      <c r="N30" s="60">
        <v>16902042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33804084</v>
      </c>
      <c r="X30" s="60">
        <v>34794498</v>
      </c>
      <c r="Y30" s="60">
        <v>-990414</v>
      </c>
      <c r="Z30" s="140">
        <v>-2.85</v>
      </c>
      <c r="AA30" s="155">
        <v>69589000</v>
      </c>
    </row>
    <row r="31" spans="1:27" ht="13.5">
      <c r="A31" s="183" t="s">
        <v>120</v>
      </c>
      <c r="B31" s="182"/>
      <c r="C31" s="155">
        <v>35638079</v>
      </c>
      <c r="D31" s="155">
        <v>0</v>
      </c>
      <c r="E31" s="156">
        <v>54733000</v>
      </c>
      <c r="F31" s="60">
        <v>54733000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27366498</v>
      </c>
      <c r="Y31" s="60">
        <v>-27366498</v>
      </c>
      <c r="Z31" s="140">
        <v>-100</v>
      </c>
      <c r="AA31" s="155">
        <v>54733000</v>
      </c>
    </row>
    <row r="32" spans="1:27" ht="13.5">
      <c r="A32" s="183" t="s">
        <v>121</v>
      </c>
      <c r="B32" s="182"/>
      <c r="C32" s="155">
        <v>27420689</v>
      </c>
      <c r="D32" s="155">
        <v>0</v>
      </c>
      <c r="E32" s="156">
        <v>30738079</v>
      </c>
      <c r="F32" s="60">
        <v>30738079</v>
      </c>
      <c r="G32" s="60">
        <v>1510104</v>
      </c>
      <c r="H32" s="60">
        <v>1371629</v>
      </c>
      <c r="I32" s="60">
        <v>1371629</v>
      </c>
      <c r="J32" s="60">
        <v>4253362</v>
      </c>
      <c r="K32" s="60">
        <v>1371629</v>
      </c>
      <c r="L32" s="60">
        <v>1371629</v>
      </c>
      <c r="M32" s="60">
        <v>0</v>
      </c>
      <c r="N32" s="60">
        <v>2743258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6996620</v>
      </c>
      <c r="X32" s="60">
        <v>15369000</v>
      </c>
      <c r="Y32" s="60">
        <v>-8372380</v>
      </c>
      <c r="Z32" s="140">
        <v>-54.48</v>
      </c>
      <c r="AA32" s="155">
        <v>30738079</v>
      </c>
    </row>
    <row r="33" spans="1:27" ht="13.5">
      <c r="A33" s="183" t="s">
        <v>42</v>
      </c>
      <c r="B33" s="182"/>
      <c r="C33" s="155">
        <v>5777196</v>
      </c>
      <c r="D33" s="155">
        <v>0</v>
      </c>
      <c r="E33" s="156">
        <v>4660000</v>
      </c>
      <c r="F33" s="60">
        <v>4660000</v>
      </c>
      <c r="G33" s="60">
        <v>0</v>
      </c>
      <c r="H33" s="60">
        <v>1645076</v>
      </c>
      <c r="I33" s="60">
        <v>1645076</v>
      </c>
      <c r="J33" s="60">
        <v>3290152</v>
      </c>
      <c r="K33" s="60">
        <v>1645076</v>
      </c>
      <c r="L33" s="60">
        <v>1645076</v>
      </c>
      <c r="M33" s="60">
        <v>0</v>
      </c>
      <c r="N33" s="60">
        <v>3290152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6580304</v>
      </c>
      <c r="X33" s="60">
        <v>2017998</v>
      </c>
      <c r="Y33" s="60">
        <v>4562306</v>
      </c>
      <c r="Z33" s="140">
        <v>226.08</v>
      </c>
      <c r="AA33" s="155">
        <v>4660000</v>
      </c>
    </row>
    <row r="34" spans="1:27" ht="13.5">
      <c r="A34" s="183" t="s">
        <v>43</v>
      </c>
      <c r="B34" s="182"/>
      <c r="C34" s="155">
        <v>150276977</v>
      </c>
      <c r="D34" s="155">
        <v>0</v>
      </c>
      <c r="E34" s="156">
        <v>195931000</v>
      </c>
      <c r="F34" s="60">
        <v>195931000</v>
      </c>
      <c r="G34" s="60">
        <v>4760128</v>
      </c>
      <c r="H34" s="60">
        <v>10971701</v>
      </c>
      <c r="I34" s="60">
        <v>10971701</v>
      </c>
      <c r="J34" s="60">
        <v>26703530</v>
      </c>
      <c r="K34" s="60">
        <v>10971701</v>
      </c>
      <c r="L34" s="60">
        <v>10971701</v>
      </c>
      <c r="M34" s="60">
        <v>0</v>
      </c>
      <c r="N34" s="60">
        <v>21943402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48646932</v>
      </c>
      <c r="X34" s="60">
        <v>80356998</v>
      </c>
      <c r="Y34" s="60">
        <v>-31710066</v>
      </c>
      <c r="Z34" s="140">
        <v>-39.46</v>
      </c>
      <c r="AA34" s="155">
        <v>195931000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592283867</v>
      </c>
      <c r="D36" s="188">
        <f>SUM(D25:D35)</f>
        <v>0</v>
      </c>
      <c r="E36" s="189">
        <f t="shared" si="1"/>
        <v>705029627</v>
      </c>
      <c r="F36" s="190">
        <f t="shared" si="1"/>
        <v>705029627</v>
      </c>
      <c r="G36" s="190">
        <f t="shared" si="1"/>
        <v>29810679</v>
      </c>
      <c r="H36" s="190">
        <f t="shared" si="1"/>
        <v>46664129</v>
      </c>
      <c r="I36" s="190">
        <f t="shared" si="1"/>
        <v>46664129</v>
      </c>
      <c r="J36" s="190">
        <f t="shared" si="1"/>
        <v>123138937</v>
      </c>
      <c r="K36" s="190">
        <f t="shared" si="1"/>
        <v>46664129</v>
      </c>
      <c r="L36" s="190">
        <f t="shared" si="1"/>
        <v>46664129</v>
      </c>
      <c r="M36" s="190">
        <f t="shared" si="1"/>
        <v>0</v>
      </c>
      <c r="N36" s="190">
        <f t="shared" si="1"/>
        <v>93328258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216467195</v>
      </c>
      <c r="X36" s="190">
        <f t="shared" si="1"/>
        <v>334094490</v>
      </c>
      <c r="Y36" s="190">
        <f t="shared" si="1"/>
        <v>-117627295</v>
      </c>
      <c r="Z36" s="191">
        <f>+IF(X36&lt;&gt;0,+(Y36/X36)*100,0)</f>
        <v>-35.20779256191864</v>
      </c>
      <c r="AA36" s="188">
        <f>SUM(AA25:AA35)</f>
        <v>705029627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31803804</v>
      </c>
      <c r="D38" s="199">
        <f>+D22-D36</f>
        <v>0</v>
      </c>
      <c r="E38" s="200">
        <f t="shared" si="2"/>
        <v>-666</v>
      </c>
      <c r="F38" s="106">
        <f t="shared" si="2"/>
        <v>-666</v>
      </c>
      <c r="G38" s="106">
        <f t="shared" si="2"/>
        <v>56740579</v>
      </c>
      <c r="H38" s="106">
        <f t="shared" si="2"/>
        <v>25936215</v>
      </c>
      <c r="I38" s="106">
        <f t="shared" si="2"/>
        <v>25936215</v>
      </c>
      <c r="J38" s="106">
        <f t="shared" si="2"/>
        <v>108613009</v>
      </c>
      <c r="K38" s="106">
        <f t="shared" si="2"/>
        <v>25936215</v>
      </c>
      <c r="L38" s="106">
        <f t="shared" si="2"/>
        <v>25936215</v>
      </c>
      <c r="M38" s="106">
        <f t="shared" si="2"/>
        <v>0</v>
      </c>
      <c r="N38" s="106">
        <f t="shared" si="2"/>
        <v>51872430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160485439</v>
      </c>
      <c r="X38" s="106">
        <f>IF(F22=F36,0,X22-X36)</f>
        <v>-77897994</v>
      </c>
      <c r="Y38" s="106">
        <f t="shared" si="2"/>
        <v>238383433</v>
      </c>
      <c r="Z38" s="201">
        <f>+IF(X38&lt;&gt;0,+(Y38/X38)*100,0)</f>
        <v>-306.01998942360444</v>
      </c>
      <c r="AA38" s="199">
        <f>+AA22-AA36</f>
        <v>-666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48324000</v>
      </c>
      <c r="F39" s="60">
        <v>48324000</v>
      </c>
      <c r="G39" s="60">
        <v>5000000</v>
      </c>
      <c r="H39" s="60">
        <v>903626</v>
      </c>
      <c r="I39" s="60">
        <v>903626</v>
      </c>
      <c r="J39" s="60">
        <v>6807252</v>
      </c>
      <c r="K39" s="60">
        <v>903626</v>
      </c>
      <c r="L39" s="60">
        <v>903626</v>
      </c>
      <c r="M39" s="60">
        <v>0</v>
      </c>
      <c r="N39" s="60">
        <v>1807252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8614504</v>
      </c>
      <c r="X39" s="60"/>
      <c r="Y39" s="60">
        <v>8614504</v>
      </c>
      <c r="Z39" s="140">
        <v>0</v>
      </c>
      <c r="AA39" s="155">
        <v>48324000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31803804</v>
      </c>
      <c r="D42" s="206">
        <f>SUM(D38:D41)</f>
        <v>0</v>
      </c>
      <c r="E42" s="207">
        <f t="shared" si="3"/>
        <v>48323334</v>
      </c>
      <c r="F42" s="88">
        <f t="shared" si="3"/>
        <v>48323334</v>
      </c>
      <c r="G42" s="88">
        <f t="shared" si="3"/>
        <v>61740579</v>
      </c>
      <c r="H42" s="88">
        <f t="shared" si="3"/>
        <v>26839841</v>
      </c>
      <c r="I42" s="88">
        <f t="shared" si="3"/>
        <v>26839841</v>
      </c>
      <c r="J42" s="88">
        <f t="shared" si="3"/>
        <v>115420261</v>
      </c>
      <c r="K42" s="88">
        <f t="shared" si="3"/>
        <v>26839841</v>
      </c>
      <c r="L42" s="88">
        <f t="shared" si="3"/>
        <v>26839841</v>
      </c>
      <c r="M42" s="88">
        <f t="shared" si="3"/>
        <v>0</v>
      </c>
      <c r="N42" s="88">
        <f t="shared" si="3"/>
        <v>53679682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169099943</v>
      </c>
      <c r="X42" s="88">
        <f t="shared" si="3"/>
        <v>-77897994</v>
      </c>
      <c r="Y42" s="88">
        <f t="shared" si="3"/>
        <v>246997937</v>
      </c>
      <c r="Z42" s="208">
        <f>+IF(X42&lt;&gt;0,+(Y42/X42)*100,0)</f>
        <v>-317.0786875461774</v>
      </c>
      <c r="AA42" s="206">
        <f>SUM(AA38:AA41)</f>
        <v>48323334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31803804</v>
      </c>
      <c r="D44" s="210">
        <f>+D42-D43</f>
        <v>0</v>
      </c>
      <c r="E44" s="211">
        <f t="shared" si="4"/>
        <v>48323334</v>
      </c>
      <c r="F44" s="77">
        <f t="shared" si="4"/>
        <v>48323334</v>
      </c>
      <c r="G44" s="77">
        <f t="shared" si="4"/>
        <v>61740579</v>
      </c>
      <c r="H44" s="77">
        <f t="shared" si="4"/>
        <v>26839841</v>
      </c>
      <c r="I44" s="77">
        <f t="shared" si="4"/>
        <v>26839841</v>
      </c>
      <c r="J44" s="77">
        <f t="shared" si="4"/>
        <v>115420261</v>
      </c>
      <c r="K44" s="77">
        <f t="shared" si="4"/>
        <v>26839841</v>
      </c>
      <c r="L44" s="77">
        <f t="shared" si="4"/>
        <v>26839841</v>
      </c>
      <c r="M44" s="77">
        <f t="shared" si="4"/>
        <v>0</v>
      </c>
      <c r="N44" s="77">
        <f t="shared" si="4"/>
        <v>53679682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169099943</v>
      </c>
      <c r="X44" s="77">
        <f t="shared" si="4"/>
        <v>-77897994</v>
      </c>
      <c r="Y44" s="77">
        <f t="shared" si="4"/>
        <v>246997937</v>
      </c>
      <c r="Z44" s="212">
        <f>+IF(X44&lt;&gt;0,+(Y44/X44)*100,0)</f>
        <v>-317.0786875461774</v>
      </c>
      <c r="AA44" s="210">
        <f>+AA42-AA43</f>
        <v>48323334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31803804</v>
      </c>
      <c r="D46" s="206">
        <f>SUM(D44:D45)</f>
        <v>0</v>
      </c>
      <c r="E46" s="207">
        <f t="shared" si="5"/>
        <v>48323334</v>
      </c>
      <c r="F46" s="88">
        <f t="shared" si="5"/>
        <v>48323334</v>
      </c>
      <c r="G46" s="88">
        <f t="shared" si="5"/>
        <v>61740579</v>
      </c>
      <c r="H46" s="88">
        <f t="shared" si="5"/>
        <v>26839841</v>
      </c>
      <c r="I46" s="88">
        <f t="shared" si="5"/>
        <v>26839841</v>
      </c>
      <c r="J46" s="88">
        <f t="shared" si="5"/>
        <v>115420261</v>
      </c>
      <c r="K46" s="88">
        <f t="shared" si="5"/>
        <v>26839841</v>
      </c>
      <c r="L46" s="88">
        <f t="shared" si="5"/>
        <v>26839841</v>
      </c>
      <c r="M46" s="88">
        <f t="shared" si="5"/>
        <v>0</v>
      </c>
      <c r="N46" s="88">
        <f t="shared" si="5"/>
        <v>53679682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169099943</v>
      </c>
      <c r="X46" s="88">
        <f t="shared" si="5"/>
        <v>-77897994</v>
      </c>
      <c r="Y46" s="88">
        <f t="shared" si="5"/>
        <v>246997937</v>
      </c>
      <c r="Z46" s="208">
        <f>+IF(X46&lt;&gt;0,+(Y46/X46)*100,0)</f>
        <v>-317.0786875461774</v>
      </c>
      <c r="AA46" s="206">
        <f>SUM(AA44:AA45)</f>
        <v>48323334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31803804</v>
      </c>
      <c r="D48" s="217">
        <f>SUM(D46:D47)</f>
        <v>0</v>
      </c>
      <c r="E48" s="218">
        <f t="shared" si="6"/>
        <v>48323334</v>
      </c>
      <c r="F48" s="219">
        <f t="shared" si="6"/>
        <v>48323334</v>
      </c>
      <c r="G48" s="219">
        <f t="shared" si="6"/>
        <v>61740579</v>
      </c>
      <c r="H48" s="220">
        <f t="shared" si="6"/>
        <v>26839841</v>
      </c>
      <c r="I48" s="220">
        <f t="shared" si="6"/>
        <v>26839841</v>
      </c>
      <c r="J48" s="220">
        <f t="shared" si="6"/>
        <v>115420261</v>
      </c>
      <c r="K48" s="220">
        <f t="shared" si="6"/>
        <v>26839841</v>
      </c>
      <c r="L48" s="220">
        <f t="shared" si="6"/>
        <v>26839841</v>
      </c>
      <c r="M48" s="219">
        <f t="shared" si="6"/>
        <v>0</v>
      </c>
      <c r="N48" s="219">
        <f t="shared" si="6"/>
        <v>53679682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169099943</v>
      </c>
      <c r="X48" s="220">
        <f t="shared" si="6"/>
        <v>-77897994</v>
      </c>
      <c r="Y48" s="220">
        <f t="shared" si="6"/>
        <v>246997937</v>
      </c>
      <c r="Z48" s="221">
        <f>+IF(X48&lt;&gt;0,+(Y48/X48)*100,0)</f>
        <v>-317.0786875461774</v>
      </c>
      <c r="AA48" s="222">
        <f>SUM(AA46:AA47)</f>
        <v>48323334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85632834</v>
      </c>
      <c r="D5" s="153">
        <f>SUM(D6:D8)</f>
        <v>0</v>
      </c>
      <c r="E5" s="154">
        <f t="shared" si="0"/>
        <v>50621613</v>
      </c>
      <c r="F5" s="100">
        <f t="shared" si="0"/>
        <v>50621613</v>
      </c>
      <c r="G5" s="100">
        <f t="shared" si="0"/>
        <v>802342</v>
      </c>
      <c r="H5" s="100">
        <f t="shared" si="0"/>
        <v>9872097</v>
      </c>
      <c r="I5" s="100">
        <f t="shared" si="0"/>
        <v>6933773</v>
      </c>
      <c r="J5" s="100">
        <f t="shared" si="0"/>
        <v>17608212</v>
      </c>
      <c r="K5" s="100">
        <f t="shared" si="0"/>
        <v>13206249</v>
      </c>
      <c r="L5" s="100">
        <f t="shared" si="0"/>
        <v>10134710</v>
      </c>
      <c r="M5" s="100">
        <f t="shared" si="0"/>
        <v>8696966</v>
      </c>
      <c r="N5" s="100">
        <f t="shared" si="0"/>
        <v>32037925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49646137</v>
      </c>
      <c r="X5" s="100">
        <f t="shared" si="0"/>
        <v>11231098</v>
      </c>
      <c r="Y5" s="100">
        <f t="shared" si="0"/>
        <v>38415039</v>
      </c>
      <c r="Z5" s="137">
        <f>+IF(X5&lt;&gt;0,+(Y5/X5)*100,0)</f>
        <v>342.0417042038098</v>
      </c>
      <c r="AA5" s="153">
        <f>SUM(AA6:AA8)</f>
        <v>50621613</v>
      </c>
    </row>
    <row r="6" spans="1:27" ht="13.5">
      <c r="A6" s="138" t="s">
        <v>75</v>
      </c>
      <c r="B6" s="136"/>
      <c r="C6" s="155">
        <v>85294823</v>
      </c>
      <c r="D6" s="155"/>
      <c r="E6" s="156">
        <v>49056743</v>
      </c>
      <c r="F6" s="60">
        <v>49056743</v>
      </c>
      <c r="G6" s="60">
        <v>802342</v>
      </c>
      <c r="H6" s="60">
        <v>9867699</v>
      </c>
      <c r="I6" s="60">
        <v>6874179</v>
      </c>
      <c r="J6" s="60">
        <v>17544220</v>
      </c>
      <c r="K6" s="60">
        <v>13155671</v>
      </c>
      <c r="L6" s="60">
        <v>10000381</v>
      </c>
      <c r="M6" s="60">
        <v>8515213</v>
      </c>
      <c r="N6" s="60">
        <v>31671265</v>
      </c>
      <c r="O6" s="60"/>
      <c r="P6" s="60"/>
      <c r="Q6" s="60"/>
      <c r="R6" s="60"/>
      <c r="S6" s="60"/>
      <c r="T6" s="60"/>
      <c r="U6" s="60"/>
      <c r="V6" s="60"/>
      <c r="W6" s="60">
        <v>49215485</v>
      </c>
      <c r="X6" s="60">
        <v>9900000</v>
      </c>
      <c r="Y6" s="60">
        <v>39315485</v>
      </c>
      <c r="Z6" s="140">
        <v>397.13</v>
      </c>
      <c r="AA6" s="62">
        <v>49056743</v>
      </c>
    </row>
    <row r="7" spans="1:27" ht="13.5">
      <c r="A7" s="138" t="s">
        <v>76</v>
      </c>
      <c r="B7" s="136"/>
      <c r="C7" s="157">
        <v>189402</v>
      </c>
      <c r="D7" s="157"/>
      <c r="E7" s="158">
        <v>424400</v>
      </c>
      <c r="F7" s="159">
        <v>424400</v>
      </c>
      <c r="G7" s="159"/>
      <c r="H7" s="159">
        <v>4398</v>
      </c>
      <c r="I7" s="159">
        <v>14066</v>
      </c>
      <c r="J7" s="159">
        <v>18464</v>
      </c>
      <c r="K7" s="159">
        <v>31249</v>
      </c>
      <c r="L7" s="159">
        <v>46064</v>
      </c>
      <c r="M7" s="159">
        <v>73158</v>
      </c>
      <c r="N7" s="159">
        <v>150471</v>
      </c>
      <c r="O7" s="159"/>
      <c r="P7" s="159"/>
      <c r="Q7" s="159"/>
      <c r="R7" s="159"/>
      <c r="S7" s="159"/>
      <c r="T7" s="159"/>
      <c r="U7" s="159"/>
      <c r="V7" s="159"/>
      <c r="W7" s="159">
        <v>168935</v>
      </c>
      <c r="X7" s="159">
        <v>275098</v>
      </c>
      <c r="Y7" s="159">
        <v>-106163</v>
      </c>
      <c r="Z7" s="141">
        <v>-38.59</v>
      </c>
      <c r="AA7" s="225">
        <v>424400</v>
      </c>
    </row>
    <row r="8" spans="1:27" ht="13.5">
      <c r="A8" s="138" t="s">
        <v>77</v>
      </c>
      <c r="B8" s="136"/>
      <c r="C8" s="155">
        <v>148609</v>
      </c>
      <c r="D8" s="155"/>
      <c r="E8" s="156">
        <v>1140470</v>
      </c>
      <c r="F8" s="60">
        <v>1140470</v>
      </c>
      <c r="G8" s="60"/>
      <c r="H8" s="60"/>
      <c r="I8" s="60">
        <v>45528</v>
      </c>
      <c r="J8" s="60">
        <v>45528</v>
      </c>
      <c r="K8" s="60">
        <v>19329</v>
      </c>
      <c r="L8" s="60">
        <v>88265</v>
      </c>
      <c r="M8" s="60">
        <v>108595</v>
      </c>
      <c r="N8" s="60">
        <v>216189</v>
      </c>
      <c r="O8" s="60"/>
      <c r="P8" s="60"/>
      <c r="Q8" s="60"/>
      <c r="R8" s="60"/>
      <c r="S8" s="60"/>
      <c r="T8" s="60"/>
      <c r="U8" s="60"/>
      <c r="V8" s="60"/>
      <c r="W8" s="60">
        <v>261717</v>
      </c>
      <c r="X8" s="60">
        <v>1056000</v>
      </c>
      <c r="Y8" s="60">
        <v>-794283</v>
      </c>
      <c r="Z8" s="140">
        <v>-75.22</v>
      </c>
      <c r="AA8" s="62">
        <v>1140470</v>
      </c>
    </row>
    <row r="9" spans="1:27" ht="13.5">
      <c r="A9" s="135" t="s">
        <v>78</v>
      </c>
      <c r="B9" s="136"/>
      <c r="C9" s="153">
        <f aca="true" t="shared" si="1" ref="C9:Y9">SUM(C10:C14)</f>
        <v>858178</v>
      </c>
      <c r="D9" s="153">
        <f>SUM(D10:D14)</f>
        <v>0</v>
      </c>
      <c r="E9" s="154">
        <f t="shared" si="1"/>
        <v>22540859</v>
      </c>
      <c r="F9" s="100">
        <f t="shared" si="1"/>
        <v>22540859</v>
      </c>
      <c r="G9" s="100">
        <f t="shared" si="1"/>
        <v>0</v>
      </c>
      <c r="H9" s="100">
        <f t="shared" si="1"/>
        <v>700</v>
      </c>
      <c r="I9" s="100">
        <f t="shared" si="1"/>
        <v>16110</v>
      </c>
      <c r="J9" s="100">
        <f t="shared" si="1"/>
        <v>16810</v>
      </c>
      <c r="K9" s="100">
        <f t="shared" si="1"/>
        <v>34162</v>
      </c>
      <c r="L9" s="100">
        <f t="shared" si="1"/>
        <v>315530</v>
      </c>
      <c r="M9" s="100">
        <f t="shared" si="1"/>
        <v>487114</v>
      </c>
      <c r="N9" s="100">
        <f t="shared" si="1"/>
        <v>836806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853616</v>
      </c>
      <c r="X9" s="100">
        <f t="shared" si="1"/>
        <v>44319000</v>
      </c>
      <c r="Y9" s="100">
        <f t="shared" si="1"/>
        <v>-43465384</v>
      </c>
      <c r="Z9" s="137">
        <f>+IF(X9&lt;&gt;0,+(Y9/X9)*100,0)</f>
        <v>-98.07392766082266</v>
      </c>
      <c r="AA9" s="102">
        <f>SUM(AA10:AA14)</f>
        <v>22540859</v>
      </c>
    </row>
    <row r="10" spans="1:27" ht="13.5">
      <c r="A10" s="138" t="s">
        <v>79</v>
      </c>
      <c r="B10" s="136"/>
      <c r="C10" s="155">
        <v>240427</v>
      </c>
      <c r="D10" s="155"/>
      <c r="E10" s="156">
        <v>18539359</v>
      </c>
      <c r="F10" s="60">
        <v>18539359</v>
      </c>
      <c r="G10" s="60"/>
      <c r="H10" s="60"/>
      <c r="I10" s="60"/>
      <c r="J10" s="60"/>
      <c r="K10" s="60">
        <v>13562</v>
      </c>
      <c r="L10" s="60">
        <v>41387</v>
      </c>
      <c r="M10" s="60">
        <v>222924</v>
      </c>
      <c r="N10" s="60">
        <v>277873</v>
      </c>
      <c r="O10" s="60"/>
      <c r="P10" s="60"/>
      <c r="Q10" s="60"/>
      <c r="R10" s="60"/>
      <c r="S10" s="60"/>
      <c r="T10" s="60"/>
      <c r="U10" s="60"/>
      <c r="V10" s="60"/>
      <c r="W10" s="60">
        <v>277873</v>
      </c>
      <c r="X10" s="60">
        <v>15984000</v>
      </c>
      <c r="Y10" s="60">
        <v>-15706127</v>
      </c>
      <c r="Z10" s="140">
        <v>-98.26</v>
      </c>
      <c r="AA10" s="62">
        <v>18539359</v>
      </c>
    </row>
    <row r="11" spans="1:27" ht="13.5">
      <c r="A11" s="138" t="s">
        <v>80</v>
      </c>
      <c r="B11" s="136"/>
      <c r="C11" s="155">
        <v>336211</v>
      </c>
      <c r="D11" s="155"/>
      <c r="E11" s="156">
        <v>463500</v>
      </c>
      <c r="F11" s="60">
        <v>463500</v>
      </c>
      <c r="G11" s="60"/>
      <c r="H11" s="60"/>
      <c r="I11" s="60"/>
      <c r="J11" s="60"/>
      <c r="K11" s="60">
        <v>3700</v>
      </c>
      <c r="L11" s="60">
        <v>85338</v>
      </c>
      <c r="M11" s="60">
        <v>166718</v>
      </c>
      <c r="N11" s="60">
        <v>255756</v>
      </c>
      <c r="O11" s="60"/>
      <c r="P11" s="60"/>
      <c r="Q11" s="60"/>
      <c r="R11" s="60"/>
      <c r="S11" s="60"/>
      <c r="T11" s="60"/>
      <c r="U11" s="60"/>
      <c r="V11" s="60"/>
      <c r="W11" s="60">
        <v>255756</v>
      </c>
      <c r="X11" s="60">
        <v>8652000</v>
      </c>
      <c r="Y11" s="60">
        <v>-8396244</v>
      </c>
      <c r="Z11" s="140">
        <v>-97.04</v>
      </c>
      <c r="AA11" s="62">
        <v>463500</v>
      </c>
    </row>
    <row r="12" spans="1:27" ht="13.5">
      <c r="A12" s="138" t="s">
        <v>81</v>
      </c>
      <c r="B12" s="136"/>
      <c r="C12" s="155">
        <v>168789</v>
      </c>
      <c r="D12" s="155"/>
      <c r="E12" s="156">
        <v>1547700</v>
      </c>
      <c r="F12" s="60">
        <v>1547700</v>
      </c>
      <c r="G12" s="60"/>
      <c r="H12" s="60"/>
      <c r="I12" s="60">
        <v>14147</v>
      </c>
      <c r="J12" s="60">
        <v>14147</v>
      </c>
      <c r="K12" s="60">
        <v>16900</v>
      </c>
      <c r="L12" s="60">
        <v>605</v>
      </c>
      <c r="M12" s="60">
        <v>76442</v>
      </c>
      <c r="N12" s="60">
        <v>93947</v>
      </c>
      <c r="O12" s="60"/>
      <c r="P12" s="60"/>
      <c r="Q12" s="60"/>
      <c r="R12" s="60"/>
      <c r="S12" s="60"/>
      <c r="T12" s="60"/>
      <c r="U12" s="60"/>
      <c r="V12" s="60"/>
      <c r="W12" s="60">
        <v>108094</v>
      </c>
      <c r="X12" s="60">
        <v>1017000</v>
      </c>
      <c r="Y12" s="60">
        <v>-908906</v>
      </c>
      <c r="Z12" s="140">
        <v>-89.37</v>
      </c>
      <c r="AA12" s="62">
        <v>1547700</v>
      </c>
    </row>
    <row r="13" spans="1:27" ht="13.5">
      <c r="A13" s="138" t="s">
        <v>82</v>
      </c>
      <c r="B13" s="136"/>
      <c r="C13" s="155">
        <v>60337</v>
      </c>
      <c r="D13" s="155"/>
      <c r="E13" s="156">
        <v>1841300</v>
      </c>
      <c r="F13" s="60">
        <v>1841300</v>
      </c>
      <c r="G13" s="60"/>
      <c r="H13" s="60">
        <v>700</v>
      </c>
      <c r="I13" s="60">
        <v>1963</v>
      </c>
      <c r="J13" s="60">
        <v>2663</v>
      </c>
      <c r="K13" s="60"/>
      <c r="L13" s="60">
        <v>180937</v>
      </c>
      <c r="M13" s="60">
        <v>5050</v>
      </c>
      <c r="N13" s="60">
        <v>185987</v>
      </c>
      <c r="O13" s="60"/>
      <c r="P13" s="60"/>
      <c r="Q13" s="60"/>
      <c r="R13" s="60"/>
      <c r="S13" s="60"/>
      <c r="T13" s="60"/>
      <c r="U13" s="60"/>
      <c r="V13" s="60"/>
      <c r="W13" s="60">
        <v>188650</v>
      </c>
      <c r="X13" s="60">
        <v>18666000</v>
      </c>
      <c r="Y13" s="60">
        <v>-18477350</v>
      </c>
      <c r="Z13" s="140">
        <v>-98.99</v>
      </c>
      <c r="AA13" s="62">
        <v>1841300</v>
      </c>
    </row>
    <row r="14" spans="1:27" ht="13.5">
      <c r="A14" s="138" t="s">
        <v>83</v>
      </c>
      <c r="B14" s="136"/>
      <c r="C14" s="157">
        <v>52414</v>
      </c>
      <c r="D14" s="157"/>
      <c r="E14" s="158">
        <v>149000</v>
      </c>
      <c r="F14" s="159">
        <v>149000</v>
      </c>
      <c r="G14" s="159"/>
      <c r="H14" s="159"/>
      <c r="I14" s="159"/>
      <c r="J14" s="159"/>
      <c r="K14" s="159"/>
      <c r="L14" s="159">
        <v>7263</v>
      </c>
      <c r="M14" s="159">
        <v>15980</v>
      </c>
      <c r="N14" s="159">
        <v>23243</v>
      </c>
      <c r="O14" s="159"/>
      <c r="P14" s="159"/>
      <c r="Q14" s="159"/>
      <c r="R14" s="159"/>
      <c r="S14" s="159"/>
      <c r="T14" s="159"/>
      <c r="U14" s="159"/>
      <c r="V14" s="159"/>
      <c r="W14" s="159">
        <v>23243</v>
      </c>
      <c r="X14" s="159"/>
      <c r="Y14" s="159">
        <v>23243</v>
      </c>
      <c r="Z14" s="141"/>
      <c r="AA14" s="225">
        <v>149000</v>
      </c>
    </row>
    <row r="15" spans="1:27" ht="13.5">
      <c r="A15" s="135" t="s">
        <v>84</v>
      </c>
      <c r="B15" s="142"/>
      <c r="C15" s="153">
        <f aca="true" t="shared" si="2" ref="C15:Y15">SUM(C16:C18)</f>
        <v>1673021</v>
      </c>
      <c r="D15" s="153">
        <f>SUM(D16:D18)</f>
        <v>0</v>
      </c>
      <c r="E15" s="154">
        <f t="shared" si="2"/>
        <v>1089000</v>
      </c>
      <c r="F15" s="100">
        <f t="shared" si="2"/>
        <v>1089000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15736087</v>
      </c>
      <c r="Y15" s="100">
        <f t="shared" si="2"/>
        <v>-15736087</v>
      </c>
      <c r="Z15" s="137">
        <f>+IF(X15&lt;&gt;0,+(Y15/X15)*100,0)</f>
        <v>-100</v>
      </c>
      <c r="AA15" s="102">
        <f>SUM(AA16:AA18)</f>
        <v>1089000</v>
      </c>
    </row>
    <row r="16" spans="1:27" ht="13.5">
      <c r="A16" s="138" t="s">
        <v>85</v>
      </c>
      <c r="B16" s="136"/>
      <c r="C16" s="155">
        <v>344509</v>
      </c>
      <c r="D16" s="155"/>
      <c r="E16" s="156">
        <v>817000</v>
      </c>
      <c r="F16" s="60">
        <v>817000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730119</v>
      </c>
      <c r="Y16" s="60">
        <v>-730119</v>
      </c>
      <c r="Z16" s="140">
        <v>-100</v>
      </c>
      <c r="AA16" s="62">
        <v>817000</v>
      </c>
    </row>
    <row r="17" spans="1:27" ht="13.5">
      <c r="A17" s="138" t="s">
        <v>86</v>
      </c>
      <c r="B17" s="136"/>
      <c r="C17" s="155">
        <v>1328512</v>
      </c>
      <c r="D17" s="155"/>
      <c r="E17" s="156">
        <v>272000</v>
      </c>
      <c r="F17" s="60">
        <v>272000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15005968</v>
      </c>
      <c r="Y17" s="60">
        <v>-15005968</v>
      </c>
      <c r="Z17" s="140">
        <v>-100</v>
      </c>
      <c r="AA17" s="62">
        <v>272000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1378856</v>
      </c>
      <c r="D19" s="153">
        <f>SUM(D20:D23)</f>
        <v>0</v>
      </c>
      <c r="E19" s="154">
        <f t="shared" si="3"/>
        <v>26779528</v>
      </c>
      <c r="F19" s="100">
        <f t="shared" si="3"/>
        <v>26779528</v>
      </c>
      <c r="G19" s="100">
        <f t="shared" si="3"/>
        <v>0</v>
      </c>
      <c r="H19" s="100">
        <f t="shared" si="3"/>
        <v>0</v>
      </c>
      <c r="I19" s="100">
        <f t="shared" si="3"/>
        <v>235605</v>
      </c>
      <c r="J19" s="100">
        <f t="shared" si="3"/>
        <v>235605</v>
      </c>
      <c r="K19" s="100">
        <f t="shared" si="3"/>
        <v>0</v>
      </c>
      <c r="L19" s="100">
        <f t="shared" si="3"/>
        <v>7901</v>
      </c>
      <c r="M19" s="100">
        <f t="shared" si="3"/>
        <v>468598</v>
      </c>
      <c r="N19" s="100">
        <f t="shared" si="3"/>
        <v>476499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712104</v>
      </c>
      <c r="X19" s="100">
        <f t="shared" si="3"/>
        <v>4296859</v>
      </c>
      <c r="Y19" s="100">
        <f t="shared" si="3"/>
        <v>-3584755</v>
      </c>
      <c r="Z19" s="137">
        <f>+IF(X19&lt;&gt;0,+(Y19/X19)*100,0)</f>
        <v>-83.42733610760791</v>
      </c>
      <c r="AA19" s="102">
        <f>SUM(AA20:AA23)</f>
        <v>26779528</v>
      </c>
    </row>
    <row r="20" spans="1:27" ht="13.5">
      <c r="A20" s="138" t="s">
        <v>89</v>
      </c>
      <c r="B20" s="136"/>
      <c r="C20" s="155">
        <v>95433</v>
      </c>
      <c r="D20" s="155"/>
      <c r="E20" s="156">
        <v>4500000</v>
      </c>
      <c r="F20" s="60">
        <v>4500000</v>
      </c>
      <c r="G20" s="60"/>
      <c r="H20" s="60"/>
      <c r="I20" s="60">
        <v>445</v>
      </c>
      <c r="J20" s="60">
        <v>445</v>
      </c>
      <c r="K20" s="60"/>
      <c r="L20" s="60">
        <v>401</v>
      </c>
      <c r="M20" s="60"/>
      <c r="N20" s="60">
        <v>401</v>
      </c>
      <c r="O20" s="60"/>
      <c r="P20" s="60"/>
      <c r="Q20" s="60"/>
      <c r="R20" s="60"/>
      <c r="S20" s="60"/>
      <c r="T20" s="60"/>
      <c r="U20" s="60"/>
      <c r="V20" s="60"/>
      <c r="W20" s="60">
        <v>846</v>
      </c>
      <c r="X20" s="60">
        <v>3796859</v>
      </c>
      <c r="Y20" s="60">
        <v>-3796013</v>
      </c>
      <c r="Z20" s="140">
        <v>-99.98</v>
      </c>
      <c r="AA20" s="62">
        <v>4500000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561738</v>
      </c>
      <c r="D22" s="157"/>
      <c r="E22" s="158">
        <v>1926028</v>
      </c>
      <c r="F22" s="159">
        <v>1926028</v>
      </c>
      <c r="G22" s="159"/>
      <c r="H22" s="159"/>
      <c r="I22" s="159"/>
      <c r="J22" s="159"/>
      <c r="K22" s="159"/>
      <c r="L22" s="159"/>
      <c r="M22" s="159">
        <v>468598</v>
      </c>
      <c r="N22" s="159">
        <v>468598</v>
      </c>
      <c r="O22" s="159"/>
      <c r="P22" s="159"/>
      <c r="Q22" s="159"/>
      <c r="R22" s="159"/>
      <c r="S22" s="159"/>
      <c r="T22" s="159"/>
      <c r="U22" s="159"/>
      <c r="V22" s="159"/>
      <c r="W22" s="159">
        <v>468598</v>
      </c>
      <c r="X22" s="159"/>
      <c r="Y22" s="159">
        <v>468598</v>
      </c>
      <c r="Z22" s="141"/>
      <c r="AA22" s="225">
        <v>1926028</v>
      </c>
    </row>
    <row r="23" spans="1:27" ht="13.5">
      <c r="A23" s="138" t="s">
        <v>92</v>
      </c>
      <c r="B23" s="136"/>
      <c r="C23" s="155">
        <v>721685</v>
      </c>
      <c r="D23" s="155"/>
      <c r="E23" s="156">
        <v>20353500</v>
      </c>
      <c r="F23" s="60">
        <v>20353500</v>
      </c>
      <c r="G23" s="60"/>
      <c r="H23" s="60"/>
      <c r="I23" s="60">
        <v>235160</v>
      </c>
      <c r="J23" s="60">
        <v>235160</v>
      </c>
      <c r="K23" s="60"/>
      <c r="L23" s="60">
        <v>7500</v>
      </c>
      <c r="M23" s="60"/>
      <c r="N23" s="60">
        <v>7500</v>
      </c>
      <c r="O23" s="60"/>
      <c r="P23" s="60"/>
      <c r="Q23" s="60"/>
      <c r="R23" s="60"/>
      <c r="S23" s="60"/>
      <c r="T23" s="60"/>
      <c r="U23" s="60"/>
      <c r="V23" s="60"/>
      <c r="W23" s="60">
        <v>242660</v>
      </c>
      <c r="X23" s="60">
        <v>500000</v>
      </c>
      <c r="Y23" s="60">
        <v>-257340</v>
      </c>
      <c r="Z23" s="140">
        <v>-51.47</v>
      </c>
      <c r="AA23" s="62">
        <v>20353500</v>
      </c>
    </row>
    <row r="24" spans="1:27" ht="13.5">
      <c r="A24" s="135" t="s">
        <v>93</v>
      </c>
      <c r="B24" s="142"/>
      <c r="C24" s="153">
        <v>7830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1910000</v>
      </c>
      <c r="Y24" s="100">
        <v>-1910000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89550719</v>
      </c>
      <c r="D25" s="217">
        <f>+D5+D9+D15+D19+D24</f>
        <v>0</v>
      </c>
      <c r="E25" s="230">
        <f t="shared" si="4"/>
        <v>101031000</v>
      </c>
      <c r="F25" s="219">
        <f t="shared" si="4"/>
        <v>101031000</v>
      </c>
      <c r="G25" s="219">
        <f t="shared" si="4"/>
        <v>802342</v>
      </c>
      <c r="H25" s="219">
        <f t="shared" si="4"/>
        <v>9872797</v>
      </c>
      <c r="I25" s="219">
        <f t="shared" si="4"/>
        <v>7185488</v>
      </c>
      <c r="J25" s="219">
        <f t="shared" si="4"/>
        <v>17860627</v>
      </c>
      <c r="K25" s="219">
        <f t="shared" si="4"/>
        <v>13240411</v>
      </c>
      <c r="L25" s="219">
        <f t="shared" si="4"/>
        <v>10458141</v>
      </c>
      <c r="M25" s="219">
        <f t="shared" si="4"/>
        <v>9652678</v>
      </c>
      <c r="N25" s="219">
        <f t="shared" si="4"/>
        <v>33351230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51211857</v>
      </c>
      <c r="X25" s="219">
        <f t="shared" si="4"/>
        <v>77493044</v>
      </c>
      <c r="Y25" s="219">
        <f t="shared" si="4"/>
        <v>-26281187</v>
      </c>
      <c r="Z25" s="231">
        <f>+IF(X25&lt;&gt;0,+(Y25/X25)*100,0)</f>
        <v>-33.91425300056609</v>
      </c>
      <c r="AA25" s="232">
        <f>+AA5+AA9+AA15+AA19+AA24</f>
        <v>101031000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34625316</v>
      </c>
      <c r="D28" s="155"/>
      <c r="E28" s="156">
        <v>43263155</v>
      </c>
      <c r="F28" s="60">
        <v>43263155</v>
      </c>
      <c r="G28" s="60">
        <v>784626</v>
      </c>
      <c r="H28" s="60">
        <v>5937526</v>
      </c>
      <c r="I28" s="60">
        <v>5129334</v>
      </c>
      <c r="J28" s="60">
        <v>11851486</v>
      </c>
      <c r="K28" s="60">
        <v>3597517</v>
      </c>
      <c r="L28" s="60">
        <v>4249071</v>
      </c>
      <c r="M28" s="60">
        <v>5075323</v>
      </c>
      <c r="N28" s="60">
        <v>12921911</v>
      </c>
      <c r="O28" s="60"/>
      <c r="P28" s="60"/>
      <c r="Q28" s="60"/>
      <c r="R28" s="60"/>
      <c r="S28" s="60"/>
      <c r="T28" s="60"/>
      <c r="U28" s="60"/>
      <c r="V28" s="60"/>
      <c r="W28" s="60">
        <v>24773397</v>
      </c>
      <c r="X28" s="60"/>
      <c r="Y28" s="60">
        <v>24773397</v>
      </c>
      <c r="Z28" s="140"/>
      <c r="AA28" s="155">
        <v>43263155</v>
      </c>
    </row>
    <row r="29" spans="1:27" ht="13.5">
      <c r="A29" s="234" t="s">
        <v>134</v>
      </c>
      <c r="B29" s="136"/>
      <c r="C29" s="155">
        <v>23307838</v>
      </c>
      <c r="D29" s="155"/>
      <c r="E29" s="156">
        <v>2600000</v>
      </c>
      <c r="F29" s="60">
        <v>2600000</v>
      </c>
      <c r="G29" s="60"/>
      <c r="H29" s="60">
        <v>2447992</v>
      </c>
      <c r="I29" s="60"/>
      <c r="J29" s="60">
        <v>2447992</v>
      </c>
      <c r="K29" s="60">
        <v>7411495</v>
      </c>
      <c r="L29" s="60">
        <v>73869</v>
      </c>
      <c r="M29" s="60">
        <v>651166</v>
      </c>
      <c r="N29" s="60">
        <v>8136530</v>
      </c>
      <c r="O29" s="60"/>
      <c r="P29" s="60"/>
      <c r="Q29" s="60"/>
      <c r="R29" s="60"/>
      <c r="S29" s="60"/>
      <c r="T29" s="60"/>
      <c r="U29" s="60"/>
      <c r="V29" s="60"/>
      <c r="W29" s="60">
        <v>10584522</v>
      </c>
      <c r="X29" s="60"/>
      <c r="Y29" s="60">
        <v>10584522</v>
      </c>
      <c r="Z29" s="140"/>
      <c r="AA29" s="62">
        <v>2600000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57933154</v>
      </c>
      <c r="D32" s="210">
        <f>SUM(D28:D31)</f>
        <v>0</v>
      </c>
      <c r="E32" s="211">
        <f t="shared" si="5"/>
        <v>45863155</v>
      </c>
      <c r="F32" s="77">
        <f t="shared" si="5"/>
        <v>45863155</v>
      </c>
      <c r="G32" s="77">
        <f t="shared" si="5"/>
        <v>784626</v>
      </c>
      <c r="H32" s="77">
        <f t="shared" si="5"/>
        <v>8385518</v>
      </c>
      <c r="I32" s="77">
        <f t="shared" si="5"/>
        <v>5129334</v>
      </c>
      <c r="J32" s="77">
        <f t="shared" si="5"/>
        <v>14299478</v>
      </c>
      <c r="K32" s="77">
        <f t="shared" si="5"/>
        <v>11009012</v>
      </c>
      <c r="L32" s="77">
        <f t="shared" si="5"/>
        <v>4322940</v>
      </c>
      <c r="M32" s="77">
        <f t="shared" si="5"/>
        <v>5726489</v>
      </c>
      <c r="N32" s="77">
        <f t="shared" si="5"/>
        <v>21058441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35357919</v>
      </c>
      <c r="X32" s="77">
        <f t="shared" si="5"/>
        <v>0</v>
      </c>
      <c r="Y32" s="77">
        <f t="shared" si="5"/>
        <v>35357919</v>
      </c>
      <c r="Z32" s="212">
        <f>+IF(X32&lt;&gt;0,+(Y32/X32)*100,0)</f>
        <v>0</v>
      </c>
      <c r="AA32" s="79">
        <f>SUM(AA28:AA31)</f>
        <v>45863155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31617566</v>
      </c>
      <c r="D35" s="155"/>
      <c r="E35" s="156">
        <v>55167845</v>
      </c>
      <c r="F35" s="60">
        <v>55167845</v>
      </c>
      <c r="G35" s="60">
        <v>17716</v>
      </c>
      <c r="H35" s="60">
        <v>1487279</v>
      </c>
      <c r="I35" s="60">
        <v>2056154</v>
      </c>
      <c r="J35" s="60">
        <v>3561149</v>
      </c>
      <c r="K35" s="60">
        <v>2231400</v>
      </c>
      <c r="L35" s="60">
        <v>6135202</v>
      </c>
      <c r="M35" s="60">
        <v>3926189</v>
      </c>
      <c r="N35" s="60">
        <v>12292791</v>
      </c>
      <c r="O35" s="60"/>
      <c r="P35" s="60"/>
      <c r="Q35" s="60"/>
      <c r="R35" s="60"/>
      <c r="S35" s="60"/>
      <c r="T35" s="60"/>
      <c r="U35" s="60"/>
      <c r="V35" s="60"/>
      <c r="W35" s="60">
        <v>15853940</v>
      </c>
      <c r="X35" s="60"/>
      <c r="Y35" s="60">
        <v>15853940</v>
      </c>
      <c r="Z35" s="140"/>
      <c r="AA35" s="62">
        <v>55167845</v>
      </c>
    </row>
    <row r="36" spans="1:27" ht="13.5">
      <c r="A36" s="238" t="s">
        <v>139</v>
      </c>
      <c r="B36" s="149"/>
      <c r="C36" s="222">
        <f aca="true" t="shared" si="6" ref="C36:Y36">SUM(C32:C35)</f>
        <v>89550720</v>
      </c>
      <c r="D36" s="222">
        <f>SUM(D32:D35)</f>
        <v>0</v>
      </c>
      <c r="E36" s="218">
        <f t="shared" si="6"/>
        <v>101031000</v>
      </c>
      <c r="F36" s="220">
        <f t="shared" si="6"/>
        <v>101031000</v>
      </c>
      <c r="G36" s="220">
        <f t="shared" si="6"/>
        <v>802342</v>
      </c>
      <c r="H36" s="220">
        <f t="shared" si="6"/>
        <v>9872797</v>
      </c>
      <c r="I36" s="220">
        <f t="shared" si="6"/>
        <v>7185488</v>
      </c>
      <c r="J36" s="220">
        <f t="shared" si="6"/>
        <v>17860627</v>
      </c>
      <c r="K36" s="220">
        <f t="shared" si="6"/>
        <v>13240412</v>
      </c>
      <c r="L36" s="220">
        <f t="shared" si="6"/>
        <v>10458142</v>
      </c>
      <c r="M36" s="220">
        <f t="shared" si="6"/>
        <v>9652678</v>
      </c>
      <c r="N36" s="220">
        <f t="shared" si="6"/>
        <v>33351232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51211859</v>
      </c>
      <c r="X36" s="220">
        <f t="shared" si="6"/>
        <v>0</v>
      </c>
      <c r="Y36" s="220">
        <f t="shared" si="6"/>
        <v>51211859</v>
      </c>
      <c r="Z36" s="221">
        <f>+IF(X36&lt;&gt;0,+(Y36/X36)*100,0)</f>
        <v>0</v>
      </c>
      <c r="AA36" s="239">
        <f>SUM(AA32:AA35)</f>
        <v>101031000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152445106</v>
      </c>
      <c r="D6" s="155"/>
      <c r="E6" s="59">
        <v>9050000</v>
      </c>
      <c r="F6" s="60">
        <v>9050000</v>
      </c>
      <c r="G6" s="60">
        <v>147093978</v>
      </c>
      <c r="H6" s="60">
        <v>147093978</v>
      </c>
      <c r="I6" s="60">
        <v>147093978</v>
      </c>
      <c r="J6" s="60">
        <v>147093978</v>
      </c>
      <c r="K6" s="60">
        <v>147093978</v>
      </c>
      <c r="L6" s="60">
        <v>147093978</v>
      </c>
      <c r="M6" s="60">
        <v>147093978</v>
      </c>
      <c r="N6" s="60">
        <v>147093978</v>
      </c>
      <c r="O6" s="60"/>
      <c r="P6" s="60"/>
      <c r="Q6" s="60"/>
      <c r="R6" s="60"/>
      <c r="S6" s="60"/>
      <c r="T6" s="60"/>
      <c r="U6" s="60"/>
      <c r="V6" s="60"/>
      <c r="W6" s="60">
        <v>147093978</v>
      </c>
      <c r="X6" s="60">
        <v>4525000</v>
      </c>
      <c r="Y6" s="60">
        <v>142568978</v>
      </c>
      <c r="Z6" s="140">
        <v>3150.7</v>
      </c>
      <c r="AA6" s="62">
        <v>9050000</v>
      </c>
    </row>
    <row r="7" spans="1:27" ht="13.5">
      <c r="A7" s="249" t="s">
        <v>144</v>
      </c>
      <c r="B7" s="182"/>
      <c r="C7" s="155"/>
      <c r="D7" s="155"/>
      <c r="E7" s="59">
        <v>149330000</v>
      </c>
      <c r="F7" s="60">
        <v>149330000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74665000</v>
      </c>
      <c r="Y7" s="60">
        <v>-74665000</v>
      </c>
      <c r="Z7" s="140">
        <v>-100</v>
      </c>
      <c r="AA7" s="62">
        <v>149330000</v>
      </c>
    </row>
    <row r="8" spans="1:27" ht="13.5">
      <c r="A8" s="249" t="s">
        <v>145</v>
      </c>
      <c r="B8" s="182"/>
      <c r="C8" s="155">
        <v>175843144</v>
      </c>
      <c r="D8" s="155"/>
      <c r="E8" s="59">
        <v>119298000</v>
      </c>
      <c r="F8" s="60">
        <v>119298000</v>
      </c>
      <c r="G8" s="60">
        <v>129811265</v>
      </c>
      <c r="H8" s="60">
        <v>129811265</v>
      </c>
      <c r="I8" s="60">
        <v>129811265</v>
      </c>
      <c r="J8" s="60">
        <v>129811265</v>
      </c>
      <c r="K8" s="60">
        <v>129811265</v>
      </c>
      <c r="L8" s="60">
        <v>129811265</v>
      </c>
      <c r="M8" s="60">
        <v>125611265</v>
      </c>
      <c r="N8" s="60">
        <v>125611265</v>
      </c>
      <c r="O8" s="60"/>
      <c r="P8" s="60"/>
      <c r="Q8" s="60"/>
      <c r="R8" s="60"/>
      <c r="S8" s="60"/>
      <c r="T8" s="60"/>
      <c r="U8" s="60"/>
      <c r="V8" s="60"/>
      <c r="W8" s="60">
        <v>125611265</v>
      </c>
      <c r="X8" s="60">
        <v>59649000</v>
      </c>
      <c r="Y8" s="60">
        <v>65962265</v>
      </c>
      <c r="Z8" s="140">
        <v>110.58</v>
      </c>
      <c r="AA8" s="62">
        <v>119298000</v>
      </c>
    </row>
    <row r="9" spans="1:27" ht="13.5">
      <c r="A9" s="249" t="s">
        <v>146</v>
      </c>
      <c r="B9" s="182"/>
      <c r="C9" s="155">
        <v>7949314</v>
      </c>
      <c r="D9" s="155"/>
      <c r="E9" s="59">
        <v>8836000</v>
      </c>
      <c r="F9" s="60">
        <v>8836000</v>
      </c>
      <c r="G9" s="60">
        <v>16393931</v>
      </c>
      <c r="H9" s="60">
        <v>16393931</v>
      </c>
      <c r="I9" s="60">
        <v>16393931</v>
      </c>
      <c r="J9" s="60">
        <v>16393931</v>
      </c>
      <c r="K9" s="60">
        <v>16393931</v>
      </c>
      <c r="L9" s="60">
        <v>16393931</v>
      </c>
      <c r="M9" s="60">
        <v>16393931</v>
      </c>
      <c r="N9" s="60">
        <v>16393931</v>
      </c>
      <c r="O9" s="60"/>
      <c r="P9" s="60"/>
      <c r="Q9" s="60"/>
      <c r="R9" s="60"/>
      <c r="S9" s="60"/>
      <c r="T9" s="60"/>
      <c r="U9" s="60"/>
      <c r="V9" s="60"/>
      <c r="W9" s="60">
        <v>16393931</v>
      </c>
      <c r="X9" s="60">
        <v>4418000</v>
      </c>
      <c r="Y9" s="60">
        <v>11975931</v>
      </c>
      <c r="Z9" s="140">
        <v>271.07</v>
      </c>
      <c r="AA9" s="62">
        <v>8836000</v>
      </c>
    </row>
    <row r="10" spans="1:27" ht="13.5">
      <c r="A10" s="249" t="s">
        <v>147</v>
      </c>
      <c r="B10" s="182"/>
      <c r="C10" s="155">
        <v>1271921</v>
      </c>
      <c r="D10" s="155"/>
      <c r="E10" s="59">
        <v>1001000</v>
      </c>
      <c r="F10" s="60">
        <v>1001000</v>
      </c>
      <c r="G10" s="159">
        <v>1271921</v>
      </c>
      <c r="H10" s="159">
        <v>1271921</v>
      </c>
      <c r="I10" s="159">
        <v>1271921</v>
      </c>
      <c r="J10" s="60">
        <v>1271921</v>
      </c>
      <c r="K10" s="159">
        <v>1271921</v>
      </c>
      <c r="L10" s="159">
        <v>1271921</v>
      </c>
      <c r="M10" s="60">
        <v>1271921</v>
      </c>
      <c r="N10" s="159">
        <v>1271921</v>
      </c>
      <c r="O10" s="159"/>
      <c r="P10" s="159"/>
      <c r="Q10" s="60"/>
      <c r="R10" s="159"/>
      <c r="S10" s="159"/>
      <c r="T10" s="60"/>
      <c r="U10" s="159"/>
      <c r="V10" s="159"/>
      <c r="W10" s="159">
        <v>1271921</v>
      </c>
      <c r="X10" s="60">
        <v>500500</v>
      </c>
      <c r="Y10" s="159">
        <v>771421</v>
      </c>
      <c r="Z10" s="141">
        <v>154.13</v>
      </c>
      <c r="AA10" s="225">
        <v>1001000</v>
      </c>
    </row>
    <row r="11" spans="1:27" ht="13.5">
      <c r="A11" s="249" t="s">
        <v>148</v>
      </c>
      <c r="B11" s="182"/>
      <c r="C11" s="155">
        <v>3137504</v>
      </c>
      <c r="D11" s="155"/>
      <c r="E11" s="59">
        <v>2897000</v>
      </c>
      <c r="F11" s="60">
        <v>2897000</v>
      </c>
      <c r="G11" s="60">
        <v>2836220</v>
      </c>
      <c r="H11" s="60">
        <v>2836220</v>
      </c>
      <c r="I11" s="60">
        <v>2836220</v>
      </c>
      <c r="J11" s="60">
        <v>2836220</v>
      </c>
      <c r="K11" s="60">
        <v>2836220</v>
      </c>
      <c r="L11" s="60">
        <v>2836220</v>
      </c>
      <c r="M11" s="60">
        <v>2836220</v>
      </c>
      <c r="N11" s="60">
        <v>2836220</v>
      </c>
      <c r="O11" s="60"/>
      <c r="P11" s="60"/>
      <c r="Q11" s="60"/>
      <c r="R11" s="60"/>
      <c r="S11" s="60"/>
      <c r="T11" s="60"/>
      <c r="U11" s="60"/>
      <c r="V11" s="60"/>
      <c r="W11" s="60">
        <v>2836220</v>
      </c>
      <c r="X11" s="60">
        <v>1448500</v>
      </c>
      <c r="Y11" s="60">
        <v>1387720</v>
      </c>
      <c r="Z11" s="140">
        <v>95.8</v>
      </c>
      <c r="AA11" s="62">
        <v>2897000</v>
      </c>
    </row>
    <row r="12" spans="1:27" ht="13.5">
      <c r="A12" s="250" t="s">
        <v>56</v>
      </c>
      <c r="B12" s="251"/>
      <c r="C12" s="168">
        <f aca="true" t="shared" si="0" ref="C12:Y12">SUM(C6:C11)</f>
        <v>340646989</v>
      </c>
      <c r="D12" s="168">
        <f>SUM(D6:D11)</f>
        <v>0</v>
      </c>
      <c r="E12" s="72">
        <f t="shared" si="0"/>
        <v>290412000</v>
      </c>
      <c r="F12" s="73">
        <f t="shared" si="0"/>
        <v>290412000</v>
      </c>
      <c r="G12" s="73">
        <f t="shared" si="0"/>
        <v>297407315</v>
      </c>
      <c r="H12" s="73">
        <f t="shared" si="0"/>
        <v>297407315</v>
      </c>
      <c r="I12" s="73">
        <f t="shared" si="0"/>
        <v>297407315</v>
      </c>
      <c r="J12" s="73">
        <f t="shared" si="0"/>
        <v>297407315</v>
      </c>
      <c r="K12" s="73">
        <f t="shared" si="0"/>
        <v>297407315</v>
      </c>
      <c r="L12" s="73">
        <f t="shared" si="0"/>
        <v>297407315</v>
      </c>
      <c r="M12" s="73">
        <f t="shared" si="0"/>
        <v>293207315</v>
      </c>
      <c r="N12" s="73">
        <f t="shared" si="0"/>
        <v>293207315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293207315</v>
      </c>
      <c r="X12" s="73">
        <f t="shared" si="0"/>
        <v>145206000</v>
      </c>
      <c r="Y12" s="73">
        <f t="shared" si="0"/>
        <v>148001315</v>
      </c>
      <c r="Z12" s="170">
        <f>+IF(X12&lt;&gt;0,+(Y12/X12)*100,0)</f>
        <v>101.92506852333925</v>
      </c>
      <c r="AA12" s="74">
        <f>SUM(AA6:AA11)</f>
        <v>290412000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8762119</v>
      </c>
      <c r="D15" s="155"/>
      <c r="E15" s="59">
        <v>9499000</v>
      </c>
      <c r="F15" s="60">
        <v>9499000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4749500</v>
      </c>
      <c r="Y15" s="60">
        <v>-4749500</v>
      </c>
      <c r="Z15" s="140">
        <v>-100</v>
      </c>
      <c r="AA15" s="62">
        <v>9499000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280014003</v>
      </c>
      <c r="D17" s="155"/>
      <c r="E17" s="59">
        <v>291715000</v>
      </c>
      <c r="F17" s="60">
        <v>291715000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145857500</v>
      </c>
      <c r="Y17" s="60">
        <v>-145857500</v>
      </c>
      <c r="Z17" s="140">
        <v>-100</v>
      </c>
      <c r="AA17" s="62">
        <v>291715000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964929272</v>
      </c>
      <c r="D19" s="155"/>
      <c r="E19" s="59">
        <v>592306000</v>
      </c>
      <c r="F19" s="60">
        <v>592306000</v>
      </c>
      <c r="G19" s="60">
        <v>914625888</v>
      </c>
      <c r="H19" s="60">
        <v>914625888</v>
      </c>
      <c r="I19" s="60">
        <v>914625888</v>
      </c>
      <c r="J19" s="60">
        <v>914625888</v>
      </c>
      <c r="K19" s="60">
        <v>914625888</v>
      </c>
      <c r="L19" s="60">
        <v>914625888</v>
      </c>
      <c r="M19" s="60">
        <v>914625888</v>
      </c>
      <c r="N19" s="60">
        <v>914625888</v>
      </c>
      <c r="O19" s="60"/>
      <c r="P19" s="60"/>
      <c r="Q19" s="60"/>
      <c r="R19" s="60"/>
      <c r="S19" s="60"/>
      <c r="T19" s="60"/>
      <c r="U19" s="60"/>
      <c r="V19" s="60"/>
      <c r="W19" s="60">
        <v>914625888</v>
      </c>
      <c r="X19" s="60">
        <v>296153000</v>
      </c>
      <c r="Y19" s="60">
        <v>618472888</v>
      </c>
      <c r="Z19" s="140">
        <v>208.84</v>
      </c>
      <c r="AA19" s="62">
        <v>592306000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568541</v>
      </c>
      <c r="D22" s="155"/>
      <c r="E22" s="59">
        <v>235000</v>
      </c>
      <c r="F22" s="60">
        <v>235000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117500</v>
      </c>
      <c r="Y22" s="60">
        <v>-117500</v>
      </c>
      <c r="Z22" s="140">
        <v>-100</v>
      </c>
      <c r="AA22" s="62">
        <v>235000</v>
      </c>
    </row>
    <row r="23" spans="1:27" ht="13.5">
      <c r="A23" s="249" t="s">
        <v>158</v>
      </c>
      <c r="B23" s="182"/>
      <c r="C23" s="155">
        <v>1230501</v>
      </c>
      <c r="D23" s="155"/>
      <c r="E23" s="59"/>
      <c r="F23" s="60"/>
      <c r="G23" s="159">
        <v>8762119</v>
      </c>
      <c r="H23" s="159">
        <v>8762119</v>
      </c>
      <c r="I23" s="159">
        <v>8762119</v>
      </c>
      <c r="J23" s="60">
        <v>8762119</v>
      </c>
      <c r="K23" s="159">
        <v>8762119</v>
      </c>
      <c r="L23" s="159">
        <v>8762119</v>
      </c>
      <c r="M23" s="60">
        <v>8762119</v>
      </c>
      <c r="N23" s="159">
        <v>8762119</v>
      </c>
      <c r="O23" s="159"/>
      <c r="P23" s="159"/>
      <c r="Q23" s="60"/>
      <c r="R23" s="159"/>
      <c r="S23" s="159"/>
      <c r="T23" s="60"/>
      <c r="U23" s="159"/>
      <c r="V23" s="159"/>
      <c r="W23" s="159">
        <v>8762119</v>
      </c>
      <c r="X23" s="60"/>
      <c r="Y23" s="159">
        <v>8762119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1255504436</v>
      </c>
      <c r="D24" s="168">
        <f>SUM(D15:D23)</f>
        <v>0</v>
      </c>
      <c r="E24" s="76">
        <f t="shared" si="1"/>
        <v>893755000</v>
      </c>
      <c r="F24" s="77">
        <f t="shared" si="1"/>
        <v>893755000</v>
      </c>
      <c r="G24" s="77">
        <f t="shared" si="1"/>
        <v>923388007</v>
      </c>
      <c r="H24" s="77">
        <f t="shared" si="1"/>
        <v>923388007</v>
      </c>
      <c r="I24" s="77">
        <f t="shared" si="1"/>
        <v>923388007</v>
      </c>
      <c r="J24" s="77">
        <f t="shared" si="1"/>
        <v>923388007</v>
      </c>
      <c r="K24" s="77">
        <f t="shared" si="1"/>
        <v>923388007</v>
      </c>
      <c r="L24" s="77">
        <f t="shared" si="1"/>
        <v>923388007</v>
      </c>
      <c r="M24" s="77">
        <f t="shared" si="1"/>
        <v>923388007</v>
      </c>
      <c r="N24" s="77">
        <f t="shared" si="1"/>
        <v>923388007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923388007</v>
      </c>
      <c r="X24" s="77">
        <f t="shared" si="1"/>
        <v>446877500</v>
      </c>
      <c r="Y24" s="77">
        <f t="shared" si="1"/>
        <v>476510507</v>
      </c>
      <c r="Z24" s="212">
        <f>+IF(X24&lt;&gt;0,+(Y24/X24)*100,0)</f>
        <v>106.63112530838987</v>
      </c>
      <c r="AA24" s="79">
        <f>SUM(AA15:AA23)</f>
        <v>893755000</v>
      </c>
    </row>
    <row r="25" spans="1:27" ht="13.5">
      <c r="A25" s="250" t="s">
        <v>159</v>
      </c>
      <c r="B25" s="251"/>
      <c r="C25" s="168">
        <f aca="true" t="shared" si="2" ref="C25:Y25">+C12+C24</f>
        <v>1596151425</v>
      </c>
      <c r="D25" s="168">
        <f>+D12+D24</f>
        <v>0</v>
      </c>
      <c r="E25" s="72">
        <f t="shared" si="2"/>
        <v>1184167000</v>
      </c>
      <c r="F25" s="73">
        <f t="shared" si="2"/>
        <v>1184167000</v>
      </c>
      <c r="G25" s="73">
        <f t="shared" si="2"/>
        <v>1220795322</v>
      </c>
      <c r="H25" s="73">
        <f t="shared" si="2"/>
        <v>1220795322</v>
      </c>
      <c r="I25" s="73">
        <f t="shared" si="2"/>
        <v>1220795322</v>
      </c>
      <c r="J25" s="73">
        <f t="shared" si="2"/>
        <v>1220795322</v>
      </c>
      <c r="K25" s="73">
        <f t="shared" si="2"/>
        <v>1220795322</v>
      </c>
      <c r="L25" s="73">
        <f t="shared" si="2"/>
        <v>1220795322</v>
      </c>
      <c r="M25" s="73">
        <f t="shared" si="2"/>
        <v>1216595322</v>
      </c>
      <c r="N25" s="73">
        <f t="shared" si="2"/>
        <v>1216595322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1216595322</v>
      </c>
      <c r="X25" s="73">
        <f t="shared" si="2"/>
        <v>592083500</v>
      </c>
      <c r="Y25" s="73">
        <f t="shared" si="2"/>
        <v>624511822</v>
      </c>
      <c r="Z25" s="170">
        <f>+IF(X25&lt;&gt;0,+(Y25/X25)*100,0)</f>
        <v>105.47698458072215</v>
      </c>
      <c r="AA25" s="74">
        <f>+AA12+AA24</f>
        <v>1184167000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6373764</v>
      </c>
      <c r="D30" s="155"/>
      <c r="E30" s="59">
        <v>5230000</v>
      </c>
      <c r="F30" s="60">
        <v>5230000</v>
      </c>
      <c r="G30" s="60">
        <v>6373764</v>
      </c>
      <c r="H30" s="60">
        <v>6373764</v>
      </c>
      <c r="I30" s="60">
        <v>6373764</v>
      </c>
      <c r="J30" s="60">
        <v>6373764</v>
      </c>
      <c r="K30" s="60">
        <v>6373764</v>
      </c>
      <c r="L30" s="60">
        <v>6373764</v>
      </c>
      <c r="M30" s="60">
        <v>6373764</v>
      </c>
      <c r="N30" s="60">
        <v>6373764</v>
      </c>
      <c r="O30" s="60"/>
      <c r="P30" s="60"/>
      <c r="Q30" s="60"/>
      <c r="R30" s="60"/>
      <c r="S30" s="60"/>
      <c r="T30" s="60"/>
      <c r="U30" s="60"/>
      <c r="V30" s="60"/>
      <c r="W30" s="60">
        <v>6373764</v>
      </c>
      <c r="X30" s="60">
        <v>2615000</v>
      </c>
      <c r="Y30" s="60">
        <v>3758764</v>
      </c>
      <c r="Z30" s="140">
        <v>143.74</v>
      </c>
      <c r="AA30" s="62">
        <v>5230000</v>
      </c>
    </row>
    <row r="31" spans="1:27" ht="13.5">
      <c r="A31" s="249" t="s">
        <v>163</v>
      </c>
      <c r="B31" s="182"/>
      <c r="C31" s="155">
        <v>19328882</v>
      </c>
      <c r="D31" s="155"/>
      <c r="E31" s="59">
        <v>19029000</v>
      </c>
      <c r="F31" s="60">
        <v>19029000</v>
      </c>
      <c r="G31" s="60">
        <v>19064439</v>
      </c>
      <c r="H31" s="60">
        <v>19064439</v>
      </c>
      <c r="I31" s="60">
        <v>19064439</v>
      </c>
      <c r="J31" s="60">
        <v>19064439</v>
      </c>
      <c r="K31" s="60">
        <v>19064439</v>
      </c>
      <c r="L31" s="60">
        <v>19064439</v>
      </c>
      <c r="M31" s="60">
        <v>19064439</v>
      </c>
      <c r="N31" s="60">
        <v>19064439</v>
      </c>
      <c r="O31" s="60"/>
      <c r="P31" s="60"/>
      <c r="Q31" s="60"/>
      <c r="R31" s="60"/>
      <c r="S31" s="60"/>
      <c r="T31" s="60"/>
      <c r="U31" s="60"/>
      <c r="V31" s="60"/>
      <c r="W31" s="60">
        <v>19064439</v>
      </c>
      <c r="X31" s="60">
        <v>9514500</v>
      </c>
      <c r="Y31" s="60">
        <v>9549939</v>
      </c>
      <c r="Z31" s="140">
        <v>100.37</v>
      </c>
      <c r="AA31" s="62">
        <v>19029000</v>
      </c>
    </row>
    <row r="32" spans="1:27" ht="13.5">
      <c r="A32" s="249" t="s">
        <v>164</v>
      </c>
      <c r="B32" s="182"/>
      <c r="C32" s="155">
        <v>132106601</v>
      </c>
      <c r="D32" s="155"/>
      <c r="E32" s="59">
        <v>104176000</v>
      </c>
      <c r="F32" s="60">
        <v>104176000</v>
      </c>
      <c r="G32" s="60">
        <v>92185900</v>
      </c>
      <c r="H32" s="60">
        <v>92185900</v>
      </c>
      <c r="I32" s="60">
        <v>92185900</v>
      </c>
      <c r="J32" s="60">
        <v>92185900</v>
      </c>
      <c r="K32" s="60">
        <v>92185900</v>
      </c>
      <c r="L32" s="60">
        <v>92185900</v>
      </c>
      <c r="M32" s="60">
        <v>91985900</v>
      </c>
      <c r="N32" s="60">
        <v>91985900</v>
      </c>
      <c r="O32" s="60"/>
      <c r="P32" s="60"/>
      <c r="Q32" s="60"/>
      <c r="R32" s="60"/>
      <c r="S32" s="60"/>
      <c r="T32" s="60"/>
      <c r="U32" s="60"/>
      <c r="V32" s="60"/>
      <c r="W32" s="60">
        <v>91985900</v>
      </c>
      <c r="X32" s="60">
        <v>52088000</v>
      </c>
      <c r="Y32" s="60">
        <v>39897900</v>
      </c>
      <c r="Z32" s="140">
        <v>76.6</v>
      </c>
      <c r="AA32" s="62">
        <v>104176000</v>
      </c>
    </row>
    <row r="33" spans="1:27" ht="13.5">
      <c r="A33" s="249" t="s">
        <v>165</v>
      </c>
      <c r="B33" s="182"/>
      <c r="C33" s="155">
        <v>31005000</v>
      </c>
      <c r="D33" s="155"/>
      <c r="E33" s="59">
        <v>28351000</v>
      </c>
      <c r="F33" s="60">
        <v>28351000</v>
      </c>
      <c r="G33" s="60">
        <v>31005000</v>
      </c>
      <c r="H33" s="60">
        <v>31005000</v>
      </c>
      <c r="I33" s="60">
        <v>31005000</v>
      </c>
      <c r="J33" s="60">
        <v>31005000</v>
      </c>
      <c r="K33" s="60">
        <v>31005000</v>
      </c>
      <c r="L33" s="60">
        <v>31005000</v>
      </c>
      <c r="M33" s="60">
        <v>31005000</v>
      </c>
      <c r="N33" s="60">
        <v>31005000</v>
      </c>
      <c r="O33" s="60"/>
      <c r="P33" s="60"/>
      <c r="Q33" s="60"/>
      <c r="R33" s="60"/>
      <c r="S33" s="60"/>
      <c r="T33" s="60"/>
      <c r="U33" s="60"/>
      <c r="V33" s="60"/>
      <c r="W33" s="60">
        <v>31005000</v>
      </c>
      <c r="X33" s="60">
        <v>14175500</v>
      </c>
      <c r="Y33" s="60">
        <v>16829500</v>
      </c>
      <c r="Z33" s="140">
        <v>118.72</v>
      </c>
      <c r="AA33" s="62">
        <v>28351000</v>
      </c>
    </row>
    <row r="34" spans="1:27" ht="13.5">
      <c r="A34" s="250" t="s">
        <v>58</v>
      </c>
      <c r="B34" s="251"/>
      <c r="C34" s="168">
        <f aca="true" t="shared" si="3" ref="C34:Y34">SUM(C29:C33)</f>
        <v>188814247</v>
      </c>
      <c r="D34" s="168">
        <f>SUM(D29:D33)</f>
        <v>0</v>
      </c>
      <c r="E34" s="72">
        <f t="shared" si="3"/>
        <v>156786000</v>
      </c>
      <c r="F34" s="73">
        <f t="shared" si="3"/>
        <v>156786000</v>
      </c>
      <c r="G34" s="73">
        <f t="shared" si="3"/>
        <v>148629103</v>
      </c>
      <c r="H34" s="73">
        <f t="shared" si="3"/>
        <v>148629103</v>
      </c>
      <c r="I34" s="73">
        <f t="shared" si="3"/>
        <v>148629103</v>
      </c>
      <c r="J34" s="73">
        <f t="shared" si="3"/>
        <v>148629103</v>
      </c>
      <c r="K34" s="73">
        <f t="shared" si="3"/>
        <v>148629103</v>
      </c>
      <c r="L34" s="73">
        <f t="shared" si="3"/>
        <v>148629103</v>
      </c>
      <c r="M34" s="73">
        <f t="shared" si="3"/>
        <v>148429103</v>
      </c>
      <c r="N34" s="73">
        <f t="shared" si="3"/>
        <v>148429103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148429103</v>
      </c>
      <c r="X34" s="73">
        <f t="shared" si="3"/>
        <v>78393000</v>
      </c>
      <c r="Y34" s="73">
        <f t="shared" si="3"/>
        <v>70036103</v>
      </c>
      <c r="Z34" s="170">
        <f>+IF(X34&lt;&gt;0,+(Y34/X34)*100,0)</f>
        <v>89.33974079318307</v>
      </c>
      <c r="AA34" s="74">
        <f>SUM(AA29:AA33)</f>
        <v>156786000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40710492</v>
      </c>
      <c r="D37" s="155"/>
      <c r="E37" s="59">
        <v>35120000</v>
      </c>
      <c r="F37" s="60">
        <v>35120000</v>
      </c>
      <c r="G37" s="60">
        <v>40710492</v>
      </c>
      <c r="H37" s="60">
        <v>40710492</v>
      </c>
      <c r="I37" s="60">
        <v>40710492</v>
      </c>
      <c r="J37" s="60">
        <v>40710492</v>
      </c>
      <c r="K37" s="60">
        <v>40710492</v>
      </c>
      <c r="L37" s="60">
        <v>40710492</v>
      </c>
      <c r="M37" s="60">
        <v>40710492</v>
      </c>
      <c r="N37" s="60">
        <v>40710492</v>
      </c>
      <c r="O37" s="60"/>
      <c r="P37" s="60"/>
      <c r="Q37" s="60"/>
      <c r="R37" s="60"/>
      <c r="S37" s="60"/>
      <c r="T37" s="60"/>
      <c r="U37" s="60"/>
      <c r="V37" s="60"/>
      <c r="W37" s="60">
        <v>40710492</v>
      </c>
      <c r="X37" s="60">
        <v>17560000</v>
      </c>
      <c r="Y37" s="60">
        <v>23150492</v>
      </c>
      <c r="Z37" s="140">
        <v>131.84</v>
      </c>
      <c r="AA37" s="62">
        <v>35120000</v>
      </c>
    </row>
    <row r="38" spans="1:27" ht="13.5">
      <c r="A38" s="249" t="s">
        <v>165</v>
      </c>
      <c r="B38" s="182"/>
      <c r="C38" s="155">
        <v>73183000</v>
      </c>
      <c r="D38" s="155"/>
      <c r="E38" s="59">
        <v>62371000</v>
      </c>
      <c r="F38" s="60">
        <v>62371000</v>
      </c>
      <c r="G38" s="60">
        <v>58878000</v>
      </c>
      <c r="H38" s="60">
        <v>58878000</v>
      </c>
      <c r="I38" s="60">
        <v>58878000</v>
      </c>
      <c r="J38" s="60">
        <v>58878000</v>
      </c>
      <c r="K38" s="60">
        <v>58878000</v>
      </c>
      <c r="L38" s="60">
        <v>58878000</v>
      </c>
      <c r="M38" s="60">
        <v>54878000</v>
      </c>
      <c r="N38" s="60">
        <v>54878000</v>
      </c>
      <c r="O38" s="60"/>
      <c r="P38" s="60"/>
      <c r="Q38" s="60"/>
      <c r="R38" s="60"/>
      <c r="S38" s="60"/>
      <c r="T38" s="60"/>
      <c r="U38" s="60"/>
      <c r="V38" s="60"/>
      <c r="W38" s="60">
        <v>54878000</v>
      </c>
      <c r="X38" s="60">
        <v>31185500</v>
      </c>
      <c r="Y38" s="60">
        <v>23692500</v>
      </c>
      <c r="Z38" s="140">
        <v>75.97</v>
      </c>
      <c r="AA38" s="62">
        <v>62371000</v>
      </c>
    </row>
    <row r="39" spans="1:27" ht="13.5">
      <c r="A39" s="250" t="s">
        <v>59</v>
      </c>
      <c r="B39" s="253"/>
      <c r="C39" s="168">
        <f aca="true" t="shared" si="4" ref="C39:Y39">SUM(C37:C38)</f>
        <v>113893492</v>
      </c>
      <c r="D39" s="168">
        <f>SUM(D37:D38)</f>
        <v>0</v>
      </c>
      <c r="E39" s="76">
        <f t="shared" si="4"/>
        <v>97491000</v>
      </c>
      <c r="F39" s="77">
        <f t="shared" si="4"/>
        <v>97491000</v>
      </c>
      <c r="G39" s="77">
        <f t="shared" si="4"/>
        <v>99588492</v>
      </c>
      <c r="H39" s="77">
        <f t="shared" si="4"/>
        <v>99588492</v>
      </c>
      <c r="I39" s="77">
        <f t="shared" si="4"/>
        <v>99588492</v>
      </c>
      <c r="J39" s="77">
        <f t="shared" si="4"/>
        <v>99588492</v>
      </c>
      <c r="K39" s="77">
        <f t="shared" si="4"/>
        <v>99588492</v>
      </c>
      <c r="L39" s="77">
        <f t="shared" si="4"/>
        <v>99588492</v>
      </c>
      <c r="M39" s="77">
        <f t="shared" si="4"/>
        <v>95588492</v>
      </c>
      <c r="N39" s="77">
        <f t="shared" si="4"/>
        <v>95588492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95588492</v>
      </c>
      <c r="X39" s="77">
        <f t="shared" si="4"/>
        <v>48745500</v>
      </c>
      <c r="Y39" s="77">
        <f t="shared" si="4"/>
        <v>46842992</v>
      </c>
      <c r="Z39" s="212">
        <f>+IF(X39&lt;&gt;0,+(Y39/X39)*100,0)</f>
        <v>96.09705921572248</v>
      </c>
      <c r="AA39" s="79">
        <f>SUM(AA37:AA38)</f>
        <v>97491000</v>
      </c>
    </row>
    <row r="40" spans="1:27" ht="13.5">
      <c r="A40" s="250" t="s">
        <v>167</v>
      </c>
      <c r="B40" s="251"/>
      <c r="C40" s="168">
        <f aca="true" t="shared" si="5" ref="C40:Y40">+C34+C39</f>
        <v>302707739</v>
      </c>
      <c r="D40" s="168">
        <f>+D34+D39</f>
        <v>0</v>
      </c>
      <c r="E40" s="72">
        <f t="shared" si="5"/>
        <v>254277000</v>
      </c>
      <c r="F40" s="73">
        <f t="shared" si="5"/>
        <v>254277000</v>
      </c>
      <c r="G40" s="73">
        <f t="shared" si="5"/>
        <v>248217595</v>
      </c>
      <c r="H40" s="73">
        <f t="shared" si="5"/>
        <v>248217595</v>
      </c>
      <c r="I40" s="73">
        <f t="shared" si="5"/>
        <v>248217595</v>
      </c>
      <c r="J40" s="73">
        <f t="shared" si="5"/>
        <v>248217595</v>
      </c>
      <c r="K40" s="73">
        <f t="shared" si="5"/>
        <v>248217595</v>
      </c>
      <c r="L40" s="73">
        <f t="shared" si="5"/>
        <v>248217595</v>
      </c>
      <c r="M40" s="73">
        <f t="shared" si="5"/>
        <v>244017595</v>
      </c>
      <c r="N40" s="73">
        <f t="shared" si="5"/>
        <v>244017595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244017595</v>
      </c>
      <c r="X40" s="73">
        <f t="shared" si="5"/>
        <v>127138500</v>
      </c>
      <c r="Y40" s="73">
        <f t="shared" si="5"/>
        <v>116879095</v>
      </c>
      <c r="Z40" s="170">
        <f>+IF(X40&lt;&gt;0,+(Y40/X40)*100,0)</f>
        <v>91.93052851811214</v>
      </c>
      <c r="AA40" s="74">
        <f>+AA34+AA39</f>
        <v>254277000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1293443686</v>
      </c>
      <c r="D42" s="257">
        <f>+D25-D40</f>
        <v>0</v>
      </c>
      <c r="E42" s="258">
        <f t="shared" si="6"/>
        <v>929890000</v>
      </c>
      <c r="F42" s="259">
        <f t="shared" si="6"/>
        <v>929890000</v>
      </c>
      <c r="G42" s="259">
        <f t="shared" si="6"/>
        <v>972577727</v>
      </c>
      <c r="H42" s="259">
        <f t="shared" si="6"/>
        <v>972577727</v>
      </c>
      <c r="I42" s="259">
        <f t="shared" si="6"/>
        <v>972577727</v>
      </c>
      <c r="J42" s="259">
        <f t="shared" si="6"/>
        <v>972577727</v>
      </c>
      <c r="K42" s="259">
        <f t="shared" si="6"/>
        <v>972577727</v>
      </c>
      <c r="L42" s="259">
        <f t="shared" si="6"/>
        <v>972577727</v>
      </c>
      <c r="M42" s="259">
        <f t="shared" si="6"/>
        <v>972577727</v>
      </c>
      <c r="N42" s="259">
        <f t="shared" si="6"/>
        <v>972577727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972577727</v>
      </c>
      <c r="X42" s="259">
        <f t="shared" si="6"/>
        <v>464945000</v>
      </c>
      <c r="Y42" s="259">
        <f t="shared" si="6"/>
        <v>507632727</v>
      </c>
      <c r="Z42" s="260">
        <f>+IF(X42&lt;&gt;0,+(Y42/X42)*100,0)</f>
        <v>109.18124229747606</v>
      </c>
      <c r="AA42" s="261">
        <f>+AA25-AA40</f>
        <v>929890000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898945207</v>
      </c>
      <c r="D45" s="155"/>
      <c r="E45" s="59">
        <v>539963000</v>
      </c>
      <c r="F45" s="60">
        <v>539963000</v>
      </c>
      <c r="G45" s="60">
        <v>577150521</v>
      </c>
      <c r="H45" s="60">
        <v>577150521</v>
      </c>
      <c r="I45" s="60">
        <v>577150521</v>
      </c>
      <c r="J45" s="60">
        <v>577150521</v>
      </c>
      <c r="K45" s="60">
        <v>577150521</v>
      </c>
      <c r="L45" s="60">
        <v>577150521</v>
      </c>
      <c r="M45" s="60">
        <v>577150521</v>
      </c>
      <c r="N45" s="60">
        <v>577150521</v>
      </c>
      <c r="O45" s="60"/>
      <c r="P45" s="60"/>
      <c r="Q45" s="60"/>
      <c r="R45" s="60"/>
      <c r="S45" s="60"/>
      <c r="T45" s="60"/>
      <c r="U45" s="60"/>
      <c r="V45" s="60"/>
      <c r="W45" s="60">
        <v>577150521</v>
      </c>
      <c r="X45" s="60">
        <v>269981500</v>
      </c>
      <c r="Y45" s="60">
        <v>307169021</v>
      </c>
      <c r="Z45" s="139">
        <v>113.77</v>
      </c>
      <c r="AA45" s="62">
        <v>539963000</v>
      </c>
    </row>
    <row r="46" spans="1:27" ht="13.5">
      <c r="A46" s="249" t="s">
        <v>171</v>
      </c>
      <c r="B46" s="182"/>
      <c r="C46" s="155">
        <v>394498479</v>
      </c>
      <c r="D46" s="155"/>
      <c r="E46" s="59">
        <v>389927000</v>
      </c>
      <c r="F46" s="60">
        <v>389927000</v>
      </c>
      <c r="G46" s="60">
        <v>395427206</v>
      </c>
      <c r="H46" s="60">
        <v>395427206</v>
      </c>
      <c r="I46" s="60">
        <v>395427206</v>
      </c>
      <c r="J46" s="60">
        <v>395427206</v>
      </c>
      <c r="K46" s="60">
        <v>395427206</v>
      </c>
      <c r="L46" s="60">
        <v>395427206</v>
      </c>
      <c r="M46" s="60">
        <v>395427206</v>
      </c>
      <c r="N46" s="60">
        <v>395427206</v>
      </c>
      <c r="O46" s="60"/>
      <c r="P46" s="60"/>
      <c r="Q46" s="60"/>
      <c r="R46" s="60"/>
      <c r="S46" s="60"/>
      <c r="T46" s="60"/>
      <c r="U46" s="60"/>
      <c r="V46" s="60"/>
      <c r="W46" s="60">
        <v>395427206</v>
      </c>
      <c r="X46" s="60">
        <v>194963500</v>
      </c>
      <c r="Y46" s="60">
        <v>200463706</v>
      </c>
      <c r="Z46" s="139">
        <v>102.82</v>
      </c>
      <c r="AA46" s="62">
        <v>389927000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1293443686</v>
      </c>
      <c r="D48" s="217">
        <f>SUM(D45:D47)</f>
        <v>0</v>
      </c>
      <c r="E48" s="264">
        <f t="shared" si="7"/>
        <v>929890000</v>
      </c>
      <c r="F48" s="219">
        <f t="shared" si="7"/>
        <v>929890000</v>
      </c>
      <c r="G48" s="219">
        <f t="shared" si="7"/>
        <v>972577727</v>
      </c>
      <c r="H48" s="219">
        <f t="shared" si="7"/>
        <v>972577727</v>
      </c>
      <c r="I48" s="219">
        <f t="shared" si="7"/>
        <v>972577727</v>
      </c>
      <c r="J48" s="219">
        <f t="shared" si="7"/>
        <v>972577727</v>
      </c>
      <c r="K48" s="219">
        <f t="shared" si="7"/>
        <v>972577727</v>
      </c>
      <c r="L48" s="219">
        <f t="shared" si="7"/>
        <v>972577727</v>
      </c>
      <c r="M48" s="219">
        <f t="shared" si="7"/>
        <v>972577727</v>
      </c>
      <c r="N48" s="219">
        <f t="shared" si="7"/>
        <v>972577727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972577727</v>
      </c>
      <c r="X48" s="219">
        <f t="shared" si="7"/>
        <v>464945000</v>
      </c>
      <c r="Y48" s="219">
        <f t="shared" si="7"/>
        <v>507632727</v>
      </c>
      <c r="Z48" s="265">
        <f>+IF(X48&lt;&gt;0,+(Y48/X48)*100,0)</f>
        <v>109.18124229747606</v>
      </c>
      <c r="AA48" s="232">
        <f>SUM(AA45:AA47)</f>
        <v>929890000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440011877</v>
      </c>
      <c r="D6" s="155"/>
      <c r="E6" s="59">
        <v>515167995</v>
      </c>
      <c r="F6" s="60">
        <v>515167995</v>
      </c>
      <c r="G6" s="60">
        <v>42868999</v>
      </c>
      <c r="H6" s="60">
        <v>70520583</v>
      </c>
      <c r="I6" s="60"/>
      <c r="J6" s="60">
        <v>113389582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113389582</v>
      </c>
      <c r="X6" s="60">
        <v>258315977</v>
      </c>
      <c r="Y6" s="60">
        <v>-144926395</v>
      </c>
      <c r="Z6" s="140">
        <v>-56.1</v>
      </c>
      <c r="AA6" s="62">
        <v>515167995</v>
      </c>
    </row>
    <row r="7" spans="1:27" ht="13.5">
      <c r="A7" s="249" t="s">
        <v>178</v>
      </c>
      <c r="B7" s="182"/>
      <c r="C7" s="155">
        <v>169190674</v>
      </c>
      <c r="D7" s="155"/>
      <c r="E7" s="59">
        <v>114468000</v>
      </c>
      <c r="F7" s="60">
        <v>114468000</v>
      </c>
      <c r="G7" s="60">
        <v>42530000</v>
      </c>
      <c r="H7" s="60">
        <v>908538</v>
      </c>
      <c r="I7" s="60"/>
      <c r="J7" s="60">
        <v>43438538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43438538</v>
      </c>
      <c r="X7" s="60">
        <v>57234000</v>
      </c>
      <c r="Y7" s="60">
        <v>-13795462</v>
      </c>
      <c r="Z7" s="140">
        <v>-24.1</v>
      </c>
      <c r="AA7" s="62">
        <v>114468000</v>
      </c>
    </row>
    <row r="8" spans="1:27" ht="13.5">
      <c r="A8" s="249" t="s">
        <v>179</v>
      </c>
      <c r="B8" s="182"/>
      <c r="C8" s="155">
        <v>33547852</v>
      </c>
      <c r="D8" s="155"/>
      <c r="E8" s="59">
        <v>47759003</v>
      </c>
      <c r="F8" s="60">
        <v>47759003</v>
      </c>
      <c r="G8" s="60">
        <v>5000000</v>
      </c>
      <c r="H8" s="60">
        <v>903626</v>
      </c>
      <c r="I8" s="60"/>
      <c r="J8" s="60">
        <v>5903626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5903626</v>
      </c>
      <c r="X8" s="60">
        <v>23879501</v>
      </c>
      <c r="Y8" s="60">
        <v>-17975875</v>
      </c>
      <c r="Z8" s="140">
        <v>-75.28</v>
      </c>
      <c r="AA8" s="62">
        <v>47759003</v>
      </c>
    </row>
    <row r="9" spans="1:27" ht="13.5">
      <c r="A9" s="249" t="s">
        <v>180</v>
      </c>
      <c r="B9" s="182"/>
      <c r="C9" s="155">
        <v>14885300</v>
      </c>
      <c r="D9" s="155"/>
      <c r="E9" s="59">
        <v>15912996</v>
      </c>
      <c r="F9" s="60">
        <v>15912996</v>
      </c>
      <c r="G9" s="60">
        <v>1152259</v>
      </c>
      <c r="H9" s="60">
        <v>1171223</v>
      </c>
      <c r="I9" s="60"/>
      <c r="J9" s="60">
        <v>2323482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2323482</v>
      </c>
      <c r="X9" s="60">
        <v>7956498</v>
      </c>
      <c r="Y9" s="60">
        <v>-5633016</v>
      </c>
      <c r="Z9" s="140">
        <v>-70.8</v>
      </c>
      <c r="AA9" s="62">
        <v>15912996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-562051294</v>
      </c>
      <c r="D12" s="155"/>
      <c r="E12" s="59">
        <v>-586715000</v>
      </c>
      <c r="F12" s="60">
        <v>-586715000</v>
      </c>
      <c r="G12" s="60">
        <v>-31066882</v>
      </c>
      <c r="H12" s="60">
        <v>-47319908</v>
      </c>
      <c r="I12" s="60"/>
      <c r="J12" s="60">
        <v>-78386790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-78386790</v>
      </c>
      <c r="X12" s="60">
        <v>-298772000</v>
      </c>
      <c r="Y12" s="60">
        <v>220385210</v>
      </c>
      <c r="Z12" s="140">
        <v>-73.76</v>
      </c>
      <c r="AA12" s="62">
        <v>-586715000</v>
      </c>
    </row>
    <row r="13" spans="1:27" ht="13.5">
      <c r="A13" s="249" t="s">
        <v>40</v>
      </c>
      <c r="B13" s="182"/>
      <c r="C13" s="155">
        <v>-5909705</v>
      </c>
      <c r="D13" s="155"/>
      <c r="E13" s="59">
        <v>-5000000</v>
      </c>
      <c r="F13" s="60">
        <v>-5000000</v>
      </c>
      <c r="G13" s="60">
        <v>-12244</v>
      </c>
      <c r="H13" s="60">
        <v>542333</v>
      </c>
      <c r="I13" s="60"/>
      <c r="J13" s="60">
        <v>530089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530089</v>
      </c>
      <c r="X13" s="60">
        <v>-2499996</v>
      </c>
      <c r="Y13" s="60">
        <v>3030085</v>
      </c>
      <c r="Z13" s="140">
        <v>-121.2</v>
      </c>
      <c r="AA13" s="62">
        <v>-5000000</v>
      </c>
    </row>
    <row r="14" spans="1:27" ht="13.5">
      <c r="A14" s="249" t="s">
        <v>42</v>
      </c>
      <c r="B14" s="182"/>
      <c r="C14" s="155">
        <v>-5777196</v>
      </c>
      <c r="D14" s="155"/>
      <c r="E14" s="59">
        <v>-4660000</v>
      </c>
      <c r="F14" s="60">
        <v>-4660000</v>
      </c>
      <c r="G14" s="60"/>
      <c r="H14" s="60">
        <v>-1645076</v>
      </c>
      <c r="I14" s="60"/>
      <c r="J14" s="60">
        <v>-1645076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-1645076</v>
      </c>
      <c r="X14" s="60">
        <v>-2332000</v>
      </c>
      <c r="Y14" s="60">
        <v>686924</v>
      </c>
      <c r="Z14" s="140">
        <v>-29.46</v>
      </c>
      <c r="AA14" s="62">
        <v>-4660000</v>
      </c>
    </row>
    <row r="15" spans="1:27" ht="13.5">
      <c r="A15" s="250" t="s">
        <v>184</v>
      </c>
      <c r="B15" s="251"/>
      <c r="C15" s="168">
        <f aca="true" t="shared" si="0" ref="C15:Y15">SUM(C6:C14)</f>
        <v>83897508</v>
      </c>
      <c r="D15" s="168">
        <f>SUM(D6:D14)</f>
        <v>0</v>
      </c>
      <c r="E15" s="72">
        <f t="shared" si="0"/>
        <v>96932994</v>
      </c>
      <c r="F15" s="73">
        <f t="shared" si="0"/>
        <v>96932994</v>
      </c>
      <c r="G15" s="73">
        <f t="shared" si="0"/>
        <v>60472132</v>
      </c>
      <c r="H15" s="73">
        <f t="shared" si="0"/>
        <v>25081319</v>
      </c>
      <c r="I15" s="73">
        <f t="shared" si="0"/>
        <v>0</v>
      </c>
      <c r="J15" s="73">
        <f t="shared" si="0"/>
        <v>85553451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85553451</v>
      </c>
      <c r="X15" s="73">
        <f t="shared" si="0"/>
        <v>43781980</v>
      </c>
      <c r="Y15" s="73">
        <f t="shared" si="0"/>
        <v>41771471</v>
      </c>
      <c r="Z15" s="170">
        <f>+IF(X15&lt;&gt;0,+(Y15/X15)*100,0)</f>
        <v>95.40790754552444</v>
      </c>
      <c r="AA15" s="74">
        <f>SUM(AA6:AA14)</f>
        <v>96932994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950000</v>
      </c>
      <c r="F20" s="159">
        <v>950000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450000</v>
      </c>
      <c r="Y20" s="60">
        <v>-450000</v>
      </c>
      <c r="Z20" s="140">
        <v>-100</v>
      </c>
      <c r="AA20" s="62">
        <v>950000</v>
      </c>
    </row>
    <row r="21" spans="1:27" ht="13.5">
      <c r="A21" s="249" t="s">
        <v>188</v>
      </c>
      <c r="B21" s="182"/>
      <c r="C21" s="157"/>
      <c r="D21" s="157"/>
      <c r="E21" s="59">
        <v>1250000</v>
      </c>
      <c r="F21" s="60">
        <v>1250000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600000</v>
      </c>
      <c r="Y21" s="159">
        <v>-600000</v>
      </c>
      <c r="Z21" s="141">
        <v>-100</v>
      </c>
      <c r="AA21" s="225">
        <v>1250000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-79154267</v>
      </c>
      <c r="D24" s="155"/>
      <c r="E24" s="59">
        <v>-95979996</v>
      </c>
      <c r="F24" s="60">
        <v>-95979996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-47989998</v>
      </c>
      <c r="Y24" s="60">
        <v>47989998</v>
      </c>
      <c r="Z24" s="140">
        <v>-100</v>
      </c>
      <c r="AA24" s="62">
        <v>-95979996</v>
      </c>
    </row>
    <row r="25" spans="1:27" ht="13.5">
      <c r="A25" s="250" t="s">
        <v>191</v>
      </c>
      <c r="B25" s="251"/>
      <c r="C25" s="168">
        <f aca="true" t="shared" si="1" ref="C25:Y25">SUM(C19:C24)</f>
        <v>-79154267</v>
      </c>
      <c r="D25" s="168">
        <f>SUM(D19:D24)</f>
        <v>0</v>
      </c>
      <c r="E25" s="72">
        <f t="shared" si="1"/>
        <v>-93779996</v>
      </c>
      <c r="F25" s="73">
        <f t="shared" si="1"/>
        <v>-93779996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-46939998</v>
      </c>
      <c r="Y25" s="73">
        <f t="shared" si="1"/>
        <v>46939998</v>
      </c>
      <c r="Z25" s="170">
        <f>+IF(X25&lt;&gt;0,+(Y25/X25)*100,0)</f>
        <v>-100</v>
      </c>
      <c r="AA25" s="74">
        <f>SUM(AA19:AA24)</f>
        <v>-93779996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19328882</v>
      </c>
      <c r="D31" s="155"/>
      <c r="E31" s="59">
        <v>1100000</v>
      </c>
      <c r="F31" s="60">
        <v>1100000</v>
      </c>
      <c r="G31" s="60">
        <v>114839</v>
      </c>
      <c r="H31" s="159">
        <v>75112</v>
      </c>
      <c r="I31" s="159"/>
      <c r="J31" s="159">
        <v>189951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189951</v>
      </c>
      <c r="X31" s="159">
        <v>550000</v>
      </c>
      <c r="Y31" s="60">
        <v>-360049</v>
      </c>
      <c r="Z31" s="140">
        <v>-65.46</v>
      </c>
      <c r="AA31" s="62">
        <v>1100000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-1926289</v>
      </c>
      <c r="D33" s="155"/>
      <c r="E33" s="59">
        <v>-6170658</v>
      </c>
      <c r="F33" s="60">
        <v>-6170658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-3085500</v>
      </c>
      <c r="Y33" s="60">
        <v>3085500</v>
      </c>
      <c r="Z33" s="140">
        <v>-100</v>
      </c>
      <c r="AA33" s="62">
        <v>-6170658</v>
      </c>
    </row>
    <row r="34" spans="1:27" ht="13.5">
      <c r="A34" s="250" t="s">
        <v>197</v>
      </c>
      <c r="B34" s="251"/>
      <c r="C34" s="168">
        <f aca="true" t="shared" si="2" ref="C34:Y34">SUM(C29:C33)</f>
        <v>17402593</v>
      </c>
      <c r="D34" s="168">
        <f>SUM(D29:D33)</f>
        <v>0</v>
      </c>
      <c r="E34" s="72">
        <f t="shared" si="2"/>
        <v>-5070658</v>
      </c>
      <c r="F34" s="73">
        <f t="shared" si="2"/>
        <v>-5070658</v>
      </c>
      <c r="G34" s="73">
        <f t="shared" si="2"/>
        <v>114839</v>
      </c>
      <c r="H34" s="73">
        <f t="shared" si="2"/>
        <v>75112</v>
      </c>
      <c r="I34" s="73">
        <f t="shared" si="2"/>
        <v>0</v>
      </c>
      <c r="J34" s="73">
        <f t="shared" si="2"/>
        <v>189951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189951</v>
      </c>
      <c r="X34" s="73">
        <f t="shared" si="2"/>
        <v>-2535500</v>
      </c>
      <c r="Y34" s="73">
        <f t="shared" si="2"/>
        <v>2725451</v>
      </c>
      <c r="Z34" s="170">
        <f>+IF(X34&lt;&gt;0,+(Y34/X34)*100,0)</f>
        <v>-107.49165845000985</v>
      </c>
      <c r="AA34" s="74">
        <f>SUM(AA29:AA33)</f>
        <v>-5070658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22145834</v>
      </c>
      <c r="D36" s="153">
        <f>+D15+D25+D34</f>
        <v>0</v>
      </c>
      <c r="E36" s="99">
        <f t="shared" si="3"/>
        <v>-1917660</v>
      </c>
      <c r="F36" s="100">
        <f t="shared" si="3"/>
        <v>-1917660</v>
      </c>
      <c r="G36" s="100">
        <f t="shared" si="3"/>
        <v>60586971</v>
      </c>
      <c r="H36" s="100">
        <f t="shared" si="3"/>
        <v>25156431</v>
      </c>
      <c r="I36" s="100">
        <f t="shared" si="3"/>
        <v>0</v>
      </c>
      <c r="J36" s="100">
        <f t="shared" si="3"/>
        <v>85743402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85743402</v>
      </c>
      <c r="X36" s="100">
        <f t="shared" si="3"/>
        <v>-5693518</v>
      </c>
      <c r="Y36" s="100">
        <f t="shared" si="3"/>
        <v>91436920</v>
      </c>
      <c r="Z36" s="137">
        <f>+IF(X36&lt;&gt;0,+(Y36/X36)*100,0)</f>
        <v>-1605.9828036022718</v>
      </c>
      <c r="AA36" s="102">
        <f>+AA15+AA25+AA34</f>
        <v>-1917660</v>
      </c>
    </row>
    <row r="37" spans="1:27" ht="13.5">
      <c r="A37" s="249" t="s">
        <v>199</v>
      </c>
      <c r="B37" s="182"/>
      <c r="C37" s="153"/>
      <c r="D37" s="153"/>
      <c r="E37" s="99">
        <v>160298000</v>
      </c>
      <c r="F37" s="100">
        <v>160298000</v>
      </c>
      <c r="G37" s="100"/>
      <c r="H37" s="100">
        <v>60586971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160298000</v>
      </c>
      <c r="Y37" s="100">
        <v>-160298000</v>
      </c>
      <c r="Z37" s="137">
        <v>-100</v>
      </c>
      <c r="AA37" s="102">
        <v>160298000</v>
      </c>
    </row>
    <row r="38" spans="1:27" ht="13.5">
      <c r="A38" s="269" t="s">
        <v>200</v>
      </c>
      <c r="B38" s="256"/>
      <c r="C38" s="257">
        <v>22145834</v>
      </c>
      <c r="D38" s="257"/>
      <c r="E38" s="258">
        <v>158380340</v>
      </c>
      <c r="F38" s="259">
        <v>158380340</v>
      </c>
      <c r="G38" s="259">
        <v>60586971</v>
      </c>
      <c r="H38" s="259">
        <v>85743402</v>
      </c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154604482</v>
      </c>
      <c r="Y38" s="259">
        <v>-154604482</v>
      </c>
      <c r="Z38" s="260">
        <v>-100</v>
      </c>
      <c r="AA38" s="261">
        <v>158380340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89550719</v>
      </c>
      <c r="D5" s="200">
        <f t="shared" si="0"/>
        <v>0</v>
      </c>
      <c r="E5" s="106">
        <f t="shared" si="0"/>
        <v>101031000</v>
      </c>
      <c r="F5" s="106">
        <f t="shared" si="0"/>
        <v>101031000</v>
      </c>
      <c r="G5" s="106">
        <f t="shared" si="0"/>
        <v>802342</v>
      </c>
      <c r="H5" s="106">
        <f t="shared" si="0"/>
        <v>9872797</v>
      </c>
      <c r="I5" s="106">
        <f t="shared" si="0"/>
        <v>7185488</v>
      </c>
      <c r="J5" s="106">
        <f t="shared" si="0"/>
        <v>17860627</v>
      </c>
      <c r="K5" s="106">
        <f t="shared" si="0"/>
        <v>13240411</v>
      </c>
      <c r="L5" s="106">
        <f t="shared" si="0"/>
        <v>10458141</v>
      </c>
      <c r="M5" s="106">
        <f t="shared" si="0"/>
        <v>9652678</v>
      </c>
      <c r="N5" s="106">
        <f t="shared" si="0"/>
        <v>33351230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51211857</v>
      </c>
      <c r="X5" s="106">
        <f t="shared" si="0"/>
        <v>50515501</v>
      </c>
      <c r="Y5" s="106">
        <f t="shared" si="0"/>
        <v>696356</v>
      </c>
      <c r="Z5" s="201">
        <f>+IF(X5&lt;&gt;0,+(Y5/X5)*100,0)</f>
        <v>1.3784996411299573</v>
      </c>
      <c r="AA5" s="199">
        <f>SUM(AA11:AA18)</f>
        <v>101031000</v>
      </c>
    </row>
    <row r="6" spans="1:27" ht="13.5">
      <c r="A6" s="291" t="s">
        <v>204</v>
      </c>
      <c r="B6" s="142"/>
      <c r="C6" s="62">
        <v>33469299</v>
      </c>
      <c r="D6" s="156"/>
      <c r="E6" s="60">
        <v>19800000</v>
      </c>
      <c r="F6" s="60">
        <v>19800000</v>
      </c>
      <c r="G6" s="60">
        <v>246517</v>
      </c>
      <c r="H6" s="60">
        <v>2770179</v>
      </c>
      <c r="I6" s="60">
        <v>2843997</v>
      </c>
      <c r="J6" s="60">
        <v>5860693</v>
      </c>
      <c r="K6" s="60">
        <v>3109232</v>
      </c>
      <c r="L6" s="60">
        <v>5650309</v>
      </c>
      <c r="M6" s="60">
        <v>4673993</v>
      </c>
      <c r="N6" s="60">
        <v>13433534</v>
      </c>
      <c r="O6" s="60"/>
      <c r="P6" s="60"/>
      <c r="Q6" s="60"/>
      <c r="R6" s="60"/>
      <c r="S6" s="60"/>
      <c r="T6" s="60"/>
      <c r="U6" s="60"/>
      <c r="V6" s="60"/>
      <c r="W6" s="60">
        <v>19294227</v>
      </c>
      <c r="X6" s="60">
        <v>9900000</v>
      </c>
      <c r="Y6" s="60">
        <v>9394227</v>
      </c>
      <c r="Z6" s="140">
        <v>94.89</v>
      </c>
      <c r="AA6" s="155">
        <v>19800000</v>
      </c>
    </row>
    <row r="7" spans="1:27" ht="13.5">
      <c r="A7" s="291" t="s">
        <v>205</v>
      </c>
      <c r="B7" s="142"/>
      <c r="C7" s="62">
        <v>6684805</v>
      </c>
      <c r="D7" s="156"/>
      <c r="E7" s="60">
        <v>8740000</v>
      </c>
      <c r="F7" s="60">
        <v>8740000</v>
      </c>
      <c r="G7" s="60">
        <v>1662</v>
      </c>
      <c r="H7" s="60">
        <v>81991</v>
      </c>
      <c r="I7" s="60"/>
      <c r="J7" s="60">
        <v>83653</v>
      </c>
      <c r="K7" s="60">
        <v>370000</v>
      </c>
      <c r="L7" s="60"/>
      <c r="M7" s="60">
        <v>1148680</v>
      </c>
      <c r="N7" s="60">
        <v>1518680</v>
      </c>
      <c r="O7" s="60"/>
      <c r="P7" s="60"/>
      <c r="Q7" s="60"/>
      <c r="R7" s="60"/>
      <c r="S7" s="60"/>
      <c r="T7" s="60"/>
      <c r="U7" s="60"/>
      <c r="V7" s="60"/>
      <c r="W7" s="60">
        <v>1602333</v>
      </c>
      <c r="X7" s="60">
        <v>4370000</v>
      </c>
      <c r="Y7" s="60">
        <v>-2767667</v>
      </c>
      <c r="Z7" s="140">
        <v>-63.33</v>
      </c>
      <c r="AA7" s="155">
        <v>8740000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>
        <v>212124</v>
      </c>
      <c r="L9" s="60"/>
      <c r="M9" s="60"/>
      <c r="N9" s="60">
        <v>212124</v>
      </c>
      <c r="O9" s="60"/>
      <c r="P9" s="60"/>
      <c r="Q9" s="60"/>
      <c r="R9" s="60"/>
      <c r="S9" s="60"/>
      <c r="T9" s="60"/>
      <c r="U9" s="60"/>
      <c r="V9" s="60"/>
      <c r="W9" s="60">
        <v>212124</v>
      </c>
      <c r="X9" s="60"/>
      <c r="Y9" s="60">
        <v>212124</v>
      </c>
      <c r="Z9" s="140"/>
      <c r="AA9" s="155"/>
    </row>
    <row r="10" spans="1:27" ht="13.5">
      <c r="A10" s="291" t="s">
        <v>208</v>
      </c>
      <c r="B10" s="142"/>
      <c r="C10" s="62">
        <v>20999750</v>
      </c>
      <c r="D10" s="156"/>
      <c r="E10" s="60">
        <v>10670316</v>
      </c>
      <c r="F10" s="60">
        <v>10670316</v>
      </c>
      <c r="G10" s="60">
        <v>164364</v>
      </c>
      <c r="H10" s="60">
        <v>2707574</v>
      </c>
      <c r="I10" s="60">
        <v>928064</v>
      </c>
      <c r="J10" s="60">
        <v>3800002</v>
      </c>
      <c r="K10" s="60">
        <v>6829189</v>
      </c>
      <c r="L10" s="60">
        <v>229484</v>
      </c>
      <c r="M10" s="60">
        <v>182956</v>
      </c>
      <c r="N10" s="60">
        <v>7241629</v>
      </c>
      <c r="O10" s="60"/>
      <c r="P10" s="60"/>
      <c r="Q10" s="60"/>
      <c r="R10" s="60"/>
      <c r="S10" s="60"/>
      <c r="T10" s="60"/>
      <c r="U10" s="60"/>
      <c r="V10" s="60"/>
      <c r="W10" s="60">
        <v>11041631</v>
      </c>
      <c r="X10" s="60">
        <v>5335158</v>
      </c>
      <c r="Y10" s="60">
        <v>5706473</v>
      </c>
      <c r="Z10" s="140">
        <v>106.96</v>
      </c>
      <c r="AA10" s="155">
        <v>10670316</v>
      </c>
    </row>
    <row r="11" spans="1:27" ht="13.5">
      <c r="A11" s="292" t="s">
        <v>209</v>
      </c>
      <c r="B11" s="142"/>
      <c r="C11" s="293">
        <f aca="true" t="shared" si="1" ref="C11:Y11">SUM(C6:C10)</f>
        <v>61153854</v>
      </c>
      <c r="D11" s="294">
        <f t="shared" si="1"/>
        <v>0</v>
      </c>
      <c r="E11" s="295">
        <f t="shared" si="1"/>
        <v>39210316</v>
      </c>
      <c r="F11" s="295">
        <f t="shared" si="1"/>
        <v>39210316</v>
      </c>
      <c r="G11" s="295">
        <f t="shared" si="1"/>
        <v>412543</v>
      </c>
      <c r="H11" s="295">
        <f t="shared" si="1"/>
        <v>5559744</v>
      </c>
      <c r="I11" s="295">
        <f t="shared" si="1"/>
        <v>3772061</v>
      </c>
      <c r="J11" s="295">
        <f t="shared" si="1"/>
        <v>9744348</v>
      </c>
      <c r="K11" s="295">
        <f t="shared" si="1"/>
        <v>10520545</v>
      </c>
      <c r="L11" s="295">
        <f t="shared" si="1"/>
        <v>5879793</v>
      </c>
      <c r="M11" s="295">
        <f t="shared" si="1"/>
        <v>6005629</v>
      </c>
      <c r="N11" s="295">
        <f t="shared" si="1"/>
        <v>22405967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32150315</v>
      </c>
      <c r="X11" s="295">
        <f t="shared" si="1"/>
        <v>19605158</v>
      </c>
      <c r="Y11" s="295">
        <f t="shared" si="1"/>
        <v>12545157</v>
      </c>
      <c r="Z11" s="296">
        <f>+IF(X11&lt;&gt;0,+(Y11/X11)*100,0)</f>
        <v>63.9890634903325</v>
      </c>
      <c r="AA11" s="297">
        <f>SUM(AA6:AA10)</f>
        <v>39210316</v>
      </c>
    </row>
    <row r="12" spans="1:27" ht="13.5">
      <c r="A12" s="298" t="s">
        <v>210</v>
      </c>
      <c r="B12" s="136"/>
      <c r="C12" s="62">
        <v>16000433</v>
      </c>
      <c r="D12" s="156"/>
      <c r="E12" s="60">
        <v>45767157</v>
      </c>
      <c r="F12" s="60">
        <v>45767157</v>
      </c>
      <c r="G12" s="60">
        <v>389662</v>
      </c>
      <c r="H12" s="60">
        <v>3314944</v>
      </c>
      <c r="I12" s="60">
        <v>3099409</v>
      </c>
      <c r="J12" s="60">
        <v>6804015</v>
      </c>
      <c r="K12" s="60">
        <v>2629539</v>
      </c>
      <c r="L12" s="60">
        <v>2359374</v>
      </c>
      <c r="M12" s="60">
        <v>2509584</v>
      </c>
      <c r="N12" s="60">
        <v>7498497</v>
      </c>
      <c r="O12" s="60"/>
      <c r="P12" s="60"/>
      <c r="Q12" s="60"/>
      <c r="R12" s="60"/>
      <c r="S12" s="60"/>
      <c r="T12" s="60"/>
      <c r="U12" s="60"/>
      <c r="V12" s="60"/>
      <c r="W12" s="60">
        <v>14302512</v>
      </c>
      <c r="X12" s="60">
        <v>22883579</v>
      </c>
      <c r="Y12" s="60">
        <v>-8581067</v>
      </c>
      <c r="Z12" s="140">
        <v>-37.5</v>
      </c>
      <c r="AA12" s="155">
        <v>45767157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12396432</v>
      </c>
      <c r="D15" s="156"/>
      <c r="E15" s="60">
        <v>16053527</v>
      </c>
      <c r="F15" s="60">
        <v>16053527</v>
      </c>
      <c r="G15" s="60">
        <v>137</v>
      </c>
      <c r="H15" s="60">
        <v>998109</v>
      </c>
      <c r="I15" s="60">
        <v>314018</v>
      </c>
      <c r="J15" s="60">
        <v>1312264</v>
      </c>
      <c r="K15" s="60">
        <v>90327</v>
      </c>
      <c r="L15" s="60">
        <v>2218974</v>
      </c>
      <c r="M15" s="60">
        <v>1137465</v>
      </c>
      <c r="N15" s="60">
        <v>3446766</v>
      </c>
      <c r="O15" s="60"/>
      <c r="P15" s="60"/>
      <c r="Q15" s="60"/>
      <c r="R15" s="60"/>
      <c r="S15" s="60"/>
      <c r="T15" s="60"/>
      <c r="U15" s="60"/>
      <c r="V15" s="60"/>
      <c r="W15" s="60">
        <v>4759030</v>
      </c>
      <c r="X15" s="60">
        <v>8026764</v>
      </c>
      <c r="Y15" s="60">
        <v>-3267734</v>
      </c>
      <c r="Z15" s="140">
        <v>-40.71</v>
      </c>
      <c r="AA15" s="155">
        <v>16053527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33469299</v>
      </c>
      <c r="D36" s="156">
        <f t="shared" si="4"/>
        <v>0</v>
      </c>
      <c r="E36" s="60">
        <f t="shared" si="4"/>
        <v>19800000</v>
      </c>
      <c r="F36" s="60">
        <f t="shared" si="4"/>
        <v>19800000</v>
      </c>
      <c r="G36" s="60">
        <f t="shared" si="4"/>
        <v>246517</v>
      </c>
      <c r="H36" s="60">
        <f t="shared" si="4"/>
        <v>2770179</v>
      </c>
      <c r="I36" s="60">
        <f t="shared" si="4"/>
        <v>2843997</v>
      </c>
      <c r="J36" s="60">
        <f t="shared" si="4"/>
        <v>5860693</v>
      </c>
      <c r="K36" s="60">
        <f t="shared" si="4"/>
        <v>3109232</v>
      </c>
      <c r="L36" s="60">
        <f t="shared" si="4"/>
        <v>5650309</v>
      </c>
      <c r="M36" s="60">
        <f t="shared" si="4"/>
        <v>4673993</v>
      </c>
      <c r="N36" s="60">
        <f t="shared" si="4"/>
        <v>13433534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19294227</v>
      </c>
      <c r="X36" s="60">
        <f t="shared" si="4"/>
        <v>9900000</v>
      </c>
      <c r="Y36" s="60">
        <f t="shared" si="4"/>
        <v>9394227</v>
      </c>
      <c r="Z36" s="140">
        <f aca="true" t="shared" si="5" ref="Z36:Z49">+IF(X36&lt;&gt;0,+(Y36/X36)*100,0)</f>
        <v>94.89118181818182</v>
      </c>
      <c r="AA36" s="155">
        <f>AA6+AA21</f>
        <v>19800000</v>
      </c>
    </row>
    <row r="37" spans="1:27" ht="13.5">
      <c r="A37" s="291" t="s">
        <v>205</v>
      </c>
      <c r="B37" s="142"/>
      <c r="C37" s="62">
        <f t="shared" si="4"/>
        <v>6684805</v>
      </c>
      <c r="D37" s="156">
        <f t="shared" si="4"/>
        <v>0</v>
      </c>
      <c r="E37" s="60">
        <f t="shared" si="4"/>
        <v>8740000</v>
      </c>
      <c r="F37" s="60">
        <f t="shared" si="4"/>
        <v>8740000</v>
      </c>
      <c r="G37" s="60">
        <f t="shared" si="4"/>
        <v>1662</v>
      </c>
      <c r="H37" s="60">
        <f t="shared" si="4"/>
        <v>81991</v>
      </c>
      <c r="I37" s="60">
        <f t="shared" si="4"/>
        <v>0</v>
      </c>
      <c r="J37" s="60">
        <f t="shared" si="4"/>
        <v>83653</v>
      </c>
      <c r="K37" s="60">
        <f t="shared" si="4"/>
        <v>370000</v>
      </c>
      <c r="L37" s="60">
        <f t="shared" si="4"/>
        <v>0</v>
      </c>
      <c r="M37" s="60">
        <f t="shared" si="4"/>
        <v>1148680</v>
      </c>
      <c r="N37" s="60">
        <f t="shared" si="4"/>
        <v>1518680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1602333</v>
      </c>
      <c r="X37" s="60">
        <f t="shared" si="4"/>
        <v>4370000</v>
      </c>
      <c r="Y37" s="60">
        <f t="shared" si="4"/>
        <v>-2767667</v>
      </c>
      <c r="Z37" s="140">
        <f t="shared" si="5"/>
        <v>-63.33334096109839</v>
      </c>
      <c r="AA37" s="155">
        <f>AA7+AA22</f>
        <v>8740000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212124</v>
      </c>
      <c r="L39" s="60">
        <f t="shared" si="4"/>
        <v>0</v>
      </c>
      <c r="M39" s="60">
        <f t="shared" si="4"/>
        <v>0</v>
      </c>
      <c r="N39" s="60">
        <f t="shared" si="4"/>
        <v>212124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212124</v>
      </c>
      <c r="X39" s="60">
        <f t="shared" si="4"/>
        <v>0</v>
      </c>
      <c r="Y39" s="60">
        <f t="shared" si="4"/>
        <v>212124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20999750</v>
      </c>
      <c r="D40" s="156">
        <f t="shared" si="4"/>
        <v>0</v>
      </c>
      <c r="E40" s="60">
        <f t="shared" si="4"/>
        <v>10670316</v>
      </c>
      <c r="F40" s="60">
        <f t="shared" si="4"/>
        <v>10670316</v>
      </c>
      <c r="G40" s="60">
        <f t="shared" si="4"/>
        <v>164364</v>
      </c>
      <c r="H40" s="60">
        <f t="shared" si="4"/>
        <v>2707574</v>
      </c>
      <c r="I40" s="60">
        <f t="shared" si="4"/>
        <v>928064</v>
      </c>
      <c r="J40" s="60">
        <f t="shared" si="4"/>
        <v>3800002</v>
      </c>
      <c r="K40" s="60">
        <f t="shared" si="4"/>
        <v>6829189</v>
      </c>
      <c r="L40" s="60">
        <f t="shared" si="4"/>
        <v>229484</v>
      </c>
      <c r="M40" s="60">
        <f t="shared" si="4"/>
        <v>182956</v>
      </c>
      <c r="N40" s="60">
        <f t="shared" si="4"/>
        <v>7241629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11041631</v>
      </c>
      <c r="X40" s="60">
        <f t="shared" si="4"/>
        <v>5335158</v>
      </c>
      <c r="Y40" s="60">
        <f t="shared" si="4"/>
        <v>5706473</v>
      </c>
      <c r="Z40" s="140">
        <f t="shared" si="5"/>
        <v>106.95977513693127</v>
      </c>
      <c r="AA40" s="155">
        <f>AA10+AA25</f>
        <v>10670316</v>
      </c>
    </row>
    <row r="41" spans="1:27" ht="13.5">
      <c r="A41" s="292" t="s">
        <v>209</v>
      </c>
      <c r="B41" s="142"/>
      <c r="C41" s="293">
        <f aca="true" t="shared" si="6" ref="C41:Y41">SUM(C36:C40)</f>
        <v>61153854</v>
      </c>
      <c r="D41" s="294">
        <f t="shared" si="6"/>
        <v>0</v>
      </c>
      <c r="E41" s="295">
        <f t="shared" si="6"/>
        <v>39210316</v>
      </c>
      <c r="F41" s="295">
        <f t="shared" si="6"/>
        <v>39210316</v>
      </c>
      <c r="G41" s="295">
        <f t="shared" si="6"/>
        <v>412543</v>
      </c>
      <c r="H41" s="295">
        <f t="shared" si="6"/>
        <v>5559744</v>
      </c>
      <c r="I41" s="295">
        <f t="shared" si="6"/>
        <v>3772061</v>
      </c>
      <c r="J41" s="295">
        <f t="shared" si="6"/>
        <v>9744348</v>
      </c>
      <c r="K41" s="295">
        <f t="shared" si="6"/>
        <v>10520545</v>
      </c>
      <c r="L41" s="295">
        <f t="shared" si="6"/>
        <v>5879793</v>
      </c>
      <c r="M41" s="295">
        <f t="shared" si="6"/>
        <v>6005629</v>
      </c>
      <c r="N41" s="295">
        <f t="shared" si="6"/>
        <v>22405967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32150315</v>
      </c>
      <c r="X41" s="295">
        <f t="shared" si="6"/>
        <v>19605158</v>
      </c>
      <c r="Y41" s="295">
        <f t="shared" si="6"/>
        <v>12545157</v>
      </c>
      <c r="Z41" s="296">
        <f t="shared" si="5"/>
        <v>63.9890634903325</v>
      </c>
      <c r="AA41" s="297">
        <f>SUM(AA36:AA40)</f>
        <v>39210316</v>
      </c>
    </row>
    <row r="42" spans="1:27" ht="13.5">
      <c r="A42" s="298" t="s">
        <v>210</v>
      </c>
      <c r="B42" s="136"/>
      <c r="C42" s="95">
        <f aca="true" t="shared" si="7" ref="C42:Y48">C12+C27</f>
        <v>16000433</v>
      </c>
      <c r="D42" s="129">
        <f t="shared" si="7"/>
        <v>0</v>
      </c>
      <c r="E42" s="54">
        <f t="shared" si="7"/>
        <v>45767157</v>
      </c>
      <c r="F42" s="54">
        <f t="shared" si="7"/>
        <v>45767157</v>
      </c>
      <c r="G42" s="54">
        <f t="shared" si="7"/>
        <v>389662</v>
      </c>
      <c r="H42" s="54">
        <f t="shared" si="7"/>
        <v>3314944</v>
      </c>
      <c r="I42" s="54">
        <f t="shared" si="7"/>
        <v>3099409</v>
      </c>
      <c r="J42" s="54">
        <f t="shared" si="7"/>
        <v>6804015</v>
      </c>
      <c r="K42" s="54">
        <f t="shared" si="7"/>
        <v>2629539</v>
      </c>
      <c r="L42" s="54">
        <f t="shared" si="7"/>
        <v>2359374</v>
      </c>
      <c r="M42" s="54">
        <f t="shared" si="7"/>
        <v>2509584</v>
      </c>
      <c r="N42" s="54">
        <f t="shared" si="7"/>
        <v>7498497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14302512</v>
      </c>
      <c r="X42" s="54">
        <f t="shared" si="7"/>
        <v>22883579</v>
      </c>
      <c r="Y42" s="54">
        <f t="shared" si="7"/>
        <v>-8581067</v>
      </c>
      <c r="Z42" s="184">
        <f t="shared" si="5"/>
        <v>-37.49879771866105</v>
      </c>
      <c r="AA42" s="130">
        <f aca="true" t="shared" si="8" ref="AA42:AA48">AA12+AA27</f>
        <v>45767157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12396432</v>
      </c>
      <c r="D45" s="129">
        <f t="shared" si="7"/>
        <v>0</v>
      </c>
      <c r="E45" s="54">
        <f t="shared" si="7"/>
        <v>16053527</v>
      </c>
      <c r="F45" s="54">
        <f t="shared" si="7"/>
        <v>16053527</v>
      </c>
      <c r="G45" s="54">
        <f t="shared" si="7"/>
        <v>137</v>
      </c>
      <c r="H45" s="54">
        <f t="shared" si="7"/>
        <v>998109</v>
      </c>
      <c r="I45" s="54">
        <f t="shared" si="7"/>
        <v>314018</v>
      </c>
      <c r="J45" s="54">
        <f t="shared" si="7"/>
        <v>1312264</v>
      </c>
      <c r="K45" s="54">
        <f t="shared" si="7"/>
        <v>90327</v>
      </c>
      <c r="L45" s="54">
        <f t="shared" si="7"/>
        <v>2218974</v>
      </c>
      <c r="M45" s="54">
        <f t="shared" si="7"/>
        <v>1137465</v>
      </c>
      <c r="N45" s="54">
        <f t="shared" si="7"/>
        <v>3446766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4759030</v>
      </c>
      <c r="X45" s="54">
        <f t="shared" si="7"/>
        <v>8026764</v>
      </c>
      <c r="Y45" s="54">
        <f t="shared" si="7"/>
        <v>-3267734</v>
      </c>
      <c r="Z45" s="184">
        <f t="shared" si="5"/>
        <v>-40.7104780955314</v>
      </c>
      <c r="AA45" s="130">
        <f t="shared" si="8"/>
        <v>16053527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89550719</v>
      </c>
      <c r="D49" s="218">
        <f t="shared" si="9"/>
        <v>0</v>
      </c>
      <c r="E49" s="220">
        <f t="shared" si="9"/>
        <v>101031000</v>
      </c>
      <c r="F49" s="220">
        <f t="shared" si="9"/>
        <v>101031000</v>
      </c>
      <c r="G49" s="220">
        <f t="shared" si="9"/>
        <v>802342</v>
      </c>
      <c r="H49" s="220">
        <f t="shared" si="9"/>
        <v>9872797</v>
      </c>
      <c r="I49" s="220">
        <f t="shared" si="9"/>
        <v>7185488</v>
      </c>
      <c r="J49" s="220">
        <f t="shared" si="9"/>
        <v>17860627</v>
      </c>
      <c r="K49" s="220">
        <f t="shared" si="9"/>
        <v>13240411</v>
      </c>
      <c r="L49" s="220">
        <f t="shared" si="9"/>
        <v>10458141</v>
      </c>
      <c r="M49" s="220">
        <f t="shared" si="9"/>
        <v>9652678</v>
      </c>
      <c r="N49" s="220">
        <f t="shared" si="9"/>
        <v>33351230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51211857</v>
      </c>
      <c r="X49" s="220">
        <f t="shared" si="9"/>
        <v>50515501</v>
      </c>
      <c r="Y49" s="220">
        <f t="shared" si="9"/>
        <v>696356</v>
      </c>
      <c r="Z49" s="221">
        <f t="shared" si="5"/>
        <v>1.3784996411299573</v>
      </c>
      <c r="AA49" s="222">
        <f>SUM(AA41:AA48)</f>
        <v>101031000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2012594</v>
      </c>
      <c r="H65" s="60">
        <v>4067231</v>
      </c>
      <c r="I65" s="60">
        <v>6217137</v>
      </c>
      <c r="J65" s="60">
        <v>12296962</v>
      </c>
      <c r="K65" s="60">
        <v>8250673</v>
      </c>
      <c r="L65" s="60">
        <v>10637232</v>
      </c>
      <c r="M65" s="60">
        <v>12705837</v>
      </c>
      <c r="N65" s="60">
        <v>31593742</v>
      </c>
      <c r="O65" s="60"/>
      <c r="P65" s="60"/>
      <c r="Q65" s="60"/>
      <c r="R65" s="60"/>
      <c r="S65" s="60"/>
      <c r="T65" s="60"/>
      <c r="U65" s="60"/>
      <c r="V65" s="60"/>
      <c r="W65" s="60">
        <v>43890704</v>
      </c>
      <c r="X65" s="60"/>
      <c r="Y65" s="60">
        <v>43890704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16070</v>
      </c>
      <c r="H67" s="60">
        <v>32140</v>
      </c>
      <c r="I67" s="60">
        <v>48210</v>
      </c>
      <c r="J67" s="60">
        <v>96420</v>
      </c>
      <c r="K67" s="60">
        <v>64280</v>
      </c>
      <c r="L67" s="60">
        <v>80350</v>
      </c>
      <c r="M67" s="60">
        <v>96420</v>
      </c>
      <c r="N67" s="60">
        <v>241050</v>
      </c>
      <c r="O67" s="60"/>
      <c r="P67" s="60"/>
      <c r="Q67" s="60"/>
      <c r="R67" s="60"/>
      <c r="S67" s="60"/>
      <c r="T67" s="60"/>
      <c r="U67" s="60"/>
      <c r="V67" s="60"/>
      <c r="W67" s="60">
        <v>337470</v>
      </c>
      <c r="X67" s="60"/>
      <c r="Y67" s="60">
        <v>337470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1637491</v>
      </c>
      <c r="H68" s="60">
        <v>3534923</v>
      </c>
      <c r="I68" s="60">
        <v>7544918</v>
      </c>
      <c r="J68" s="60">
        <v>12717332</v>
      </c>
      <c r="K68" s="60">
        <v>13743167</v>
      </c>
      <c r="L68" s="60">
        <v>17369519</v>
      </c>
      <c r="M68" s="60">
        <v>19246530</v>
      </c>
      <c r="N68" s="60">
        <v>50359216</v>
      </c>
      <c r="O68" s="60"/>
      <c r="P68" s="60"/>
      <c r="Q68" s="60"/>
      <c r="R68" s="60"/>
      <c r="S68" s="60"/>
      <c r="T68" s="60"/>
      <c r="U68" s="60"/>
      <c r="V68" s="60"/>
      <c r="W68" s="60">
        <v>63076548</v>
      </c>
      <c r="X68" s="60"/>
      <c r="Y68" s="60">
        <v>63076548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3666155</v>
      </c>
      <c r="H69" s="220">
        <f t="shared" si="12"/>
        <v>7634294</v>
      </c>
      <c r="I69" s="220">
        <f t="shared" si="12"/>
        <v>13810265</v>
      </c>
      <c r="J69" s="220">
        <f t="shared" si="12"/>
        <v>25110714</v>
      </c>
      <c r="K69" s="220">
        <f t="shared" si="12"/>
        <v>22058120</v>
      </c>
      <c r="L69" s="220">
        <f t="shared" si="12"/>
        <v>28087101</v>
      </c>
      <c r="M69" s="220">
        <f t="shared" si="12"/>
        <v>32048787</v>
      </c>
      <c r="N69" s="220">
        <f t="shared" si="12"/>
        <v>82194008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107304722</v>
      </c>
      <c r="X69" s="220">
        <f t="shared" si="12"/>
        <v>0</v>
      </c>
      <c r="Y69" s="220">
        <f t="shared" si="12"/>
        <v>107304722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61153854</v>
      </c>
      <c r="D5" s="344">
        <f t="shared" si="0"/>
        <v>0</v>
      </c>
      <c r="E5" s="343">
        <f t="shared" si="0"/>
        <v>39210316</v>
      </c>
      <c r="F5" s="345">
        <f t="shared" si="0"/>
        <v>39210316</v>
      </c>
      <c r="G5" s="345">
        <f t="shared" si="0"/>
        <v>412543</v>
      </c>
      <c r="H5" s="343">
        <f t="shared" si="0"/>
        <v>5559744</v>
      </c>
      <c r="I5" s="343">
        <f t="shared" si="0"/>
        <v>3772061</v>
      </c>
      <c r="J5" s="345">
        <f t="shared" si="0"/>
        <v>9744348</v>
      </c>
      <c r="K5" s="345">
        <f t="shared" si="0"/>
        <v>10520545</v>
      </c>
      <c r="L5" s="343">
        <f t="shared" si="0"/>
        <v>5879793</v>
      </c>
      <c r="M5" s="343">
        <f t="shared" si="0"/>
        <v>6005629</v>
      </c>
      <c r="N5" s="345">
        <f t="shared" si="0"/>
        <v>22405967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32150315</v>
      </c>
      <c r="X5" s="343">
        <f t="shared" si="0"/>
        <v>19605159</v>
      </c>
      <c r="Y5" s="345">
        <f t="shared" si="0"/>
        <v>12545156</v>
      </c>
      <c r="Z5" s="346">
        <f>+IF(X5&lt;&gt;0,+(Y5/X5)*100,0)</f>
        <v>63.98905512574522</v>
      </c>
      <c r="AA5" s="347">
        <f>+AA6+AA8+AA11+AA13+AA15</f>
        <v>39210316</v>
      </c>
    </row>
    <row r="6" spans="1:27" ht="13.5">
      <c r="A6" s="348" t="s">
        <v>204</v>
      </c>
      <c r="B6" s="142"/>
      <c r="C6" s="60">
        <f>+C7</f>
        <v>33469299</v>
      </c>
      <c r="D6" s="327">
        <f aca="true" t="shared" si="1" ref="D6:AA6">+D7</f>
        <v>0</v>
      </c>
      <c r="E6" s="60">
        <f t="shared" si="1"/>
        <v>19800000</v>
      </c>
      <c r="F6" s="59">
        <f t="shared" si="1"/>
        <v>19800000</v>
      </c>
      <c r="G6" s="59">
        <f t="shared" si="1"/>
        <v>246517</v>
      </c>
      <c r="H6" s="60">
        <f t="shared" si="1"/>
        <v>2770179</v>
      </c>
      <c r="I6" s="60">
        <f t="shared" si="1"/>
        <v>2843997</v>
      </c>
      <c r="J6" s="59">
        <f t="shared" si="1"/>
        <v>5860693</v>
      </c>
      <c r="K6" s="59">
        <f t="shared" si="1"/>
        <v>3109232</v>
      </c>
      <c r="L6" s="60">
        <f t="shared" si="1"/>
        <v>5650309</v>
      </c>
      <c r="M6" s="60">
        <f t="shared" si="1"/>
        <v>4673993</v>
      </c>
      <c r="N6" s="59">
        <f t="shared" si="1"/>
        <v>13433534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19294227</v>
      </c>
      <c r="X6" s="60">
        <f t="shared" si="1"/>
        <v>9900000</v>
      </c>
      <c r="Y6" s="59">
        <f t="shared" si="1"/>
        <v>9394227</v>
      </c>
      <c r="Z6" s="61">
        <f>+IF(X6&lt;&gt;0,+(Y6/X6)*100,0)</f>
        <v>94.89118181818182</v>
      </c>
      <c r="AA6" s="62">
        <f t="shared" si="1"/>
        <v>19800000</v>
      </c>
    </row>
    <row r="7" spans="1:27" ht="13.5">
      <c r="A7" s="291" t="s">
        <v>228</v>
      </c>
      <c r="B7" s="142"/>
      <c r="C7" s="60">
        <v>33469299</v>
      </c>
      <c r="D7" s="327"/>
      <c r="E7" s="60">
        <v>19800000</v>
      </c>
      <c r="F7" s="59">
        <v>19800000</v>
      </c>
      <c r="G7" s="59">
        <v>246517</v>
      </c>
      <c r="H7" s="60">
        <v>2770179</v>
      </c>
      <c r="I7" s="60">
        <v>2843997</v>
      </c>
      <c r="J7" s="59">
        <v>5860693</v>
      </c>
      <c r="K7" s="59">
        <v>3109232</v>
      </c>
      <c r="L7" s="60">
        <v>5650309</v>
      </c>
      <c r="M7" s="60">
        <v>4673993</v>
      </c>
      <c r="N7" s="59">
        <v>13433534</v>
      </c>
      <c r="O7" s="59"/>
      <c r="P7" s="60"/>
      <c r="Q7" s="60"/>
      <c r="R7" s="59"/>
      <c r="S7" s="59"/>
      <c r="T7" s="60"/>
      <c r="U7" s="60"/>
      <c r="V7" s="59"/>
      <c r="W7" s="59">
        <v>19294227</v>
      </c>
      <c r="X7" s="60">
        <v>9900000</v>
      </c>
      <c r="Y7" s="59">
        <v>9394227</v>
      </c>
      <c r="Z7" s="61">
        <v>94.89</v>
      </c>
      <c r="AA7" s="62">
        <v>19800000</v>
      </c>
    </row>
    <row r="8" spans="1:27" ht="13.5">
      <c r="A8" s="348" t="s">
        <v>205</v>
      </c>
      <c r="B8" s="142"/>
      <c r="C8" s="60">
        <f aca="true" t="shared" si="2" ref="C8:Y8">SUM(C9:C10)</f>
        <v>6684805</v>
      </c>
      <c r="D8" s="327">
        <f t="shared" si="2"/>
        <v>0</v>
      </c>
      <c r="E8" s="60">
        <f t="shared" si="2"/>
        <v>8740000</v>
      </c>
      <c r="F8" s="59">
        <f t="shared" si="2"/>
        <v>8740000</v>
      </c>
      <c r="G8" s="59">
        <f t="shared" si="2"/>
        <v>1662</v>
      </c>
      <c r="H8" s="60">
        <f t="shared" si="2"/>
        <v>81991</v>
      </c>
      <c r="I8" s="60">
        <f t="shared" si="2"/>
        <v>0</v>
      </c>
      <c r="J8" s="59">
        <f t="shared" si="2"/>
        <v>83653</v>
      </c>
      <c r="K8" s="59">
        <f t="shared" si="2"/>
        <v>370000</v>
      </c>
      <c r="L8" s="60">
        <f t="shared" si="2"/>
        <v>0</v>
      </c>
      <c r="M8" s="60">
        <f t="shared" si="2"/>
        <v>1148680</v>
      </c>
      <c r="N8" s="59">
        <f t="shared" si="2"/>
        <v>1518680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1602333</v>
      </c>
      <c r="X8" s="60">
        <f t="shared" si="2"/>
        <v>4370000</v>
      </c>
      <c r="Y8" s="59">
        <f t="shared" si="2"/>
        <v>-2767667</v>
      </c>
      <c r="Z8" s="61">
        <f>+IF(X8&lt;&gt;0,+(Y8/X8)*100,0)</f>
        <v>-63.33334096109839</v>
      </c>
      <c r="AA8" s="62">
        <f>SUM(AA9:AA10)</f>
        <v>8740000</v>
      </c>
    </row>
    <row r="9" spans="1:27" ht="13.5">
      <c r="A9" s="291" t="s">
        <v>229</v>
      </c>
      <c r="B9" s="142"/>
      <c r="C9" s="60">
        <v>4847932</v>
      </c>
      <c r="D9" s="327"/>
      <c r="E9" s="60">
        <v>4500000</v>
      </c>
      <c r="F9" s="59">
        <v>4500000</v>
      </c>
      <c r="G9" s="59">
        <v>877</v>
      </c>
      <c r="H9" s="60">
        <v>13026</v>
      </c>
      <c r="I9" s="60"/>
      <c r="J9" s="59">
        <v>13903</v>
      </c>
      <c r="K9" s="59"/>
      <c r="L9" s="60"/>
      <c r="M9" s="60">
        <v>423707</v>
      </c>
      <c r="N9" s="59">
        <v>423707</v>
      </c>
      <c r="O9" s="59"/>
      <c r="P9" s="60"/>
      <c r="Q9" s="60"/>
      <c r="R9" s="59"/>
      <c r="S9" s="59"/>
      <c r="T9" s="60"/>
      <c r="U9" s="60"/>
      <c r="V9" s="59"/>
      <c r="W9" s="59">
        <v>437610</v>
      </c>
      <c r="X9" s="60">
        <v>2250000</v>
      </c>
      <c r="Y9" s="59">
        <v>-1812390</v>
      </c>
      <c r="Z9" s="61">
        <v>-80.55</v>
      </c>
      <c r="AA9" s="62">
        <v>4500000</v>
      </c>
    </row>
    <row r="10" spans="1:27" ht="13.5">
      <c r="A10" s="291" t="s">
        <v>230</v>
      </c>
      <c r="B10" s="142"/>
      <c r="C10" s="60">
        <v>1836873</v>
      </c>
      <c r="D10" s="327"/>
      <c r="E10" s="60">
        <v>4240000</v>
      </c>
      <c r="F10" s="59">
        <v>4240000</v>
      </c>
      <c r="G10" s="59">
        <v>785</v>
      </c>
      <c r="H10" s="60">
        <v>68965</v>
      </c>
      <c r="I10" s="60"/>
      <c r="J10" s="59">
        <v>69750</v>
      </c>
      <c r="K10" s="59">
        <v>370000</v>
      </c>
      <c r="L10" s="60"/>
      <c r="M10" s="60">
        <v>724973</v>
      </c>
      <c r="N10" s="59">
        <v>1094973</v>
      </c>
      <c r="O10" s="59"/>
      <c r="P10" s="60"/>
      <c r="Q10" s="60"/>
      <c r="R10" s="59"/>
      <c r="S10" s="59"/>
      <c r="T10" s="60"/>
      <c r="U10" s="60"/>
      <c r="V10" s="59"/>
      <c r="W10" s="59">
        <v>1164723</v>
      </c>
      <c r="X10" s="60">
        <v>2120000</v>
      </c>
      <c r="Y10" s="59">
        <v>-955277</v>
      </c>
      <c r="Z10" s="61">
        <v>-45.06</v>
      </c>
      <c r="AA10" s="62">
        <v>4240000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212124</v>
      </c>
      <c r="L13" s="275">
        <f t="shared" si="4"/>
        <v>0</v>
      </c>
      <c r="M13" s="275">
        <f t="shared" si="4"/>
        <v>0</v>
      </c>
      <c r="N13" s="329">
        <f t="shared" si="4"/>
        <v>212124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212124</v>
      </c>
      <c r="X13" s="275">
        <f t="shared" si="4"/>
        <v>0</v>
      </c>
      <c r="Y13" s="329">
        <f t="shared" si="4"/>
        <v>212124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>
        <v>212124</v>
      </c>
      <c r="L14" s="60"/>
      <c r="M14" s="60"/>
      <c r="N14" s="59">
        <v>212124</v>
      </c>
      <c r="O14" s="59"/>
      <c r="P14" s="60"/>
      <c r="Q14" s="60"/>
      <c r="R14" s="59"/>
      <c r="S14" s="59"/>
      <c r="T14" s="60"/>
      <c r="U14" s="60"/>
      <c r="V14" s="59"/>
      <c r="W14" s="59">
        <v>212124</v>
      </c>
      <c r="X14" s="60"/>
      <c r="Y14" s="59">
        <v>212124</v>
      </c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20999750</v>
      </c>
      <c r="D15" s="327">
        <f t="shared" si="5"/>
        <v>0</v>
      </c>
      <c r="E15" s="60">
        <f t="shared" si="5"/>
        <v>10670316</v>
      </c>
      <c r="F15" s="59">
        <f t="shared" si="5"/>
        <v>10670316</v>
      </c>
      <c r="G15" s="59">
        <f t="shared" si="5"/>
        <v>164364</v>
      </c>
      <c r="H15" s="60">
        <f t="shared" si="5"/>
        <v>2707574</v>
      </c>
      <c r="I15" s="60">
        <f t="shared" si="5"/>
        <v>928064</v>
      </c>
      <c r="J15" s="59">
        <f t="shared" si="5"/>
        <v>3800002</v>
      </c>
      <c r="K15" s="59">
        <f t="shared" si="5"/>
        <v>6829189</v>
      </c>
      <c r="L15" s="60">
        <f t="shared" si="5"/>
        <v>229484</v>
      </c>
      <c r="M15" s="60">
        <f t="shared" si="5"/>
        <v>182956</v>
      </c>
      <c r="N15" s="59">
        <f t="shared" si="5"/>
        <v>7241629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11041631</v>
      </c>
      <c r="X15" s="60">
        <f t="shared" si="5"/>
        <v>5335159</v>
      </c>
      <c r="Y15" s="59">
        <f t="shared" si="5"/>
        <v>5706472</v>
      </c>
      <c r="Z15" s="61">
        <f>+IF(X15&lt;&gt;0,+(Y15/X15)*100,0)</f>
        <v>106.95973634525231</v>
      </c>
      <c r="AA15" s="62">
        <f>SUM(AA16:AA20)</f>
        <v>10670316</v>
      </c>
    </row>
    <row r="16" spans="1:27" ht="13.5">
      <c r="A16" s="291" t="s">
        <v>233</v>
      </c>
      <c r="B16" s="300"/>
      <c r="C16" s="60">
        <v>315474</v>
      </c>
      <c r="D16" s="327"/>
      <c r="E16" s="60">
        <v>500000</v>
      </c>
      <c r="F16" s="59">
        <v>500000</v>
      </c>
      <c r="G16" s="59"/>
      <c r="H16" s="60">
        <v>47450</v>
      </c>
      <c r="I16" s="60"/>
      <c r="J16" s="59">
        <v>47450</v>
      </c>
      <c r="K16" s="59"/>
      <c r="L16" s="60">
        <v>74608</v>
      </c>
      <c r="M16" s="60"/>
      <c r="N16" s="59">
        <v>74608</v>
      </c>
      <c r="O16" s="59"/>
      <c r="P16" s="60"/>
      <c r="Q16" s="60"/>
      <c r="R16" s="59"/>
      <c r="S16" s="59"/>
      <c r="T16" s="60"/>
      <c r="U16" s="60"/>
      <c r="V16" s="59"/>
      <c r="W16" s="59">
        <v>122058</v>
      </c>
      <c r="X16" s="60">
        <v>250000</v>
      </c>
      <c r="Y16" s="59">
        <v>-127942</v>
      </c>
      <c r="Z16" s="61">
        <v>-51.18</v>
      </c>
      <c r="AA16" s="62">
        <v>500000</v>
      </c>
    </row>
    <row r="17" spans="1:27" ht="13.5">
      <c r="A17" s="291" t="s">
        <v>234</v>
      </c>
      <c r="B17" s="136"/>
      <c r="C17" s="60">
        <v>671881</v>
      </c>
      <c r="D17" s="327"/>
      <c r="E17" s="60">
        <v>2348743</v>
      </c>
      <c r="F17" s="59">
        <v>2348743</v>
      </c>
      <c r="G17" s="59">
        <v>164364</v>
      </c>
      <c r="H17" s="60">
        <v>212132</v>
      </c>
      <c r="I17" s="60">
        <v>665912</v>
      </c>
      <c r="J17" s="59">
        <v>1042408</v>
      </c>
      <c r="K17" s="59">
        <v>192491</v>
      </c>
      <c r="L17" s="60">
        <v>139345</v>
      </c>
      <c r="M17" s="60"/>
      <c r="N17" s="59">
        <v>331836</v>
      </c>
      <c r="O17" s="59"/>
      <c r="P17" s="60"/>
      <c r="Q17" s="60"/>
      <c r="R17" s="59"/>
      <c r="S17" s="59"/>
      <c r="T17" s="60"/>
      <c r="U17" s="60"/>
      <c r="V17" s="59"/>
      <c r="W17" s="59">
        <v>1374244</v>
      </c>
      <c r="X17" s="60">
        <v>1174372</v>
      </c>
      <c r="Y17" s="59">
        <v>199872</v>
      </c>
      <c r="Z17" s="61">
        <v>17.02</v>
      </c>
      <c r="AA17" s="62">
        <v>2348743</v>
      </c>
    </row>
    <row r="18" spans="1:27" ht="13.5">
      <c r="A18" s="291" t="s">
        <v>82</v>
      </c>
      <c r="B18" s="136"/>
      <c r="C18" s="60">
        <v>18969783</v>
      </c>
      <c r="D18" s="327"/>
      <c r="E18" s="60"/>
      <c r="F18" s="59"/>
      <c r="G18" s="59"/>
      <c r="H18" s="60">
        <v>2447992</v>
      </c>
      <c r="I18" s="60"/>
      <c r="J18" s="59">
        <v>2447992</v>
      </c>
      <c r="K18" s="59">
        <v>5997000</v>
      </c>
      <c r="L18" s="60">
        <v>15531</v>
      </c>
      <c r="M18" s="60">
        <v>16032</v>
      </c>
      <c r="N18" s="59">
        <v>6028563</v>
      </c>
      <c r="O18" s="59"/>
      <c r="P18" s="60"/>
      <c r="Q18" s="60"/>
      <c r="R18" s="59"/>
      <c r="S18" s="59"/>
      <c r="T18" s="60"/>
      <c r="U18" s="60"/>
      <c r="V18" s="59"/>
      <c r="W18" s="59">
        <v>8476555</v>
      </c>
      <c r="X18" s="60"/>
      <c r="Y18" s="59">
        <v>8476555</v>
      </c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1042612</v>
      </c>
      <c r="D20" s="327"/>
      <c r="E20" s="60">
        <v>7821573</v>
      </c>
      <c r="F20" s="59">
        <v>7821573</v>
      </c>
      <c r="G20" s="59"/>
      <c r="H20" s="60"/>
      <c r="I20" s="60">
        <v>262152</v>
      </c>
      <c r="J20" s="59">
        <v>262152</v>
      </c>
      <c r="K20" s="59">
        <v>639698</v>
      </c>
      <c r="L20" s="60"/>
      <c r="M20" s="60">
        <v>166924</v>
      </c>
      <c r="N20" s="59">
        <v>806622</v>
      </c>
      <c r="O20" s="59"/>
      <c r="P20" s="60"/>
      <c r="Q20" s="60"/>
      <c r="R20" s="59"/>
      <c r="S20" s="59"/>
      <c r="T20" s="60"/>
      <c r="U20" s="60"/>
      <c r="V20" s="59"/>
      <c r="W20" s="59">
        <v>1068774</v>
      </c>
      <c r="X20" s="60">
        <v>3910787</v>
      </c>
      <c r="Y20" s="59">
        <v>-2842013</v>
      </c>
      <c r="Z20" s="61">
        <v>-72.67</v>
      </c>
      <c r="AA20" s="62">
        <v>7821573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16000433</v>
      </c>
      <c r="D22" s="331">
        <f t="shared" si="6"/>
        <v>0</v>
      </c>
      <c r="E22" s="330">
        <f t="shared" si="6"/>
        <v>45767157</v>
      </c>
      <c r="F22" s="332">
        <f t="shared" si="6"/>
        <v>45767157</v>
      </c>
      <c r="G22" s="332">
        <f t="shared" si="6"/>
        <v>389662</v>
      </c>
      <c r="H22" s="330">
        <f t="shared" si="6"/>
        <v>3314944</v>
      </c>
      <c r="I22" s="330">
        <f t="shared" si="6"/>
        <v>3099409</v>
      </c>
      <c r="J22" s="332">
        <f t="shared" si="6"/>
        <v>6804015</v>
      </c>
      <c r="K22" s="332">
        <f t="shared" si="6"/>
        <v>2629539</v>
      </c>
      <c r="L22" s="330">
        <f t="shared" si="6"/>
        <v>2359374</v>
      </c>
      <c r="M22" s="330">
        <f t="shared" si="6"/>
        <v>2509584</v>
      </c>
      <c r="N22" s="332">
        <f t="shared" si="6"/>
        <v>7498497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14302512</v>
      </c>
      <c r="X22" s="330">
        <f t="shared" si="6"/>
        <v>22883579</v>
      </c>
      <c r="Y22" s="332">
        <f t="shared" si="6"/>
        <v>-8581067</v>
      </c>
      <c r="Z22" s="323">
        <f>+IF(X22&lt;&gt;0,+(Y22/X22)*100,0)</f>
        <v>-37.49879771866105</v>
      </c>
      <c r="AA22" s="337">
        <f>SUM(AA23:AA32)</f>
        <v>45767157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8551588</v>
      </c>
      <c r="D24" s="327"/>
      <c r="E24" s="60">
        <v>32444577</v>
      </c>
      <c r="F24" s="59">
        <v>32444577</v>
      </c>
      <c r="G24" s="59"/>
      <c r="H24" s="60">
        <v>1970031</v>
      </c>
      <c r="I24" s="60">
        <v>1013438</v>
      </c>
      <c r="J24" s="59">
        <v>2983469</v>
      </c>
      <c r="K24" s="59">
        <v>593291</v>
      </c>
      <c r="L24" s="60">
        <v>580037</v>
      </c>
      <c r="M24" s="60">
        <v>763574</v>
      </c>
      <c r="N24" s="59">
        <v>1936902</v>
      </c>
      <c r="O24" s="59"/>
      <c r="P24" s="60"/>
      <c r="Q24" s="60"/>
      <c r="R24" s="59"/>
      <c r="S24" s="59"/>
      <c r="T24" s="60"/>
      <c r="U24" s="60"/>
      <c r="V24" s="59"/>
      <c r="W24" s="59">
        <v>4920371</v>
      </c>
      <c r="X24" s="60">
        <v>16222289</v>
      </c>
      <c r="Y24" s="59">
        <v>-11301918</v>
      </c>
      <c r="Z24" s="61">
        <v>-69.67</v>
      </c>
      <c r="AA24" s="62">
        <v>32444577</v>
      </c>
    </row>
    <row r="25" spans="1:27" ht="13.5">
      <c r="A25" s="348" t="s">
        <v>238</v>
      </c>
      <c r="B25" s="142"/>
      <c r="C25" s="60">
        <v>5819386</v>
      </c>
      <c r="D25" s="327"/>
      <c r="E25" s="60">
        <v>10832480</v>
      </c>
      <c r="F25" s="59">
        <v>10832480</v>
      </c>
      <c r="G25" s="59">
        <v>389662</v>
      </c>
      <c r="H25" s="60">
        <v>1344913</v>
      </c>
      <c r="I25" s="60">
        <v>2085971</v>
      </c>
      <c r="J25" s="59">
        <v>3820546</v>
      </c>
      <c r="K25" s="59">
        <v>2036248</v>
      </c>
      <c r="L25" s="60">
        <v>1779337</v>
      </c>
      <c r="M25" s="60">
        <v>1746010</v>
      </c>
      <c r="N25" s="59">
        <v>5561595</v>
      </c>
      <c r="O25" s="59"/>
      <c r="P25" s="60"/>
      <c r="Q25" s="60"/>
      <c r="R25" s="59"/>
      <c r="S25" s="59"/>
      <c r="T25" s="60"/>
      <c r="U25" s="60"/>
      <c r="V25" s="59"/>
      <c r="W25" s="59">
        <v>9382141</v>
      </c>
      <c r="X25" s="60">
        <v>5416240</v>
      </c>
      <c r="Y25" s="59">
        <v>3965901</v>
      </c>
      <c r="Z25" s="61">
        <v>73.22</v>
      </c>
      <c r="AA25" s="62">
        <v>10832480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448712</v>
      </c>
      <c r="D27" s="327"/>
      <c r="E27" s="60">
        <v>915000</v>
      </c>
      <c r="F27" s="59">
        <v>915000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457500</v>
      </c>
      <c r="Y27" s="59">
        <v>-457500</v>
      </c>
      <c r="Z27" s="61">
        <v>-100</v>
      </c>
      <c r="AA27" s="62">
        <v>915000</v>
      </c>
    </row>
    <row r="28" spans="1:27" ht="13.5">
      <c r="A28" s="348" t="s">
        <v>241</v>
      </c>
      <c r="B28" s="147"/>
      <c r="C28" s="275">
        <v>116533</v>
      </c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1064214</v>
      </c>
      <c r="D32" s="327"/>
      <c r="E32" s="60">
        <v>1575100</v>
      </c>
      <c r="F32" s="59">
        <v>1575100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787550</v>
      </c>
      <c r="Y32" s="59">
        <v>-787550</v>
      </c>
      <c r="Z32" s="61">
        <v>-100</v>
      </c>
      <c r="AA32" s="62">
        <v>1575100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12396432</v>
      </c>
      <c r="D40" s="331">
        <f t="shared" si="9"/>
        <v>0</v>
      </c>
      <c r="E40" s="330">
        <f t="shared" si="9"/>
        <v>16053527</v>
      </c>
      <c r="F40" s="332">
        <f t="shared" si="9"/>
        <v>16053527</v>
      </c>
      <c r="G40" s="332">
        <f t="shared" si="9"/>
        <v>137</v>
      </c>
      <c r="H40" s="330">
        <f t="shared" si="9"/>
        <v>998109</v>
      </c>
      <c r="I40" s="330">
        <f t="shared" si="9"/>
        <v>314018</v>
      </c>
      <c r="J40" s="332">
        <f t="shared" si="9"/>
        <v>1312264</v>
      </c>
      <c r="K40" s="332">
        <f t="shared" si="9"/>
        <v>90327</v>
      </c>
      <c r="L40" s="330">
        <f t="shared" si="9"/>
        <v>2218974</v>
      </c>
      <c r="M40" s="330">
        <f t="shared" si="9"/>
        <v>1137465</v>
      </c>
      <c r="N40" s="332">
        <f t="shared" si="9"/>
        <v>3446766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4759030</v>
      </c>
      <c r="X40" s="330">
        <f t="shared" si="9"/>
        <v>8026764</v>
      </c>
      <c r="Y40" s="332">
        <f t="shared" si="9"/>
        <v>-3267734</v>
      </c>
      <c r="Z40" s="323">
        <f>+IF(X40&lt;&gt;0,+(Y40/X40)*100,0)</f>
        <v>-40.7104780955314</v>
      </c>
      <c r="AA40" s="337">
        <f>SUM(AA41:AA49)</f>
        <v>16053527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3386451</v>
      </c>
      <c r="D42" s="355">
        <f t="shared" si="10"/>
        <v>0</v>
      </c>
      <c r="E42" s="54">
        <f t="shared" si="10"/>
        <v>3000000</v>
      </c>
      <c r="F42" s="53">
        <f t="shared" si="10"/>
        <v>3000000</v>
      </c>
      <c r="G42" s="53">
        <f t="shared" si="10"/>
        <v>0</v>
      </c>
      <c r="H42" s="54">
        <f t="shared" si="10"/>
        <v>993011</v>
      </c>
      <c r="I42" s="54">
        <f t="shared" si="10"/>
        <v>0</v>
      </c>
      <c r="J42" s="53">
        <f t="shared" si="10"/>
        <v>993011</v>
      </c>
      <c r="K42" s="53">
        <f t="shared" si="10"/>
        <v>0</v>
      </c>
      <c r="L42" s="54">
        <f t="shared" si="10"/>
        <v>1750604</v>
      </c>
      <c r="M42" s="54">
        <f t="shared" si="10"/>
        <v>0</v>
      </c>
      <c r="N42" s="53">
        <f t="shared" si="10"/>
        <v>1750604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2743615</v>
      </c>
      <c r="X42" s="54">
        <f t="shared" si="10"/>
        <v>1500000</v>
      </c>
      <c r="Y42" s="53">
        <f t="shared" si="10"/>
        <v>1243615</v>
      </c>
      <c r="Z42" s="94">
        <f>+IF(X42&lt;&gt;0,+(Y42/X42)*100,0)</f>
        <v>82.90766666666667</v>
      </c>
      <c r="AA42" s="95">
        <f>+AA62</f>
        <v>3000000</v>
      </c>
    </row>
    <row r="43" spans="1:27" ht="13.5">
      <c r="A43" s="348" t="s">
        <v>249</v>
      </c>
      <c r="B43" s="136"/>
      <c r="C43" s="275">
        <v>53626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>
        <v>35755</v>
      </c>
      <c r="N43" s="357">
        <v>35755</v>
      </c>
      <c r="O43" s="357"/>
      <c r="P43" s="305"/>
      <c r="Q43" s="305"/>
      <c r="R43" s="357"/>
      <c r="S43" s="357"/>
      <c r="T43" s="305"/>
      <c r="U43" s="305"/>
      <c r="V43" s="357"/>
      <c r="W43" s="357">
        <v>35755</v>
      </c>
      <c r="X43" s="305"/>
      <c r="Y43" s="357">
        <v>35755</v>
      </c>
      <c r="Z43" s="358"/>
      <c r="AA43" s="303"/>
    </row>
    <row r="44" spans="1:27" ht="13.5">
      <c r="A44" s="348" t="s">
        <v>250</v>
      </c>
      <c r="B44" s="136"/>
      <c r="C44" s="60">
        <v>2062584</v>
      </c>
      <c r="D44" s="355"/>
      <c r="E44" s="54">
        <v>1407714</v>
      </c>
      <c r="F44" s="53">
        <v>1407714</v>
      </c>
      <c r="G44" s="53"/>
      <c r="H44" s="54">
        <v>4524</v>
      </c>
      <c r="I44" s="54">
        <v>25798</v>
      </c>
      <c r="J44" s="53">
        <v>30322</v>
      </c>
      <c r="K44" s="53">
        <v>37639</v>
      </c>
      <c r="L44" s="54">
        <v>64563</v>
      </c>
      <c r="M44" s="54">
        <v>81616</v>
      </c>
      <c r="N44" s="53">
        <v>183818</v>
      </c>
      <c r="O44" s="53"/>
      <c r="P44" s="54"/>
      <c r="Q44" s="54"/>
      <c r="R44" s="53"/>
      <c r="S44" s="53"/>
      <c r="T44" s="54"/>
      <c r="U44" s="54"/>
      <c r="V44" s="53"/>
      <c r="W44" s="53">
        <v>214140</v>
      </c>
      <c r="X44" s="54">
        <v>703857</v>
      </c>
      <c r="Y44" s="53">
        <v>-489717</v>
      </c>
      <c r="Z44" s="94">
        <v>-69.58</v>
      </c>
      <c r="AA44" s="95">
        <v>1407714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478512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500000</v>
      </c>
      <c r="F48" s="53">
        <v>500000</v>
      </c>
      <c r="G48" s="53"/>
      <c r="H48" s="54"/>
      <c r="I48" s="54">
        <v>445</v>
      </c>
      <c r="J48" s="53">
        <v>445</v>
      </c>
      <c r="K48" s="53"/>
      <c r="L48" s="54">
        <v>2102</v>
      </c>
      <c r="M48" s="54"/>
      <c r="N48" s="53">
        <v>2102</v>
      </c>
      <c r="O48" s="53"/>
      <c r="P48" s="54"/>
      <c r="Q48" s="54"/>
      <c r="R48" s="53"/>
      <c r="S48" s="53"/>
      <c r="T48" s="54"/>
      <c r="U48" s="54"/>
      <c r="V48" s="53"/>
      <c r="W48" s="53">
        <v>2547</v>
      </c>
      <c r="X48" s="54">
        <v>250000</v>
      </c>
      <c r="Y48" s="53">
        <v>-247453</v>
      </c>
      <c r="Z48" s="94">
        <v>-98.98</v>
      </c>
      <c r="AA48" s="95">
        <v>500000</v>
      </c>
    </row>
    <row r="49" spans="1:27" ht="13.5">
      <c r="A49" s="348" t="s">
        <v>93</v>
      </c>
      <c r="B49" s="136"/>
      <c r="C49" s="54">
        <v>6415259</v>
      </c>
      <c r="D49" s="355"/>
      <c r="E49" s="54">
        <v>11145813</v>
      </c>
      <c r="F49" s="53">
        <v>11145813</v>
      </c>
      <c r="G49" s="53">
        <v>137</v>
      </c>
      <c r="H49" s="54">
        <v>574</v>
      </c>
      <c r="I49" s="54">
        <v>287775</v>
      </c>
      <c r="J49" s="53">
        <v>288486</v>
      </c>
      <c r="K49" s="53">
        <v>52688</v>
      </c>
      <c r="L49" s="54">
        <v>401705</v>
      </c>
      <c r="M49" s="54">
        <v>1020094</v>
      </c>
      <c r="N49" s="53">
        <v>1474487</v>
      </c>
      <c r="O49" s="53"/>
      <c r="P49" s="54"/>
      <c r="Q49" s="54"/>
      <c r="R49" s="53"/>
      <c r="S49" s="53"/>
      <c r="T49" s="54"/>
      <c r="U49" s="54"/>
      <c r="V49" s="53"/>
      <c r="W49" s="53">
        <v>1762973</v>
      </c>
      <c r="X49" s="54">
        <v>5572907</v>
      </c>
      <c r="Y49" s="53">
        <v>-3809934</v>
      </c>
      <c r="Z49" s="94">
        <v>-68.37</v>
      </c>
      <c r="AA49" s="95">
        <v>11145813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89550719</v>
      </c>
      <c r="D60" s="333">
        <f t="shared" si="14"/>
        <v>0</v>
      </c>
      <c r="E60" s="219">
        <f t="shared" si="14"/>
        <v>101031000</v>
      </c>
      <c r="F60" s="264">
        <f t="shared" si="14"/>
        <v>101031000</v>
      </c>
      <c r="G60" s="264">
        <f t="shared" si="14"/>
        <v>802342</v>
      </c>
      <c r="H60" s="219">
        <f t="shared" si="14"/>
        <v>9872797</v>
      </c>
      <c r="I60" s="219">
        <f t="shared" si="14"/>
        <v>7185488</v>
      </c>
      <c r="J60" s="264">
        <f t="shared" si="14"/>
        <v>17860627</v>
      </c>
      <c r="K60" s="264">
        <f t="shared" si="14"/>
        <v>13240411</v>
      </c>
      <c r="L60" s="219">
        <f t="shared" si="14"/>
        <v>10458141</v>
      </c>
      <c r="M60" s="219">
        <f t="shared" si="14"/>
        <v>9652678</v>
      </c>
      <c r="N60" s="264">
        <f t="shared" si="14"/>
        <v>33351230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51211857</v>
      </c>
      <c r="X60" s="219">
        <f t="shared" si="14"/>
        <v>50515502</v>
      </c>
      <c r="Y60" s="264">
        <f t="shared" si="14"/>
        <v>696355</v>
      </c>
      <c r="Z60" s="324">
        <f>+IF(X60&lt;&gt;0,+(Y60/X60)*100,0)</f>
        <v>1.3784976342509672</v>
      </c>
      <c r="AA60" s="232">
        <f>+AA57+AA54+AA51+AA40+AA37+AA34+AA22+AA5</f>
        <v>101031000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3386451</v>
      </c>
      <c r="D62" s="335">
        <f t="shared" si="15"/>
        <v>0</v>
      </c>
      <c r="E62" s="334">
        <f t="shared" si="15"/>
        <v>3000000</v>
      </c>
      <c r="F62" s="336">
        <f t="shared" si="15"/>
        <v>3000000</v>
      </c>
      <c r="G62" s="336">
        <f t="shared" si="15"/>
        <v>0</v>
      </c>
      <c r="H62" s="334">
        <f t="shared" si="15"/>
        <v>993011</v>
      </c>
      <c r="I62" s="334">
        <f t="shared" si="15"/>
        <v>0</v>
      </c>
      <c r="J62" s="336">
        <f t="shared" si="15"/>
        <v>993011</v>
      </c>
      <c r="K62" s="336">
        <f t="shared" si="15"/>
        <v>0</v>
      </c>
      <c r="L62" s="334">
        <f t="shared" si="15"/>
        <v>1750604</v>
      </c>
      <c r="M62" s="334">
        <f t="shared" si="15"/>
        <v>0</v>
      </c>
      <c r="N62" s="336">
        <f t="shared" si="15"/>
        <v>1750604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2743615</v>
      </c>
      <c r="X62" s="334">
        <f t="shared" si="15"/>
        <v>1500000</v>
      </c>
      <c r="Y62" s="336">
        <f t="shared" si="15"/>
        <v>1243615</v>
      </c>
      <c r="Z62" s="325">
        <f>+IF(X62&lt;&gt;0,+(Y62/X62)*100,0)</f>
        <v>82.90766666666667</v>
      </c>
      <c r="AA62" s="338">
        <f>SUM(AA63:AA66)</f>
        <v>3000000</v>
      </c>
    </row>
    <row r="63" spans="1:27" ht="13.5">
      <c r="A63" s="348" t="s">
        <v>258</v>
      </c>
      <c r="B63" s="136"/>
      <c r="C63" s="60">
        <v>3386451</v>
      </c>
      <c r="D63" s="327"/>
      <c r="E63" s="60">
        <v>3000000</v>
      </c>
      <c r="F63" s="59">
        <v>3000000</v>
      </c>
      <c r="G63" s="59"/>
      <c r="H63" s="60">
        <v>993011</v>
      </c>
      <c r="I63" s="60"/>
      <c r="J63" s="59">
        <v>993011</v>
      </c>
      <c r="K63" s="59"/>
      <c r="L63" s="60">
        <v>1750604</v>
      </c>
      <c r="M63" s="60"/>
      <c r="N63" s="59">
        <v>1750604</v>
      </c>
      <c r="O63" s="59"/>
      <c r="P63" s="60"/>
      <c r="Q63" s="60"/>
      <c r="R63" s="59"/>
      <c r="S63" s="59"/>
      <c r="T63" s="60"/>
      <c r="U63" s="60"/>
      <c r="V63" s="59"/>
      <c r="W63" s="59">
        <v>2743615</v>
      </c>
      <c r="X63" s="60">
        <v>1500000</v>
      </c>
      <c r="Y63" s="59">
        <v>1243615</v>
      </c>
      <c r="Z63" s="61">
        <v>82.91</v>
      </c>
      <c r="AA63" s="62">
        <v>3000000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2015-02-02T11:10:46Z</dcterms:created>
  <dcterms:modified xsi:type="dcterms:W3CDTF">2015-02-02T11:15:00Z</dcterms:modified>
  <cp:category/>
  <cp:version/>
  <cp:contentType/>
  <cp:contentStatus/>
</cp:coreProperties>
</file>