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<sst xmlns="http://schemas.openxmlformats.org/spreadsheetml/2006/main" count="855" uniqueCount="302">
  <si>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uMngeni(KZN222)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</si>
  <si>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</si>
  <si>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</si>
  <si>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</si>
  <si>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</si>
  <si>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</si>
  <si>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</si>
  <si>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</si>
  <si>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</si>
  <si>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</si>
  <si>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</si>
  <si>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</si>
  <si>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</si>
  <si>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</si>
  <si>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</si>
  <si>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</si>
  <si>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</si>
  <si>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</si>
  <si>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</si>
  <si>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</si>
  <si>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</si>
  <si>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</si>
  <si>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</si>
  <si>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</si>
  <si>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</si>
  <si>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</si>
  <si>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</si>
  <si>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</si>
  <si>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</si>
  <si>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</si>
  <si>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</si>
  <si>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</si>
  <si>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</si>
  <si>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</si>
  <si>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</si>
  <si>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</si>
  <si>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</si>
  <si>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</si>
  <si>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</si>
  <si>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</si>
  <si>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</si>
  <si>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</si>
  <si>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</si>
  <si>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</si>
  <si>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</si>
  <si>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</si>
  <si>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</si>
  <si>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</si>
  <si>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</si>
  <si>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</si>
  <si>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</si>
  <si>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</si>
  <si>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</si>
  <si>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</si>
  <si>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</si>
  <si>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</si>
  <si>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</si>
  <si>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</si>
  <si>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</si>
  <si>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</si>
  <si>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</si>
  <si>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</si>
  <si>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</si>
  <si>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</si>
  <si>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</si>
  <si>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</si>
  <si>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</si>
  <si>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</si>
  <si>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</si>
  <si>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</si>
  <si>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uMngeni(KZN222)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</si>
  <si>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</si>
  <si>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</si>
  <si>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</si>
  <si>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</si>
  <si>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</si>
  <si>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</si>
  <si>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</si>
  <si>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</si>
  <si>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</si>
  <si>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</si>
  <si>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</si>
  <si>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</si>
  <si>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</si>
  <si>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</si>
  <si>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</si>
  <si>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</si>
  <si>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</si>
  <si>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</si>
  <si>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</si>
  <si>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</si>
  <si>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</si>
  <si>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</si>
  <si>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</si>
  <si>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</si>
  <si>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</si>
  <si>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</si>
  <si>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</si>
  <si>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</si>
  <si>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</si>
  <si>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uMngeni(KZN222)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</si>
  <si>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</si>
  <si>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</si>
  <si>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</si>
  <si>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</si>
  <si>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</si>
  <si>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</si>
  <si>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</si>
  <si>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</si>
  <si>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</si>
  <si>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</si>
  <si>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</si>
  <si>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</si>
  <si>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</si>
  <si>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</si>
  <si>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</si>
  <si>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</si>
  <si>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</si>
  <si>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</si>
  <si>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</si>
  <si>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</si>
  <si>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</si>
  <si>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</si>
  <si>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</si>
  <si>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</si>
  <si>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</si>
  <si>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</si>
  <si>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</si>
  <si>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</si>
  <si>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uMngeni(KZN222)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</si>
  <si>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</si>
  <si>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</si>
  <si>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</si>
  <si>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</si>
  <si>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</si>
  <si>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</si>
  <si>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</si>
  <si>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</si>
  <si>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</si>
  <si>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</si>
  <si>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uMngeni(KZN222)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</si>
  <si>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</si>
  <si>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</si>
  <si>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</si>
  <si>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</si>
  <si>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</si>
  <si>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</si>
  <si>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</si>
  <si>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</si>
  <si>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</si>
  <si>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</si>
  <si>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</si>
  <si>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</si>
  <si>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</si>
  <si>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</si>
  <si>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</si>
  <si>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</si>
  <si>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</si>
  <si>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</si>
  <si>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</si>
  <si>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</si>
  <si>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</si>
  <si>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</si>
  <si>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</si>
  <si>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</si>
  <si>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</si>
  <si>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</si>
  <si>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</si>
  <si>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</si>
  <si>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</si>
  <si>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</si>
  <si>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</si>
  <si>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</si>
  <si>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</si>
  <si>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uMngeni(KZN222)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</si>
  <si>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</si>
  <si>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</si>
  <si>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</si>
  <si>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</si>
  <si>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</si>
  <si>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</si>
  <si>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</si>
  <si>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</si>
  <si>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</si>
  <si>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</si>
  <si>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</si>
  <si>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</si>
  <si>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</si>
  <si>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</si>
  <si>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</si>
  <si>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</si>
  <si>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</si>
  <si>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</si>
  <si>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</si>
  <si>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</si>
  <si>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</si>
  <si>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</si>
  <si>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</si>
  <si>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</si>
  <si>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</si>
  <si>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</si>
  <si>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uMngeni(KZN222)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</si>
  <si>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</si>
  <si>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</si>
  <si>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</si>
  <si>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</si>
  <si>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</si>
  <si>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</si>
  <si>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</si>
  <si>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</si>
  <si>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</si>
  <si>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</si>
  <si>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</si>
  <si>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</si>
  <si>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</si>
  <si>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</si>
  <si>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</si>
  <si>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</si>
  <si>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</si>
  <si>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</si>
  <si>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</si>
  <si>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</si>
  <si>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</si>
  <si>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</si>
  <si>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</si>
  <si>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</si>
  <si>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uMngeni(KZN222)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</si>
  <si>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</si>
  <si>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</si>
  <si>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</si>
  <si>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</si>
  <si>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</si>
  <si>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</si>
  <si>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</si>
  <si>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</si>
  <si>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</si>
  <si>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</si>
  <si>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</si>
  <si>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</si>
  <si>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</si>
  <si>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</si>
  <si>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</si>
  <si>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</si>
  <si>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</si>
  <si>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</si>
  <si>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</si>
  <si>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</si>
  <si>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</si>
  <si>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</si>
  <si>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</si>
  <si>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</si>
  <si>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</si>
  <si>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</si>
  <si>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</si>
  <si>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</si>
  <si>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</si>
  <si>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</si>
  <si>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</si>
  <si>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</si>
  <si>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</si>
  <si>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</si>
  <si>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</si>
  <si>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uMngeni(KZN222)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</si>
  <si>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</si>
  <si>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</si>
  <si>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Kwazulu-Natal: uMngeni(KZN222)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</si>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</sst>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117668852</v>
      </c>
      <c r="C5" s="19">
        <v>0</v>
      </c>
      <c r="D5" s="59">
        <v>132896380</v>
      </c>
      <c r="E5" s="60">
        <v>132896380</v>
      </c>
      <c r="F5" s="60">
        <v>9819666</v>
      </c>
      <c r="G5" s="60">
        <v>9846776</v>
      </c>
      <c r="H5" s="60">
        <v>9525669</v>
      </c>
      <c r="I5" s="60">
        <v>29192111</v>
      </c>
      <c r="J5" s="60">
        <v>9458547</v>
      </c>
      <c r="K5" s="60">
        <v>9096448</v>
      </c>
      <c r="L5" s="60">
        <v>9320073</v>
      </c>
      <c r="M5" s="60">
        <v>27875068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57067179</v>
      </c>
      <c r="W5" s="60">
        <v>69801318</v>
      </c>
      <c r="X5" s="60">
        <v>-12734139</v>
      </c>
      <c r="Y5" s="61">
        <v>-18.24</v>
      </c>
      <c r="Z5" s="62">
        <v>132896380</v>
      </c>
    </row>
    <row r="6" spans="1:26" ht="13.5">
      <c r="A6" s="58" t="s">
        <v>32</v>
      </c>
      <c r="B6" s="19">
        <v>56460832</v>
      </c>
      <c r="C6" s="19">
        <v>0</v>
      </c>
      <c r="D6" s="59">
        <v>61083862</v>
      </c>
      <c r="E6" s="60">
        <v>61083862</v>
      </c>
      <c r="F6" s="60">
        <v>6575459</v>
      </c>
      <c r="G6" s="60">
        <v>5069528</v>
      </c>
      <c r="H6" s="60">
        <v>4071585</v>
      </c>
      <c r="I6" s="60">
        <v>15716572</v>
      </c>
      <c r="J6" s="60">
        <v>4796398</v>
      </c>
      <c r="K6" s="60">
        <v>5259348</v>
      </c>
      <c r="L6" s="60">
        <v>4247845</v>
      </c>
      <c r="M6" s="60">
        <v>14303591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30020163</v>
      </c>
      <c r="W6" s="60">
        <v>34610726</v>
      </c>
      <c r="X6" s="60">
        <v>-4590563</v>
      </c>
      <c r="Y6" s="61">
        <v>-13.26</v>
      </c>
      <c r="Z6" s="62">
        <v>61083862</v>
      </c>
    </row>
    <row r="7" spans="1:26" ht="13.5">
      <c r="A7" s="58" t="s">
        <v>33</v>
      </c>
      <c r="B7" s="19">
        <v>1849119</v>
      </c>
      <c r="C7" s="19">
        <v>0</v>
      </c>
      <c r="D7" s="59">
        <v>900000</v>
      </c>
      <c r="E7" s="60">
        <v>900000</v>
      </c>
      <c r="F7" s="60">
        <v>118826</v>
      </c>
      <c r="G7" s="60">
        <v>70194</v>
      </c>
      <c r="H7" s="60">
        <v>447525</v>
      </c>
      <c r="I7" s="60">
        <v>636545</v>
      </c>
      <c r="J7" s="60">
        <v>49750</v>
      </c>
      <c r="K7" s="60">
        <v>35981</v>
      </c>
      <c r="L7" s="60">
        <v>308247</v>
      </c>
      <c r="M7" s="60">
        <v>393978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1030523</v>
      </c>
      <c r="W7" s="60">
        <v>445500</v>
      </c>
      <c r="X7" s="60">
        <v>585023</v>
      </c>
      <c r="Y7" s="61">
        <v>131.32</v>
      </c>
      <c r="Z7" s="62">
        <v>900000</v>
      </c>
    </row>
    <row r="8" spans="1:26" ht="13.5">
      <c r="A8" s="58" t="s">
        <v>34</v>
      </c>
      <c r="B8" s="19">
        <v>48265007</v>
      </c>
      <c r="C8" s="19">
        <v>0</v>
      </c>
      <c r="D8" s="59">
        <v>47314000</v>
      </c>
      <c r="E8" s="60">
        <v>47314000</v>
      </c>
      <c r="F8" s="60">
        <v>17523000</v>
      </c>
      <c r="G8" s="60">
        <v>1334000</v>
      </c>
      <c r="H8" s="60">
        <v>2500000</v>
      </c>
      <c r="I8" s="60">
        <v>21357000</v>
      </c>
      <c r="J8" s="60">
        <v>151000</v>
      </c>
      <c r="K8" s="60">
        <v>12713505</v>
      </c>
      <c r="L8" s="60">
        <v>0</v>
      </c>
      <c r="M8" s="60">
        <v>12864505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34221505</v>
      </c>
      <c r="W8" s="60">
        <v>24314000</v>
      </c>
      <c r="X8" s="60">
        <v>9907505</v>
      </c>
      <c r="Y8" s="61">
        <v>40.75</v>
      </c>
      <c r="Z8" s="62">
        <v>47314000</v>
      </c>
    </row>
    <row r="9" spans="1:26" ht="13.5">
      <c r="A9" s="58" t="s">
        <v>35</v>
      </c>
      <c r="B9" s="19">
        <v>33158953</v>
      </c>
      <c r="C9" s="19">
        <v>0</v>
      </c>
      <c r="D9" s="59">
        <v>21932232</v>
      </c>
      <c r="E9" s="60">
        <v>21932232</v>
      </c>
      <c r="F9" s="60">
        <v>1096289</v>
      </c>
      <c r="G9" s="60">
        <v>1388453</v>
      </c>
      <c r="H9" s="60">
        <v>1287906</v>
      </c>
      <c r="I9" s="60">
        <v>3772648</v>
      </c>
      <c r="J9" s="60">
        <v>1234429</v>
      </c>
      <c r="K9" s="60">
        <v>1322119</v>
      </c>
      <c r="L9" s="60">
        <v>3145733</v>
      </c>
      <c r="M9" s="60">
        <v>5702281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9474929</v>
      </c>
      <c r="W9" s="60">
        <v>10974985</v>
      </c>
      <c r="X9" s="60">
        <v>-1500056</v>
      </c>
      <c r="Y9" s="61">
        <v>-13.67</v>
      </c>
      <c r="Z9" s="62">
        <v>21932232</v>
      </c>
    </row>
    <row r="10" spans="1:26" ht="25.5">
      <c r="A10" s="63" t="s">
        <v>277</v>
      </c>
      <c r="B10" s="64">
        <f>SUM(B5:B9)</f>
        <v>257402763</v>
      </c>
      <c r="C10" s="64">
        <f>SUM(C5:C9)</f>
        <v>0</v>
      </c>
      <c r="D10" s="65">
        <f aca="true" t="shared" si="0" ref="D10:Z10">SUM(D5:D9)</f>
        <v>264126474</v>
      </c>
      <c r="E10" s="66">
        <f t="shared" si="0"/>
        <v>264126474</v>
      </c>
      <c r="F10" s="66">
        <f t="shared" si="0"/>
        <v>35133240</v>
      </c>
      <c r="G10" s="66">
        <f t="shared" si="0"/>
        <v>17708951</v>
      </c>
      <c r="H10" s="66">
        <f t="shared" si="0"/>
        <v>17832685</v>
      </c>
      <c r="I10" s="66">
        <f t="shared" si="0"/>
        <v>70674876</v>
      </c>
      <c r="J10" s="66">
        <f t="shared" si="0"/>
        <v>15690124</v>
      </c>
      <c r="K10" s="66">
        <f t="shared" si="0"/>
        <v>28427401</v>
      </c>
      <c r="L10" s="66">
        <f t="shared" si="0"/>
        <v>17021898</v>
      </c>
      <c r="M10" s="66">
        <f t="shared" si="0"/>
        <v>61139423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131814299</v>
      </c>
      <c r="W10" s="66">
        <f t="shared" si="0"/>
        <v>140146529</v>
      </c>
      <c r="X10" s="66">
        <f t="shared" si="0"/>
        <v>-8332230</v>
      </c>
      <c r="Y10" s="67">
        <f>+IF(W10&lt;&gt;0,(X10/W10)*100,0)</f>
        <v>-5.945370220335603</v>
      </c>
      <c r="Z10" s="68">
        <f t="shared" si="0"/>
        <v>264126474</v>
      </c>
    </row>
    <row r="11" spans="1:26" ht="13.5">
      <c r="A11" s="58" t="s">
        <v>37</v>
      </c>
      <c r="B11" s="19">
        <v>65270683</v>
      </c>
      <c r="C11" s="19">
        <v>0</v>
      </c>
      <c r="D11" s="59">
        <v>80740949</v>
      </c>
      <c r="E11" s="60">
        <v>80740949</v>
      </c>
      <c r="F11" s="60">
        <v>5719982</v>
      </c>
      <c r="G11" s="60">
        <v>5741460</v>
      </c>
      <c r="H11" s="60">
        <v>5770551</v>
      </c>
      <c r="I11" s="60">
        <v>17231993</v>
      </c>
      <c r="J11" s="60">
        <v>8846476</v>
      </c>
      <c r="K11" s="60">
        <v>6396388</v>
      </c>
      <c r="L11" s="60">
        <v>6649700</v>
      </c>
      <c r="M11" s="60">
        <v>21892564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39124557</v>
      </c>
      <c r="W11" s="60">
        <v>40870000</v>
      </c>
      <c r="X11" s="60">
        <v>-1745443</v>
      </c>
      <c r="Y11" s="61">
        <v>-4.27</v>
      </c>
      <c r="Z11" s="62">
        <v>80740949</v>
      </c>
    </row>
    <row r="12" spans="1:26" ht="13.5">
      <c r="A12" s="58" t="s">
        <v>38</v>
      </c>
      <c r="B12" s="19">
        <v>5744657</v>
      </c>
      <c r="C12" s="19">
        <v>0</v>
      </c>
      <c r="D12" s="59">
        <v>6127351</v>
      </c>
      <c r="E12" s="60">
        <v>6127351</v>
      </c>
      <c r="F12" s="60">
        <v>483663</v>
      </c>
      <c r="G12" s="60">
        <v>483663</v>
      </c>
      <c r="H12" s="60">
        <v>483663</v>
      </c>
      <c r="I12" s="60">
        <v>1450989</v>
      </c>
      <c r="J12" s="60">
        <v>483663</v>
      </c>
      <c r="K12" s="60">
        <v>483663</v>
      </c>
      <c r="L12" s="60">
        <v>483663</v>
      </c>
      <c r="M12" s="60">
        <v>1450989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2901978</v>
      </c>
      <c r="W12" s="60">
        <v>3060600</v>
      </c>
      <c r="X12" s="60">
        <v>-158622</v>
      </c>
      <c r="Y12" s="61">
        <v>-5.18</v>
      </c>
      <c r="Z12" s="62">
        <v>6127351</v>
      </c>
    </row>
    <row r="13" spans="1:26" ht="13.5">
      <c r="A13" s="58" t="s">
        <v>278</v>
      </c>
      <c r="B13" s="19">
        <v>37604143</v>
      </c>
      <c r="C13" s="19">
        <v>0</v>
      </c>
      <c r="D13" s="59">
        <v>10675257</v>
      </c>
      <c r="E13" s="60">
        <v>10675257</v>
      </c>
      <c r="F13" s="60">
        <v>889605</v>
      </c>
      <c r="G13" s="60">
        <v>889605</v>
      </c>
      <c r="H13" s="60">
        <v>889605</v>
      </c>
      <c r="I13" s="60">
        <v>2668815</v>
      </c>
      <c r="J13" s="60">
        <v>889605</v>
      </c>
      <c r="K13" s="60">
        <v>889605</v>
      </c>
      <c r="L13" s="60">
        <v>889605</v>
      </c>
      <c r="M13" s="60">
        <v>2668815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5337630</v>
      </c>
      <c r="W13" s="60">
        <v>5084254</v>
      </c>
      <c r="X13" s="60">
        <v>253376</v>
      </c>
      <c r="Y13" s="61">
        <v>4.98</v>
      </c>
      <c r="Z13" s="62">
        <v>10675257</v>
      </c>
    </row>
    <row r="14" spans="1:26" ht="13.5">
      <c r="A14" s="58" t="s">
        <v>40</v>
      </c>
      <c r="B14" s="19">
        <v>4297367</v>
      </c>
      <c r="C14" s="19">
        <v>0</v>
      </c>
      <c r="D14" s="59">
        <v>4498865</v>
      </c>
      <c r="E14" s="60">
        <v>4498865</v>
      </c>
      <c r="F14" s="60">
        <v>184</v>
      </c>
      <c r="G14" s="60">
        <v>648</v>
      </c>
      <c r="H14" s="60">
        <v>1265286</v>
      </c>
      <c r="I14" s="60">
        <v>1266118</v>
      </c>
      <c r="J14" s="60">
        <v>42</v>
      </c>
      <c r="K14" s="60">
        <v>248</v>
      </c>
      <c r="L14" s="60">
        <v>1171747</v>
      </c>
      <c r="M14" s="60">
        <v>1172037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2438155</v>
      </c>
      <c r="W14" s="60">
        <v>2226937</v>
      </c>
      <c r="X14" s="60">
        <v>211218</v>
      </c>
      <c r="Y14" s="61">
        <v>9.48</v>
      </c>
      <c r="Z14" s="62">
        <v>4498865</v>
      </c>
    </row>
    <row r="15" spans="1:26" ht="13.5">
      <c r="A15" s="58" t="s">
        <v>41</v>
      </c>
      <c r="B15" s="19">
        <v>65892623</v>
      </c>
      <c r="C15" s="19">
        <v>0</v>
      </c>
      <c r="D15" s="59">
        <v>65681000</v>
      </c>
      <c r="E15" s="60">
        <v>65681000</v>
      </c>
      <c r="F15" s="60">
        <v>7458050</v>
      </c>
      <c r="G15" s="60">
        <v>15132772</v>
      </c>
      <c r="H15" s="60">
        <v>-619102</v>
      </c>
      <c r="I15" s="60">
        <v>21971720</v>
      </c>
      <c r="J15" s="60">
        <v>8598481</v>
      </c>
      <c r="K15" s="60">
        <v>5687185</v>
      </c>
      <c r="L15" s="60">
        <v>2375668</v>
      </c>
      <c r="M15" s="60">
        <v>16661334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38633054</v>
      </c>
      <c r="W15" s="60">
        <v>32989609</v>
      </c>
      <c r="X15" s="60">
        <v>5643445</v>
      </c>
      <c r="Y15" s="61">
        <v>17.11</v>
      </c>
      <c r="Z15" s="62">
        <v>65681000</v>
      </c>
    </row>
    <row r="16" spans="1:26" ht="13.5">
      <c r="A16" s="69" t="s">
        <v>42</v>
      </c>
      <c r="B16" s="19">
        <v>10866661</v>
      </c>
      <c r="C16" s="19">
        <v>0</v>
      </c>
      <c r="D16" s="59">
        <v>7085000</v>
      </c>
      <c r="E16" s="60">
        <v>7085000</v>
      </c>
      <c r="F16" s="60">
        <v>323259</v>
      </c>
      <c r="G16" s="60">
        <v>448649</v>
      </c>
      <c r="H16" s="60">
        <v>751483</v>
      </c>
      <c r="I16" s="60">
        <v>1523391</v>
      </c>
      <c r="J16" s="60">
        <v>951234</v>
      </c>
      <c r="K16" s="60">
        <v>494908</v>
      </c>
      <c r="L16" s="60">
        <v>690644</v>
      </c>
      <c r="M16" s="60">
        <v>2136786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3660177</v>
      </c>
      <c r="W16" s="60">
        <v>3723000</v>
      </c>
      <c r="X16" s="60">
        <v>-62823</v>
      </c>
      <c r="Y16" s="61">
        <v>-1.69</v>
      </c>
      <c r="Z16" s="62">
        <v>7085000</v>
      </c>
    </row>
    <row r="17" spans="1:26" ht="13.5">
      <c r="A17" s="58" t="s">
        <v>43</v>
      </c>
      <c r="B17" s="19">
        <v>93424570</v>
      </c>
      <c r="C17" s="19">
        <v>0</v>
      </c>
      <c r="D17" s="59">
        <v>84476597</v>
      </c>
      <c r="E17" s="60">
        <v>84476597</v>
      </c>
      <c r="F17" s="60">
        <v>3447200</v>
      </c>
      <c r="G17" s="60">
        <v>3782768</v>
      </c>
      <c r="H17" s="60">
        <v>6300208</v>
      </c>
      <c r="I17" s="60">
        <v>13530176</v>
      </c>
      <c r="J17" s="60">
        <v>5766754</v>
      </c>
      <c r="K17" s="60">
        <v>5105789</v>
      </c>
      <c r="L17" s="60">
        <v>4125222</v>
      </c>
      <c r="M17" s="60">
        <v>14997765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28527941</v>
      </c>
      <c r="W17" s="60">
        <v>45865434</v>
      </c>
      <c r="X17" s="60">
        <v>-17337493</v>
      </c>
      <c r="Y17" s="61">
        <v>-37.8</v>
      </c>
      <c r="Z17" s="62">
        <v>84476597</v>
      </c>
    </row>
    <row r="18" spans="1:26" ht="13.5">
      <c r="A18" s="70" t="s">
        <v>44</v>
      </c>
      <c r="B18" s="71">
        <f>SUM(B11:B17)</f>
        <v>283100704</v>
      </c>
      <c r="C18" s="71">
        <f>SUM(C11:C17)</f>
        <v>0</v>
      </c>
      <c r="D18" s="72">
        <f aca="true" t="shared" si="1" ref="D18:Z18">SUM(D11:D17)</f>
        <v>259285019</v>
      </c>
      <c r="E18" s="73">
        <f t="shared" si="1"/>
        <v>259285019</v>
      </c>
      <c r="F18" s="73">
        <f t="shared" si="1"/>
        <v>18321943</v>
      </c>
      <c r="G18" s="73">
        <f t="shared" si="1"/>
        <v>26479565</v>
      </c>
      <c r="H18" s="73">
        <f t="shared" si="1"/>
        <v>14841694</v>
      </c>
      <c r="I18" s="73">
        <f t="shared" si="1"/>
        <v>59643202</v>
      </c>
      <c r="J18" s="73">
        <f t="shared" si="1"/>
        <v>25536255</v>
      </c>
      <c r="K18" s="73">
        <f t="shared" si="1"/>
        <v>19057786</v>
      </c>
      <c r="L18" s="73">
        <f t="shared" si="1"/>
        <v>16386249</v>
      </c>
      <c r="M18" s="73">
        <f t="shared" si="1"/>
        <v>60980290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120623492</v>
      </c>
      <c r="W18" s="73">
        <f t="shared" si="1"/>
        <v>133819834</v>
      </c>
      <c r="X18" s="73">
        <f t="shared" si="1"/>
        <v>-13196342</v>
      </c>
      <c r="Y18" s="67">
        <f>+IF(W18&lt;&gt;0,(X18/W18)*100,0)</f>
        <v>-9.861275123088257</v>
      </c>
      <c r="Z18" s="74">
        <f t="shared" si="1"/>
        <v>259285019</v>
      </c>
    </row>
    <row r="19" spans="1:26" ht="13.5">
      <c r="A19" s="70" t="s">
        <v>45</v>
      </c>
      <c r="B19" s="75">
        <f>+B10-B18</f>
        <v>-25697941</v>
      </c>
      <c r="C19" s="75">
        <f>+C10-C18</f>
        <v>0</v>
      </c>
      <c r="D19" s="76">
        <f aca="true" t="shared" si="2" ref="D19:Z19">+D10-D18</f>
        <v>4841455</v>
      </c>
      <c r="E19" s="77">
        <f t="shared" si="2"/>
        <v>4841455</v>
      </c>
      <c r="F19" s="77">
        <f t="shared" si="2"/>
        <v>16811297</v>
      </c>
      <c r="G19" s="77">
        <f t="shared" si="2"/>
        <v>-8770614</v>
      </c>
      <c r="H19" s="77">
        <f t="shared" si="2"/>
        <v>2990991</v>
      </c>
      <c r="I19" s="77">
        <f t="shared" si="2"/>
        <v>11031674</v>
      </c>
      <c r="J19" s="77">
        <f t="shared" si="2"/>
        <v>-9846131</v>
      </c>
      <c r="K19" s="77">
        <f t="shared" si="2"/>
        <v>9369615</v>
      </c>
      <c r="L19" s="77">
        <f t="shared" si="2"/>
        <v>635649</v>
      </c>
      <c r="M19" s="77">
        <f t="shared" si="2"/>
        <v>159133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11190807</v>
      </c>
      <c r="W19" s="77">
        <f>IF(E10=E18,0,W10-W18)</f>
        <v>6326695</v>
      </c>
      <c r="X19" s="77">
        <f t="shared" si="2"/>
        <v>4864112</v>
      </c>
      <c r="Y19" s="78">
        <f>+IF(W19&lt;&gt;0,(X19/W19)*100,0)</f>
        <v>76.88235326659496</v>
      </c>
      <c r="Z19" s="79">
        <f t="shared" si="2"/>
        <v>4841455</v>
      </c>
    </row>
    <row r="20" spans="1:26" ht="13.5">
      <c r="A20" s="58" t="s">
        <v>46</v>
      </c>
      <c r="B20" s="19">
        <v>28128070</v>
      </c>
      <c r="C20" s="19">
        <v>0</v>
      </c>
      <c r="D20" s="59">
        <v>21415000</v>
      </c>
      <c r="E20" s="60">
        <v>21415000</v>
      </c>
      <c r="F20" s="60">
        <v>5482000</v>
      </c>
      <c r="G20" s="60">
        <v>15000000</v>
      </c>
      <c r="H20" s="60">
        <v>0</v>
      </c>
      <c r="I20" s="60">
        <v>20482000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20482000</v>
      </c>
      <c r="W20" s="60">
        <v>13624000</v>
      </c>
      <c r="X20" s="60">
        <v>6858000</v>
      </c>
      <c r="Y20" s="61">
        <v>50.34</v>
      </c>
      <c r="Z20" s="62">
        <v>21415000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2430129</v>
      </c>
      <c r="C22" s="86">
        <f>SUM(C19:C21)</f>
        <v>0</v>
      </c>
      <c r="D22" s="87">
        <f aca="true" t="shared" si="3" ref="D22:Z22">SUM(D19:D21)</f>
        <v>26256455</v>
      </c>
      <c r="E22" s="88">
        <f t="shared" si="3"/>
        <v>26256455</v>
      </c>
      <c r="F22" s="88">
        <f t="shared" si="3"/>
        <v>22293297</v>
      </c>
      <c r="G22" s="88">
        <f t="shared" si="3"/>
        <v>6229386</v>
      </c>
      <c r="H22" s="88">
        <f t="shared" si="3"/>
        <v>2990991</v>
      </c>
      <c r="I22" s="88">
        <f t="shared" si="3"/>
        <v>31513674</v>
      </c>
      <c r="J22" s="88">
        <f t="shared" si="3"/>
        <v>-9846131</v>
      </c>
      <c r="K22" s="88">
        <f t="shared" si="3"/>
        <v>9369615</v>
      </c>
      <c r="L22" s="88">
        <f t="shared" si="3"/>
        <v>635649</v>
      </c>
      <c r="M22" s="88">
        <f t="shared" si="3"/>
        <v>159133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31672807</v>
      </c>
      <c r="W22" s="88">
        <f t="shared" si="3"/>
        <v>19950695</v>
      </c>
      <c r="X22" s="88">
        <f t="shared" si="3"/>
        <v>11722112</v>
      </c>
      <c r="Y22" s="89">
        <f>+IF(W22&lt;&gt;0,(X22/W22)*100,0)</f>
        <v>58.755406766531195</v>
      </c>
      <c r="Z22" s="90">
        <f t="shared" si="3"/>
        <v>26256455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2430129</v>
      </c>
      <c r="C24" s="75">
        <f>SUM(C22:C23)</f>
        <v>0</v>
      </c>
      <c r="D24" s="76">
        <f aca="true" t="shared" si="4" ref="D24:Z24">SUM(D22:D23)</f>
        <v>26256455</v>
      </c>
      <c r="E24" s="77">
        <f t="shared" si="4"/>
        <v>26256455</v>
      </c>
      <c r="F24" s="77">
        <f t="shared" si="4"/>
        <v>22293297</v>
      </c>
      <c r="G24" s="77">
        <f t="shared" si="4"/>
        <v>6229386</v>
      </c>
      <c r="H24" s="77">
        <f t="shared" si="4"/>
        <v>2990991</v>
      </c>
      <c r="I24" s="77">
        <f t="shared" si="4"/>
        <v>31513674</v>
      </c>
      <c r="J24" s="77">
        <f t="shared" si="4"/>
        <v>-9846131</v>
      </c>
      <c r="K24" s="77">
        <f t="shared" si="4"/>
        <v>9369615</v>
      </c>
      <c r="L24" s="77">
        <f t="shared" si="4"/>
        <v>635649</v>
      </c>
      <c r="M24" s="77">
        <f t="shared" si="4"/>
        <v>159133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31672807</v>
      </c>
      <c r="W24" s="77">
        <f t="shared" si="4"/>
        <v>19950695</v>
      </c>
      <c r="X24" s="77">
        <f t="shared" si="4"/>
        <v>11722112</v>
      </c>
      <c r="Y24" s="78">
        <f>+IF(W24&lt;&gt;0,(X24/W24)*100,0)</f>
        <v>58.755406766531195</v>
      </c>
      <c r="Z24" s="79">
        <f t="shared" si="4"/>
        <v>26256455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38341722</v>
      </c>
      <c r="C27" s="22">
        <v>0</v>
      </c>
      <c r="D27" s="99">
        <v>23015000</v>
      </c>
      <c r="E27" s="100">
        <v>23015000</v>
      </c>
      <c r="F27" s="100">
        <v>0</v>
      </c>
      <c r="G27" s="100">
        <v>3575195</v>
      </c>
      <c r="H27" s="100">
        <v>4990548</v>
      </c>
      <c r="I27" s="100">
        <v>8565743</v>
      </c>
      <c r="J27" s="100">
        <v>17289383</v>
      </c>
      <c r="K27" s="100">
        <v>0</v>
      </c>
      <c r="L27" s="100">
        <v>333893</v>
      </c>
      <c r="M27" s="100">
        <v>17623276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26189019</v>
      </c>
      <c r="W27" s="100">
        <v>11507500</v>
      </c>
      <c r="X27" s="100">
        <v>14681519</v>
      </c>
      <c r="Y27" s="101">
        <v>127.58</v>
      </c>
      <c r="Z27" s="102">
        <v>23015000</v>
      </c>
    </row>
    <row r="28" spans="1:26" ht="13.5">
      <c r="A28" s="103" t="s">
        <v>46</v>
      </c>
      <c r="B28" s="19">
        <v>28041862</v>
      </c>
      <c r="C28" s="19">
        <v>0</v>
      </c>
      <c r="D28" s="59">
        <v>21415000</v>
      </c>
      <c r="E28" s="60">
        <v>21415000</v>
      </c>
      <c r="F28" s="60">
        <v>0</v>
      </c>
      <c r="G28" s="60">
        <v>3208099</v>
      </c>
      <c r="H28" s="60">
        <v>4990548</v>
      </c>
      <c r="I28" s="60">
        <v>8198647</v>
      </c>
      <c r="J28" s="60">
        <v>16582811</v>
      </c>
      <c r="K28" s="60">
        <v>0</v>
      </c>
      <c r="L28" s="60">
        <v>333893</v>
      </c>
      <c r="M28" s="60">
        <v>16916704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25115351</v>
      </c>
      <c r="W28" s="60">
        <v>10707500</v>
      </c>
      <c r="X28" s="60">
        <v>14407851</v>
      </c>
      <c r="Y28" s="61">
        <v>134.56</v>
      </c>
      <c r="Z28" s="62">
        <v>21415000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10299860</v>
      </c>
      <c r="C31" s="19">
        <v>0</v>
      </c>
      <c r="D31" s="59">
        <v>1600000</v>
      </c>
      <c r="E31" s="60">
        <v>1600000</v>
      </c>
      <c r="F31" s="60">
        <v>0</v>
      </c>
      <c r="G31" s="60">
        <v>367096</v>
      </c>
      <c r="H31" s="60">
        <v>0</v>
      </c>
      <c r="I31" s="60">
        <v>367096</v>
      </c>
      <c r="J31" s="60">
        <v>706572</v>
      </c>
      <c r="K31" s="60">
        <v>0</v>
      </c>
      <c r="L31" s="60">
        <v>0</v>
      </c>
      <c r="M31" s="60">
        <v>706572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1073668</v>
      </c>
      <c r="W31" s="60">
        <v>800000</v>
      </c>
      <c r="X31" s="60">
        <v>273668</v>
      </c>
      <c r="Y31" s="61">
        <v>34.21</v>
      </c>
      <c r="Z31" s="62">
        <v>1600000</v>
      </c>
    </row>
    <row r="32" spans="1:26" ht="13.5">
      <c r="A32" s="70" t="s">
        <v>54</v>
      </c>
      <c r="B32" s="22">
        <f>SUM(B28:B31)</f>
        <v>38341722</v>
      </c>
      <c r="C32" s="22">
        <f>SUM(C28:C31)</f>
        <v>0</v>
      </c>
      <c r="D32" s="99">
        <f aca="true" t="shared" si="5" ref="D32:Z32">SUM(D28:D31)</f>
        <v>23015000</v>
      </c>
      <c r="E32" s="100">
        <f t="shared" si="5"/>
        <v>23015000</v>
      </c>
      <c r="F32" s="100">
        <f t="shared" si="5"/>
        <v>0</v>
      </c>
      <c r="G32" s="100">
        <f t="shared" si="5"/>
        <v>3575195</v>
      </c>
      <c r="H32" s="100">
        <f t="shared" si="5"/>
        <v>4990548</v>
      </c>
      <c r="I32" s="100">
        <f t="shared" si="5"/>
        <v>8565743</v>
      </c>
      <c r="J32" s="100">
        <f t="shared" si="5"/>
        <v>17289383</v>
      </c>
      <c r="K32" s="100">
        <f t="shared" si="5"/>
        <v>0</v>
      </c>
      <c r="L32" s="100">
        <f t="shared" si="5"/>
        <v>333893</v>
      </c>
      <c r="M32" s="100">
        <f t="shared" si="5"/>
        <v>17623276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26189019</v>
      </c>
      <c r="W32" s="100">
        <f t="shared" si="5"/>
        <v>11507500</v>
      </c>
      <c r="X32" s="100">
        <f t="shared" si="5"/>
        <v>14681519</v>
      </c>
      <c r="Y32" s="101">
        <f>+IF(W32&lt;&gt;0,(X32/W32)*100,0)</f>
        <v>127.58217684119053</v>
      </c>
      <c r="Z32" s="102">
        <f t="shared" si="5"/>
        <v>23015000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109694512</v>
      </c>
      <c r="C35" s="19">
        <v>0</v>
      </c>
      <c r="D35" s="59">
        <v>185716082</v>
      </c>
      <c r="E35" s="60">
        <v>185716082</v>
      </c>
      <c r="F35" s="60">
        <v>206848990</v>
      </c>
      <c r="G35" s="60">
        <v>186718300</v>
      </c>
      <c r="H35" s="60">
        <v>170341510</v>
      </c>
      <c r="I35" s="60">
        <v>170341510</v>
      </c>
      <c r="J35" s="60">
        <v>150905509</v>
      </c>
      <c r="K35" s="60">
        <v>155035355</v>
      </c>
      <c r="L35" s="60">
        <v>147157728</v>
      </c>
      <c r="M35" s="60">
        <v>147157728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147157728</v>
      </c>
      <c r="W35" s="60">
        <v>92858041</v>
      </c>
      <c r="X35" s="60">
        <v>54299687</v>
      </c>
      <c r="Y35" s="61">
        <v>58.48</v>
      </c>
      <c r="Z35" s="62">
        <v>185716082</v>
      </c>
    </row>
    <row r="36" spans="1:26" ht="13.5">
      <c r="A36" s="58" t="s">
        <v>57</v>
      </c>
      <c r="B36" s="19">
        <v>815233605</v>
      </c>
      <c r="C36" s="19">
        <v>0</v>
      </c>
      <c r="D36" s="59">
        <v>829708302</v>
      </c>
      <c r="E36" s="60">
        <v>829708302</v>
      </c>
      <c r="F36" s="60">
        <v>816544211</v>
      </c>
      <c r="G36" s="60">
        <v>818441704</v>
      </c>
      <c r="H36" s="60">
        <v>822849675</v>
      </c>
      <c r="I36" s="60">
        <v>822849675</v>
      </c>
      <c r="J36" s="60">
        <v>823556247</v>
      </c>
      <c r="K36" s="60">
        <v>823556247</v>
      </c>
      <c r="L36" s="60">
        <v>823556247</v>
      </c>
      <c r="M36" s="60">
        <v>823556247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823556247</v>
      </c>
      <c r="W36" s="60">
        <v>414854151</v>
      </c>
      <c r="X36" s="60">
        <v>408702096</v>
      </c>
      <c r="Y36" s="61">
        <v>98.52</v>
      </c>
      <c r="Z36" s="62">
        <v>829708302</v>
      </c>
    </row>
    <row r="37" spans="1:26" ht="13.5">
      <c r="A37" s="58" t="s">
        <v>58</v>
      </c>
      <c r="B37" s="19">
        <v>56711112</v>
      </c>
      <c r="C37" s="19">
        <v>0</v>
      </c>
      <c r="D37" s="59">
        <v>4835362</v>
      </c>
      <c r="E37" s="60">
        <v>4835362</v>
      </c>
      <c r="F37" s="60">
        <v>8949118</v>
      </c>
      <c r="G37" s="60">
        <v>14701024</v>
      </c>
      <c r="H37" s="60">
        <v>5418833</v>
      </c>
      <c r="I37" s="60">
        <v>5418833</v>
      </c>
      <c r="J37" s="60">
        <v>5377982</v>
      </c>
      <c r="K37" s="60">
        <v>7172717</v>
      </c>
      <c r="L37" s="60">
        <v>10334081</v>
      </c>
      <c r="M37" s="60">
        <v>10334081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10334081</v>
      </c>
      <c r="W37" s="60">
        <v>2417681</v>
      </c>
      <c r="X37" s="60">
        <v>7916400</v>
      </c>
      <c r="Y37" s="61">
        <v>327.44</v>
      </c>
      <c r="Z37" s="62">
        <v>4835362</v>
      </c>
    </row>
    <row r="38" spans="1:26" ht="13.5">
      <c r="A38" s="58" t="s">
        <v>59</v>
      </c>
      <c r="B38" s="19">
        <v>71963912</v>
      </c>
      <c r="C38" s="19">
        <v>0</v>
      </c>
      <c r="D38" s="59">
        <v>37151000</v>
      </c>
      <c r="E38" s="60">
        <v>37151000</v>
      </c>
      <c r="F38" s="60">
        <v>68669232</v>
      </c>
      <c r="G38" s="60">
        <v>71963912</v>
      </c>
      <c r="H38" s="60">
        <v>71963912</v>
      </c>
      <c r="I38" s="60">
        <v>71963912</v>
      </c>
      <c r="J38" s="60">
        <v>71963912</v>
      </c>
      <c r="K38" s="60">
        <v>71963912</v>
      </c>
      <c r="L38" s="60">
        <v>71297245</v>
      </c>
      <c r="M38" s="60">
        <v>71297245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71297245</v>
      </c>
      <c r="W38" s="60">
        <v>18575500</v>
      </c>
      <c r="X38" s="60">
        <v>52721745</v>
      </c>
      <c r="Y38" s="61">
        <v>283.82</v>
      </c>
      <c r="Z38" s="62">
        <v>37151000</v>
      </c>
    </row>
    <row r="39" spans="1:26" ht="13.5">
      <c r="A39" s="58" t="s">
        <v>60</v>
      </c>
      <c r="B39" s="19">
        <v>796253093</v>
      </c>
      <c r="C39" s="19">
        <v>0</v>
      </c>
      <c r="D39" s="59">
        <v>973438022</v>
      </c>
      <c r="E39" s="60">
        <v>973438022</v>
      </c>
      <c r="F39" s="60">
        <v>945774851</v>
      </c>
      <c r="G39" s="60">
        <v>918495068</v>
      </c>
      <c r="H39" s="60">
        <v>915808440</v>
      </c>
      <c r="I39" s="60">
        <v>915808440</v>
      </c>
      <c r="J39" s="60">
        <v>897119862</v>
      </c>
      <c r="K39" s="60">
        <v>899454973</v>
      </c>
      <c r="L39" s="60">
        <v>889082649</v>
      </c>
      <c r="M39" s="60">
        <v>889082649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889082649</v>
      </c>
      <c r="W39" s="60">
        <v>486719011</v>
      </c>
      <c r="X39" s="60">
        <v>402363638</v>
      </c>
      <c r="Y39" s="61">
        <v>82.67</v>
      </c>
      <c r="Z39" s="62">
        <v>973438022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49071013</v>
      </c>
      <c r="C42" s="19">
        <v>0</v>
      </c>
      <c r="D42" s="59">
        <v>25734000</v>
      </c>
      <c r="E42" s="60">
        <v>25734000</v>
      </c>
      <c r="F42" s="60">
        <v>2501659</v>
      </c>
      <c r="G42" s="60">
        <v>12734962</v>
      </c>
      <c r="H42" s="60">
        <v>-34713902</v>
      </c>
      <c r="I42" s="60">
        <v>-19477281</v>
      </c>
      <c r="J42" s="60">
        <v>-4361748</v>
      </c>
      <c r="K42" s="60">
        <v>6458555</v>
      </c>
      <c r="L42" s="60">
        <v>-1827755</v>
      </c>
      <c r="M42" s="60">
        <v>269052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-19208229</v>
      </c>
      <c r="W42" s="60">
        <v>29279739</v>
      </c>
      <c r="X42" s="60">
        <v>-48487968</v>
      </c>
      <c r="Y42" s="61">
        <v>-165.6</v>
      </c>
      <c r="Z42" s="62">
        <v>25734000</v>
      </c>
    </row>
    <row r="43" spans="1:26" ht="13.5">
      <c r="A43" s="58" t="s">
        <v>63</v>
      </c>
      <c r="B43" s="19">
        <v>-35713344</v>
      </c>
      <c r="C43" s="19">
        <v>0</v>
      </c>
      <c r="D43" s="59">
        <v>-23015000</v>
      </c>
      <c r="E43" s="60">
        <v>-23015000</v>
      </c>
      <c r="F43" s="60">
        <v>0</v>
      </c>
      <c r="G43" s="60">
        <v>2103077</v>
      </c>
      <c r="H43" s="60">
        <v>13908321</v>
      </c>
      <c r="I43" s="60">
        <v>16011398</v>
      </c>
      <c r="J43" s="60">
        <v>2053334</v>
      </c>
      <c r="K43" s="60">
        <v>-302234</v>
      </c>
      <c r="L43" s="60">
        <v>-4595800</v>
      </c>
      <c r="M43" s="60">
        <v>-2844700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13166698</v>
      </c>
      <c r="W43" s="60">
        <v>-16835082</v>
      </c>
      <c r="X43" s="60">
        <v>30001780</v>
      </c>
      <c r="Y43" s="61">
        <v>-178.21</v>
      </c>
      <c r="Z43" s="62">
        <v>-23015000</v>
      </c>
    </row>
    <row r="44" spans="1:26" ht="13.5">
      <c r="A44" s="58" t="s">
        <v>64</v>
      </c>
      <c r="B44" s="19">
        <v>-2407071</v>
      </c>
      <c r="C44" s="19">
        <v>0</v>
      </c>
      <c r="D44" s="59">
        <v>-2500000</v>
      </c>
      <c r="E44" s="60">
        <v>-2500000</v>
      </c>
      <c r="F44" s="60">
        <v>-3090</v>
      </c>
      <c r="G44" s="60">
        <v>8581</v>
      </c>
      <c r="H44" s="60">
        <v>-118133</v>
      </c>
      <c r="I44" s="60">
        <v>-112642</v>
      </c>
      <c r="J44" s="60">
        <v>24746</v>
      </c>
      <c r="K44" s="60">
        <v>0</v>
      </c>
      <c r="L44" s="60">
        <v>-9457</v>
      </c>
      <c r="M44" s="60">
        <v>15289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-97353</v>
      </c>
      <c r="W44" s="60">
        <v>-1250000</v>
      </c>
      <c r="X44" s="60">
        <v>1152647</v>
      </c>
      <c r="Y44" s="61">
        <v>-92.21</v>
      </c>
      <c r="Z44" s="62">
        <v>-2500000</v>
      </c>
    </row>
    <row r="45" spans="1:26" ht="13.5">
      <c r="A45" s="70" t="s">
        <v>65</v>
      </c>
      <c r="B45" s="22">
        <v>8675819</v>
      </c>
      <c r="C45" s="22">
        <v>0</v>
      </c>
      <c r="D45" s="99">
        <v>1198188</v>
      </c>
      <c r="E45" s="100">
        <v>1198188</v>
      </c>
      <c r="F45" s="100">
        <v>11261114</v>
      </c>
      <c r="G45" s="100">
        <v>26107734</v>
      </c>
      <c r="H45" s="100">
        <v>5184020</v>
      </c>
      <c r="I45" s="100">
        <v>5184020</v>
      </c>
      <c r="J45" s="100">
        <v>2900352</v>
      </c>
      <c r="K45" s="100">
        <v>9056673</v>
      </c>
      <c r="L45" s="100">
        <v>2623661</v>
      </c>
      <c r="M45" s="100">
        <v>2623661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2623661</v>
      </c>
      <c r="W45" s="100">
        <v>12173845</v>
      </c>
      <c r="X45" s="100">
        <v>-9550184</v>
      </c>
      <c r="Y45" s="101">
        <v>-78.45</v>
      </c>
      <c r="Z45" s="102">
        <v>1198188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8010927</v>
      </c>
      <c r="C49" s="52">
        <v>0</v>
      </c>
      <c r="D49" s="129">
        <v>2880269</v>
      </c>
      <c r="E49" s="54">
        <v>2312432</v>
      </c>
      <c r="F49" s="54">
        <v>0</v>
      </c>
      <c r="G49" s="54">
        <v>0</v>
      </c>
      <c r="H49" s="54">
        <v>0</v>
      </c>
      <c r="I49" s="54">
        <v>2187083</v>
      </c>
      <c r="J49" s="54">
        <v>0</v>
      </c>
      <c r="K49" s="54">
        <v>0</v>
      </c>
      <c r="L49" s="54">
        <v>0</v>
      </c>
      <c r="M49" s="54">
        <v>5758216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2615297</v>
      </c>
      <c r="W49" s="54">
        <v>8140661</v>
      </c>
      <c r="X49" s="54">
        <v>48202497</v>
      </c>
      <c r="Y49" s="54">
        <v>80107382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4500653</v>
      </c>
      <c r="C51" s="52">
        <v>0</v>
      </c>
      <c r="D51" s="129">
        <v>265536</v>
      </c>
      <c r="E51" s="54">
        <v>147884</v>
      </c>
      <c r="F51" s="54">
        <v>0</v>
      </c>
      <c r="G51" s="54">
        <v>0</v>
      </c>
      <c r="H51" s="54">
        <v>0</v>
      </c>
      <c r="I51" s="54">
        <v>60261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4974334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94.25156878797645</v>
      </c>
      <c r="C58" s="5">
        <f>IF(C67=0,0,+(C76/C67)*100)</f>
        <v>0</v>
      </c>
      <c r="D58" s="6">
        <f aca="true" t="shared" si="6" ref="D58:Z58">IF(D67=0,0,+(D76/D67)*100)</f>
        <v>89.18001151788916</v>
      </c>
      <c r="E58" s="7">
        <f t="shared" si="6"/>
        <v>89.18001151788916</v>
      </c>
      <c r="F58" s="7">
        <f t="shared" si="6"/>
        <v>99.09738248750766</v>
      </c>
      <c r="G58" s="7">
        <f t="shared" si="6"/>
        <v>116.25131685484548</v>
      </c>
      <c r="H58" s="7">
        <f t="shared" si="6"/>
        <v>102.55513748285223</v>
      </c>
      <c r="I58" s="7">
        <f t="shared" si="6"/>
        <v>105.8809721105517</v>
      </c>
      <c r="J58" s="7">
        <f t="shared" si="6"/>
        <v>134.89190101348652</v>
      </c>
      <c r="K58" s="7">
        <f t="shared" si="6"/>
        <v>110.78615603032524</v>
      </c>
      <c r="L58" s="7">
        <f t="shared" si="6"/>
        <v>115.44169501582353</v>
      </c>
      <c r="M58" s="7">
        <f t="shared" si="6"/>
        <v>120.38991623859154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112.88788214108291</v>
      </c>
      <c r="W58" s="7">
        <f t="shared" si="6"/>
        <v>89.2313606630508</v>
      </c>
      <c r="X58" s="7">
        <f t="shared" si="6"/>
        <v>0</v>
      </c>
      <c r="Y58" s="7">
        <f t="shared" si="6"/>
        <v>0</v>
      </c>
      <c r="Z58" s="8">
        <f t="shared" si="6"/>
        <v>89.18001151788916</v>
      </c>
    </row>
    <row r="59" spans="1:26" ht="13.5">
      <c r="A59" s="37" t="s">
        <v>31</v>
      </c>
      <c r="B59" s="9">
        <f aca="true" t="shared" si="7" ref="B59:Z66">IF(B68=0,0,+(B77/B68)*100)</f>
        <v>97.40407414110011</v>
      </c>
      <c r="C59" s="9">
        <f t="shared" si="7"/>
        <v>0</v>
      </c>
      <c r="D59" s="2">
        <f t="shared" si="7"/>
        <v>90</v>
      </c>
      <c r="E59" s="10">
        <f t="shared" si="7"/>
        <v>90</v>
      </c>
      <c r="F59" s="10">
        <f t="shared" si="7"/>
        <v>139.3722014924391</v>
      </c>
      <c r="G59" s="10">
        <f t="shared" si="7"/>
        <v>122.66898128338977</v>
      </c>
      <c r="H59" s="10">
        <f t="shared" si="7"/>
        <v>107.874868771521</v>
      </c>
      <c r="I59" s="10">
        <f t="shared" si="7"/>
        <v>123.40175056535345</v>
      </c>
      <c r="J59" s="10">
        <f t="shared" si="7"/>
        <v>155.58354738327992</v>
      </c>
      <c r="K59" s="10">
        <f t="shared" si="7"/>
        <v>123.86472458626707</v>
      </c>
      <c r="L59" s="10">
        <f t="shared" si="7"/>
        <v>121.37388987863827</v>
      </c>
      <c r="M59" s="10">
        <f t="shared" si="7"/>
        <v>133.7375664213979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128.42402551552797</v>
      </c>
      <c r="W59" s="10">
        <f t="shared" si="7"/>
        <v>92.67769334330121</v>
      </c>
      <c r="X59" s="10">
        <f t="shared" si="7"/>
        <v>0</v>
      </c>
      <c r="Y59" s="10">
        <f t="shared" si="7"/>
        <v>0</v>
      </c>
      <c r="Z59" s="11">
        <f t="shared" si="7"/>
        <v>90</v>
      </c>
    </row>
    <row r="60" spans="1:26" ht="13.5">
      <c r="A60" s="38" t="s">
        <v>32</v>
      </c>
      <c r="B60" s="12">
        <f t="shared" si="7"/>
        <v>87.1178359539583</v>
      </c>
      <c r="C60" s="12">
        <f t="shared" si="7"/>
        <v>0</v>
      </c>
      <c r="D60" s="3">
        <f t="shared" si="7"/>
        <v>90.00000032741872</v>
      </c>
      <c r="E60" s="13">
        <f t="shared" si="7"/>
        <v>90.00000032741872</v>
      </c>
      <c r="F60" s="13">
        <f t="shared" si="7"/>
        <v>43.141490198631</v>
      </c>
      <c r="G60" s="13">
        <f t="shared" si="7"/>
        <v>107.20759407976443</v>
      </c>
      <c r="H60" s="13">
        <f t="shared" si="7"/>
        <v>93.87437570381067</v>
      </c>
      <c r="I60" s="13">
        <f t="shared" si="7"/>
        <v>76.94963634563567</v>
      </c>
      <c r="J60" s="13">
        <f t="shared" si="7"/>
        <v>99.84794839794363</v>
      </c>
      <c r="K60" s="13">
        <f t="shared" si="7"/>
        <v>91.8718061630453</v>
      </c>
      <c r="L60" s="13">
        <f t="shared" si="7"/>
        <v>107.07137383779303</v>
      </c>
      <c r="M60" s="13">
        <f t="shared" si="7"/>
        <v>99.06036183501053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87.4846482345882</v>
      </c>
      <c r="W60" s="13">
        <f t="shared" si="7"/>
        <v>84.58736173289171</v>
      </c>
      <c r="X60" s="13">
        <f t="shared" si="7"/>
        <v>0</v>
      </c>
      <c r="Y60" s="13">
        <f t="shared" si="7"/>
        <v>0</v>
      </c>
      <c r="Z60" s="14">
        <f t="shared" si="7"/>
        <v>90.00000032741872</v>
      </c>
    </row>
    <row r="61" spans="1:26" ht="13.5">
      <c r="A61" s="39" t="s">
        <v>103</v>
      </c>
      <c r="B61" s="12">
        <f t="shared" si="7"/>
        <v>85.69049860060363</v>
      </c>
      <c r="C61" s="12">
        <f t="shared" si="7"/>
        <v>0</v>
      </c>
      <c r="D61" s="3">
        <f t="shared" si="7"/>
        <v>89.99999946560116</v>
      </c>
      <c r="E61" s="13">
        <f t="shared" si="7"/>
        <v>89.99999946560116</v>
      </c>
      <c r="F61" s="13">
        <f t="shared" si="7"/>
        <v>41.15801181007339</v>
      </c>
      <c r="G61" s="13">
        <f t="shared" si="7"/>
        <v>107.44134980845628</v>
      </c>
      <c r="H61" s="13">
        <f t="shared" si="7"/>
        <v>92.76147275414662</v>
      </c>
      <c r="I61" s="13">
        <f t="shared" si="7"/>
        <v>75.48967172866983</v>
      </c>
      <c r="J61" s="13">
        <f t="shared" si="7"/>
        <v>98.44635135967758</v>
      </c>
      <c r="K61" s="13">
        <f t="shared" si="7"/>
        <v>91.35008044580115</v>
      </c>
      <c r="L61" s="13">
        <f t="shared" si="7"/>
        <v>107.72877090341386</v>
      </c>
      <c r="M61" s="13">
        <f t="shared" si="7"/>
        <v>98.53474783831845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86.42892449398019</v>
      </c>
      <c r="W61" s="13">
        <f t="shared" si="7"/>
        <v>83.2311492017082</v>
      </c>
      <c r="X61" s="13">
        <f t="shared" si="7"/>
        <v>0</v>
      </c>
      <c r="Y61" s="13">
        <f t="shared" si="7"/>
        <v>0</v>
      </c>
      <c r="Z61" s="14">
        <f t="shared" si="7"/>
        <v>89.99999946560116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103.13832248247775</v>
      </c>
      <c r="C64" s="12">
        <f t="shared" si="7"/>
        <v>0</v>
      </c>
      <c r="D64" s="3">
        <f t="shared" si="7"/>
        <v>90.00001010914848</v>
      </c>
      <c r="E64" s="13">
        <f t="shared" si="7"/>
        <v>90.00001010914848</v>
      </c>
      <c r="F64" s="13">
        <f t="shared" si="7"/>
        <v>73.59463794968725</v>
      </c>
      <c r="G64" s="13">
        <f t="shared" si="7"/>
        <v>104.5874895842866</v>
      </c>
      <c r="H64" s="13">
        <f t="shared" si="7"/>
        <v>103.79410590286231</v>
      </c>
      <c r="I64" s="13">
        <f t="shared" si="7"/>
        <v>94.17445211430582</v>
      </c>
      <c r="J64" s="13">
        <f t="shared" si="7"/>
        <v>116.05302994589101</v>
      </c>
      <c r="K64" s="13">
        <f t="shared" si="7"/>
        <v>98.01036445501656</v>
      </c>
      <c r="L64" s="13">
        <f t="shared" si="7"/>
        <v>101.03897659487819</v>
      </c>
      <c r="M64" s="13">
        <f t="shared" si="7"/>
        <v>104.74176399829264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99.42171365601925</v>
      </c>
      <c r="W64" s="13">
        <f t="shared" si="7"/>
        <v>103.16796585815658</v>
      </c>
      <c r="X64" s="13">
        <f t="shared" si="7"/>
        <v>0</v>
      </c>
      <c r="Y64" s="13">
        <f t="shared" si="7"/>
        <v>0</v>
      </c>
      <c r="Z64" s="14">
        <f t="shared" si="7"/>
        <v>90.00001010914848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124.61787860603835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169767205</v>
      </c>
      <c r="C67" s="24"/>
      <c r="D67" s="25">
        <v>189708372</v>
      </c>
      <c r="E67" s="26">
        <v>189708372</v>
      </c>
      <c r="F67" s="26">
        <v>16220935</v>
      </c>
      <c r="G67" s="26">
        <v>14946598</v>
      </c>
      <c r="H67" s="26">
        <v>13519977</v>
      </c>
      <c r="I67" s="26">
        <v>44687510</v>
      </c>
      <c r="J67" s="26">
        <v>14047449</v>
      </c>
      <c r="K67" s="26">
        <v>14326151</v>
      </c>
      <c r="L67" s="26">
        <v>13364595</v>
      </c>
      <c r="M67" s="26">
        <v>41738195</v>
      </c>
      <c r="N67" s="26"/>
      <c r="O67" s="26"/>
      <c r="P67" s="26"/>
      <c r="Q67" s="26"/>
      <c r="R67" s="26"/>
      <c r="S67" s="26"/>
      <c r="T67" s="26"/>
      <c r="U67" s="26"/>
      <c r="V67" s="26">
        <v>86425705</v>
      </c>
      <c r="W67" s="26">
        <v>102322658</v>
      </c>
      <c r="X67" s="26"/>
      <c r="Y67" s="25"/>
      <c r="Z67" s="27">
        <v>189708372</v>
      </c>
    </row>
    <row r="68" spans="1:26" ht="13.5" hidden="1">
      <c r="A68" s="37" t="s">
        <v>31</v>
      </c>
      <c r="B68" s="19">
        <v>111631578</v>
      </c>
      <c r="C68" s="19"/>
      <c r="D68" s="20">
        <v>126896080</v>
      </c>
      <c r="E68" s="21">
        <v>126896080</v>
      </c>
      <c r="F68" s="21">
        <v>9498143</v>
      </c>
      <c r="G68" s="21">
        <v>9734081</v>
      </c>
      <c r="H68" s="21">
        <v>9310098</v>
      </c>
      <c r="I68" s="21">
        <v>28542322</v>
      </c>
      <c r="J68" s="21">
        <v>9101069</v>
      </c>
      <c r="K68" s="21">
        <v>8912573</v>
      </c>
      <c r="L68" s="21">
        <v>8964110</v>
      </c>
      <c r="M68" s="21">
        <v>26977752</v>
      </c>
      <c r="N68" s="21"/>
      <c r="O68" s="21"/>
      <c r="P68" s="21"/>
      <c r="Q68" s="21"/>
      <c r="R68" s="21"/>
      <c r="S68" s="21"/>
      <c r="T68" s="21"/>
      <c r="U68" s="21"/>
      <c r="V68" s="21">
        <v>55520074</v>
      </c>
      <c r="W68" s="21">
        <v>66928295</v>
      </c>
      <c r="X68" s="21"/>
      <c r="Y68" s="20"/>
      <c r="Z68" s="23">
        <v>126896080</v>
      </c>
    </row>
    <row r="69" spans="1:26" ht="13.5" hidden="1">
      <c r="A69" s="38" t="s">
        <v>32</v>
      </c>
      <c r="B69" s="19">
        <v>56460832</v>
      </c>
      <c r="C69" s="19"/>
      <c r="D69" s="20">
        <v>61083862</v>
      </c>
      <c r="E69" s="21">
        <v>61083862</v>
      </c>
      <c r="F69" s="21">
        <v>6575459</v>
      </c>
      <c r="G69" s="21">
        <v>5069528</v>
      </c>
      <c r="H69" s="21">
        <v>4071585</v>
      </c>
      <c r="I69" s="21">
        <v>15716572</v>
      </c>
      <c r="J69" s="21">
        <v>4796398</v>
      </c>
      <c r="K69" s="21">
        <v>5259348</v>
      </c>
      <c r="L69" s="21">
        <v>4247845</v>
      </c>
      <c r="M69" s="21">
        <v>14303591</v>
      </c>
      <c r="N69" s="21"/>
      <c r="O69" s="21"/>
      <c r="P69" s="21"/>
      <c r="Q69" s="21"/>
      <c r="R69" s="21"/>
      <c r="S69" s="21"/>
      <c r="T69" s="21"/>
      <c r="U69" s="21"/>
      <c r="V69" s="21">
        <v>30020163</v>
      </c>
      <c r="W69" s="21">
        <v>34610726</v>
      </c>
      <c r="X69" s="21"/>
      <c r="Y69" s="20"/>
      <c r="Z69" s="23">
        <v>61083862</v>
      </c>
    </row>
    <row r="70" spans="1:26" ht="13.5" hidden="1">
      <c r="A70" s="39" t="s">
        <v>103</v>
      </c>
      <c r="B70" s="19">
        <v>51841995</v>
      </c>
      <c r="C70" s="19"/>
      <c r="D70" s="20">
        <v>56137847</v>
      </c>
      <c r="E70" s="21">
        <v>56137847</v>
      </c>
      <c r="F70" s="21">
        <v>6173374</v>
      </c>
      <c r="G70" s="21">
        <v>4654290</v>
      </c>
      <c r="H70" s="21">
        <v>3660869</v>
      </c>
      <c r="I70" s="21">
        <v>14488533</v>
      </c>
      <c r="J70" s="21">
        <v>4414576</v>
      </c>
      <c r="K70" s="21">
        <v>4847363</v>
      </c>
      <c r="L70" s="21">
        <v>3830415</v>
      </c>
      <c r="M70" s="21">
        <v>13092354</v>
      </c>
      <c r="N70" s="21"/>
      <c r="O70" s="21"/>
      <c r="P70" s="21"/>
      <c r="Q70" s="21"/>
      <c r="R70" s="21"/>
      <c r="S70" s="21"/>
      <c r="T70" s="21"/>
      <c r="U70" s="21"/>
      <c r="V70" s="21">
        <v>27580887</v>
      </c>
      <c r="W70" s="21">
        <v>32256313</v>
      </c>
      <c r="X70" s="21"/>
      <c r="Y70" s="20"/>
      <c r="Z70" s="23">
        <v>56137847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4618837</v>
      </c>
      <c r="C73" s="19"/>
      <c r="D73" s="20">
        <v>4946015</v>
      </c>
      <c r="E73" s="21">
        <v>4946015</v>
      </c>
      <c r="F73" s="21">
        <v>402085</v>
      </c>
      <c r="G73" s="21">
        <v>415238</v>
      </c>
      <c r="H73" s="21">
        <v>410716</v>
      </c>
      <c r="I73" s="21">
        <v>1228039</v>
      </c>
      <c r="J73" s="21">
        <v>381822</v>
      </c>
      <c r="K73" s="21">
        <v>411985</v>
      </c>
      <c r="L73" s="21">
        <v>417430</v>
      </c>
      <c r="M73" s="21">
        <v>1211237</v>
      </c>
      <c r="N73" s="21"/>
      <c r="O73" s="21"/>
      <c r="P73" s="21"/>
      <c r="Q73" s="21"/>
      <c r="R73" s="21"/>
      <c r="S73" s="21"/>
      <c r="T73" s="21"/>
      <c r="U73" s="21"/>
      <c r="V73" s="21">
        <v>2439276</v>
      </c>
      <c r="W73" s="21">
        <v>2354413</v>
      </c>
      <c r="X73" s="21"/>
      <c r="Y73" s="20"/>
      <c r="Z73" s="23">
        <v>4946015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1674795</v>
      </c>
      <c r="C75" s="28"/>
      <c r="D75" s="29">
        <v>1728430</v>
      </c>
      <c r="E75" s="30">
        <v>1728430</v>
      </c>
      <c r="F75" s="30">
        <v>147333</v>
      </c>
      <c r="G75" s="30">
        <v>142989</v>
      </c>
      <c r="H75" s="30">
        <v>138294</v>
      </c>
      <c r="I75" s="30">
        <v>428616</v>
      </c>
      <c r="J75" s="30">
        <v>149982</v>
      </c>
      <c r="K75" s="30">
        <v>154230</v>
      </c>
      <c r="L75" s="30">
        <v>152640</v>
      </c>
      <c r="M75" s="30">
        <v>456852</v>
      </c>
      <c r="N75" s="30"/>
      <c r="O75" s="30"/>
      <c r="P75" s="30"/>
      <c r="Q75" s="30"/>
      <c r="R75" s="30"/>
      <c r="S75" s="30"/>
      <c r="T75" s="30"/>
      <c r="U75" s="30"/>
      <c r="V75" s="30">
        <v>885468</v>
      </c>
      <c r="W75" s="30">
        <v>783637</v>
      </c>
      <c r="X75" s="30"/>
      <c r="Y75" s="29"/>
      <c r="Z75" s="31">
        <v>1728430</v>
      </c>
    </row>
    <row r="76" spans="1:26" ht="13.5" hidden="1">
      <c r="A76" s="42" t="s">
        <v>286</v>
      </c>
      <c r="B76" s="32">
        <v>160008254</v>
      </c>
      <c r="C76" s="32"/>
      <c r="D76" s="33">
        <v>169181948</v>
      </c>
      <c r="E76" s="34">
        <v>169181948</v>
      </c>
      <c r="F76" s="34">
        <v>16074522</v>
      </c>
      <c r="G76" s="34">
        <v>17375617</v>
      </c>
      <c r="H76" s="34">
        <v>13865431</v>
      </c>
      <c r="I76" s="34">
        <v>47315570</v>
      </c>
      <c r="J76" s="34">
        <v>18948871</v>
      </c>
      <c r="K76" s="34">
        <v>15871392</v>
      </c>
      <c r="L76" s="34">
        <v>15428315</v>
      </c>
      <c r="M76" s="34">
        <v>50248578</v>
      </c>
      <c r="N76" s="34"/>
      <c r="O76" s="34"/>
      <c r="P76" s="34"/>
      <c r="Q76" s="34"/>
      <c r="R76" s="34"/>
      <c r="S76" s="34"/>
      <c r="T76" s="34"/>
      <c r="U76" s="34"/>
      <c r="V76" s="34">
        <v>97564148</v>
      </c>
      <c r="W76" s="34">
        <v>91303900</v>
      </c>
      <c r="X76" s="34"/>
      <c r="Y76" s="33"/>
      <c r="Z76" s="35">
        <v>169181948</v>
      </c>
    </row>
    <row r="77" spans="1:26" ht="13.5" hidden="1">
      <c r="A77" s="37" t="s">
        <v>31</v>
      </c>
      <c r="B77" s="19">
        <v>108733705</v>
      </c>
      <c r="C77" s="19"/>
      <c r="D77" s="20">
        <v>114206472</v>
      </c>
      <c r="E77" s="21">
        <v>114206472</v>
      </c>
      <c r="F77" s="21">
        <v>13237771</v>
      </c>
      <c r="G77" s="21">
        <v>11940698</v>
      </c>
      <c r="H77" s="21">
        <v>10043256</v>
      </c>
      <c r="I77" s="21">
        <v>35221725</v>
      </c>
      <c r="J77" s="21">
        <v>14159766</v>
      </c>
      <c r="K77" s="21">
        <v>11039534</v>
      </c>
      <c r="L77" s="21">
        <v>10880089</v>
      </c>
      <c r="M77" s="21">
        <v>36079389</v>
      </c>
      <c r="N77" s="21"/>
      <c r="O77" s="21"/>
      <c r="P77" s="21"/>
      <c r="Q77" s="21"/>
      <c r="R77" s="21"/>
      <c r="S77" s="21"/>
      <c r="T77" s="21"/>
      <c r="U77" s="21"/>
      <c r="V77" s="21">
        <v>71301114</v>
      </c>
      <c r="W77" s="21">
        <v>62027600</v>
      </c>
      <c r="X77" s="21"/>
      <c r="Y77" s="20"/>
      <c r="Z77" s="23">
        <v>114206472</v>
      </c>
    </row>
    <row r="78" spans="1:26" ht="13.5" hidden="1">
      <c r="A78" s="38" t="s">
        <v>32</v>
      </c>
      <c r="B78" s="19">
        <v>49187455</v>
      </c>
      <c r="C78" s="19"/>
      <c r="D78" s="20">
        <v>54975476</v>
      </c>
      <c r="E78" s="21">
        <v>54975476</v>
      </c>
      <c r="F78" s="21">
        <v>2836751</v>
      </c>
      <c r="G78" s="21">
        <v>5434919</v>
      </c>
      <c r="H78" s="21">
        <v>3822175</v>
      </c>
      <c r="I78" s="21">
        <v>12093845</v>
      </c>
      <c r="J78" s="21">
        <v>4789105</v>
      </c>
      <c r="K78" s="21">
        <v>4831858</v>
      </c>
      <c r="L78" s="21">
        <v>4548226</v>
      </c>
      <c r="M78" s="21">
        <v>14169189</v>
      </c>
      <c r="N78" s="21"/>
      <c r="O78" s="21"/>
      <c r="P78" s="21"/>
      <c r="Q78" s="21"/>
      <c r="R78" s="21"/>
      <c r="S78" s="21"/>
      <c r="T78" s="21"/>
      <c r="U78" s="21"/>
      <c r="V78" s="21">
        <v>26263034</v>
      </c>
      <c r="W78" s="21">
        <v>29276300</v>
      </c>
      <c r="X78" s="21"/>
      <c r="Y78" s="20"/>
      <c r="Z78" s="23">
        <v>54975476</v>
      </c>
    </row>
    <row r="79" spans="1:26" ht="13.5" hidden="1">
      <c r="A79" s="39" t="s">
        <v>103</v>
      </c>
      <c r="B79" s="19">
        <v>44423664</v>
      </c>
      <c r="C79" s="19"/>
      <c r="D79" s="20">
        <v>50524062</v>
      </c>
      <c r="E79" s="21">
        <v>50524062</v>
      </c>
      <c r="F79" s="21">
        <v>2540838</v>
      </c>
      <c r="G79" s="21">
        <v>5000632</v>
      </c>
      <c r="H79" s="21">
        <v>3395876</v>
      </c>
      <c r="I79" s="21">
        <v>10937346</v>
      </c>
      <c r="J79" s="21">
        <v>4345989</v>
      </c>
      <c r="K79" s="21">
        <v>4428070</v>
      </c>
      <c r="L79" s="21">
        <v>4126459</v>
      </c>
      <c r="M79" s="21">
        <v>12900518</v>
      </c>
      <c r="N79" s="21"/>
      <c r="O79" s="21"/>
      <c r="P79" s="21"/>
      <c r="Q79" s="21"/>
      <c r="R79" s="21"/>
      <c r="S79" s="21"/>
      <c r="T79" s="21"/>
      <c r="U79" s="21"/>
      <c r="V79" s="21">
        <v>23837864</v>
      </c>
      <c r="W79" s="21">
        <v>26847300</v>
      </c>
      <c r="X79" s="21"/>
      <c r="Y79" s="20"/>
      <c r="Z79" s="23">
        <v>50524062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4763791</v>
      </c>
      <c r="C82" s="19"/>
      <c r="D82" s="20">
        <v>4451414</v>
      </c>
      <c r="E82" s="21">
        <v>4451414</v>
      </c>
      <c r="F82" s="21">
        <v>295913</v>
      </c>
      <c r="G82" s="21">
        <v>434287</v>
      </c>
      <c r="H82" s="21">
        <v>426299</v>
      </c>
      <c r="I82" s="21">
        <v>1156499</v>
      </c>
      <c r="J82" s="21">
        <v>443116</v>
      </c>
      <c r="K82" s="21">
        <v>403788</v>
      </c>
      <c r="L82" s="21">
        <v>421767</v>
      </c>
      <c r="M82" s="21">
        <v>1268671</v>
      </c>
      <c r="N82" s="21"/>
      <c r="O82" s="21"/>
      <c r="P82" s="21"/>
      <c r="Q82" s="21"/>
      <c r="R82" s="21"/>
      <c r="S82" s="21"/>
      <c r="T82" s="21"/>
      <c r="U82" s="21"/>
      <c r="V82" s="21">
        <v>2425170</v>
      </c>
      <c r="W82" s="21">
        <v>2429000</v>
      </c>
      <c r="X82" s="21"/>
      <c r="Y82" s="20"/>
      <c r="Z82" s="23">
        <v>4451414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2087094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185695701</v>
      </c>
      <c r="D5" s="153">
        <f>SUM(D6:D8)</f>
        <v>0</v>
      </c>
      <c r="E5" s="154">
        <f t="shared" si="0"/>
        <v>173632133</v>
      </c>
      <c r="F5" s="100">
        <f t="shared" si="0"/>
        <v>173632133</v>
      </c>
      <c r="G5" s="100">
        <f t="shared" si="0"/>
        <v>24436857</v>
      </c>
      <c r="H5" s="100">
        <f t="shared" si="0"/>
        <v>11370346</v>
      </c>
      <c r="I5" s="100">
        <f t="shared" si="0"/>
        <v>10378599</v>
      </c>
      <c r="J5" s="100">
        <f t="shared" si="0"/>
        <v>46185802</v>
      </c>
      <c r="K5" s="100">
        <f t="shared" si="0"/>
        <v>9928263</v>
      </c>
      <c r="L5" s="100">
        <f t="shared" si="0"/>
        <v>19068989</v>
      </c>
      <c r="M5" s="100">
        <f t="shared" si="0"/>
        <v>10036479</v>
      </c>
      <c r="N5" s="100">
        <f t="shared" si="0"/>
        <v>39033731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85219533</v>
      </c>
      <c r="X5" s="100">
        <f t="shared" si="0"/>
        <v>80923636</v>
      </c>
      <c r="Y5" s="100">
        <f t="shared" si="0"/>
        <v>4295897</v>
      </c>
      <c r="Z5" s="137">
        <f>+IF(X5&lt;&gt;0,+(Y5/X5)*100,0)</f>
        <v>5.30858129014371</v>
      </c>
      <c r="AA5" s="153">
        <f>SUM(AA6:AA8)</f>
        <v>173632133</v>
      </c>
    </row>
    <row r="6" spans="1:27" ht="13.5">
      <c r="A6" s="138" t="s">
        <v>75</v>
      </c>
      <c r="B6" s="136"/>
      <c r="C6" s="155">
        <v>30293678</v>
      </c>
      <c r="D6" s="155"/>
      <c r="E6" s="156">
        <v>33630498</v>
      </c>
      <c r="F6" s="60">
        <v>33630498</v>
      </c>
      <c r="G6" s="60">
        <v>12708088</v>
      </c>
      <c r="H6" s="60">
        <v>1083305</v>
      </c>
      <c r="I6" s="60">
        <v>138294</v>
      </c>
      <c r="J6" s="60">
        <v>13929687</v>
      </c>
      <c r="K6" s="60">
        <v>149982</v>
      </c>
      <c r="L6" s="60">
        <v>9639820</v>
      </c>
      <c r="M6" s="60">
        <v>152640</v>
      </c>
      <c r="N6" s="60">
        <v>9942442</v>
      </c>
      <c r="O6" s="60"/>
      <c r="P6" s="60"/>
      <c r="Q6" s="60"/>
      <c r="R6" s="60"/>
      <c r="S6" s="60"/>
      <c r="T6" s="60"/>
      <c r="U6" s="60"/>
      <c r="V6" s="60"/>
      <c r="W6" s="60">
        <v>23872129</v>
      </c>
      <c r="X6" s="60">
        <v>77650385</v>
      </c>
      <c r="Y6" s="60">
        <v>-53778256</v>
      </c>
      <c r="Z6" s="140">
        <v>-69.26</v>
      </c>
      <c r="AA6" s="155">
        <v>33630498</v>
      </c>
    </row>
    <row r="7" spans="1:27" ht="13.5">
      <c r="A7" s="138" t="s">
        <v>76</v>
      </c>
      <c r="B7" s="136"/>
      <c r="C7" s="157">
        <v>152275799</v>
      </c>
      <c r="D7" s="157"/>
      <c r="E7" s="158">
        <v>136499460</v>
      </c>
      <c r="F7" s="159">
        <v>136499460</v>
      </c>
      <c r="G7" s="159">
        <v>11559040</v>
      </c>
      <c r="H7" s="159">
        <v>10023152</v>
      </c>
      <c r="I7" s="159">
        <v>10077717</v>
      </c>
      <c r="J7" s="159">
        <v>31659909</v>
      </c>
      <c r="K7" s="159">
        <v>9569874</v>
      </c>
      <c r="L7" s="159">
        <v>9224568</v>
      </c>
      <c r="M7" s="159">
        <v>9705116</v>
      </c>
      <c r="N7" s="159">
        <v>28499558</v>
      </c>
      <c r="O7" s="159"/>
      <c r="P7" s="159"/>
      <c r="Q7" s="159"/>
      <c r="R7" s="159"/>
      <c r="S7" s="159"/>
      <c r="T7" s="159"/>
      <c r="U7" s="159"/>
      <c r="V7" s="159"/>
      <c r="W7" s="159">
        <v>60159467</v>
      </c>
      <c r="X7" s="159">
        <v>2726762</v>
      </c>
      <c r="Y7" s="159">
        <v>57432705</v>
      </c>
      <c r="Z7" s="141">
        <v>2106.26</v>
      </c>
      <c r="AA7" s="157">
        <v>136499460</v>
      </c>
    </row>
    <row r="8" spans="1:27" ht="13.5">
      <c r="A8" s="138" t="s">
        <v>77</v>
      </c>
      <c r="B8" s="136"/>
      <c r="C8" s="155">
        <v>3126224</v>
      </c>
      <c r="D8" s="155"/>
      <c r="E8" s="156">
        <v>3502175</v>
      </c>
      <c r="F8" s="60">
        <v>3502175</v>
      </c>
      <c r="G8" s="60">
        <v>169729</v>
      </c>
      <c r="H8" s="60">
        <v>263889</v>
      </c>
      <c r="I8" s="60">
        <v>162588</v>
      </c>
      <c r="J8" s="60">
        <v>596206</v>
      </c>
      <c r="K8" s="60">
        <v>208407</v>
      </c>
      <c r="L8" s="60">
        <v>204601</v>
      </c>
      <c r="M8" s="60">
        <v>178723</v>
      </c>
      <c r="N8" s="60">
        <v>591731</v>
      </c>
      <c r="O8" s="60"/>
      <c r="P8" s="60"/>
      <c r="Q8" s="60"/>
      <c r="R8" s="60"/>
      <c r="S8" s="60"/>
      <c r="T8" s="60"/>
      <c r="U8" s="60"/>
      <c r="V8" s="60"/>
      <c r="W8" s="60">
        <v>1187937</v>
      </c>
      <c r="X8" s="60">
        <v>546489</v>
      </c>
      <c r="Y8" s="60">
        <v>641448</v>
      </c>
      <c r="Z8" s="140">
        <v>117.38</v>
      </c>
      <c r="AA8" s="155">
        <v>3502175</v>
      </c>
    </row>
    <row r="9" spans="1:27" ht="13.5">
      <c r="A9" s="135" t="s">
        <v>78</v>
      </c>
      <c r="B9" s="136"/>
      <c r="C9" s="153">
        <f aca="true" t="shared" si="1" ref="C9:Y9">SUM(C10:C14)</f>
        <v>29663025</v>
      </c>
      <c r="D9" s="153">
        <f>SUM(D10:D14)</f>
        <v>0</v>
      </c>
      <c r="E9" s="154">
        <f t="shared" si="1"/>
        <v>16110525</v>
      </c>
      <c r="F9" s="100">
        <f t="shared" si="1"/>
        <v>16110525</v>
      </c>
      <c r="G9" s="100">
        <f t="shared" si="1"/>
        <v>714731</v>
      </c>
      <c r="H9" s="100">
        <f t="shared" si="1"/>
        <v>810788</v>
      </c>
      <c r="I9" s="100">
        <f t="shared" si="1"/>
        <v>3297134</v>
      </c>
      <c r="J9" s="100">
        <f t="shared" si="1"/>
        <v>4822653</v>
      </c>
      <c r="K9" s="100">
        <f t="shared" si="1"/>
        <v>816260</v>
      </c>
      <c r="L9" s="100">
        <f t="shared" si="1"/>
        <v>817553</v>
      </c>
      <c r="M9" s="100">
        <f t="shared" si="1"/>
        <v>2720151</v>
      </c>
      <c r="N9" s="100">
        <f t="shared" si="1"/>
        <v>4353964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9176617</v>
      </c>
      <c r="X9" s="100">
        <f t="shared" si="1"/>
        <v>8785273</v>
      </c>
      <c r="Y9" s="100">
        <f t="shared" si="1"/>
        <v>391344</v>
      </c>
      <c r="Z9" s="137">
        <f>+IF(X9&lt;&gt;0,+(Y9/X9)*100,0)</f>
        <v>4.454545692547061</v>
      </c>
      <c r="AA9" s="153">
        <f>SUM(AA10:AA14)</f>
        <v>16110525</v>
      </c>
    </row>
    <row r="10" spans="1:27" ht="13.5">
      <c r="A10" s="138" t="s">
        <v>79</v>
      </c>
      <c r="B10" s="136"/>
      <c r="C10" s="155">
        <v>3230873</v>
      </c>
      <c r="D10" s="155"/>
      <c r="E10" s="156">
        <v>3955169</v>
      </c>
      <c r="F10" s="60">
        <v>3955169</v>
      </c>
      <c r="G10" s="60">
        <v>27283</v>
      </c>
      <c r="H10" s="60">
        <v>29137</v>
      </c>
      <c r="I10" s="60">
        <v>2523878</v>
      </c>
      <c r="J10" s="60">
        <v>2580298</v>
      </c>
      <c r="K10" s="60">
        <v>182371</v>
      </c>
      <c r="L10" s="60">
        <v>27387</v>
      </c>
      <c r="M10" s="60">
        <v>1867768</v>
      </c>
      <c r="N10" s="60">
        <v>2077526</v>
      </c>
      <c r="O10" s="60"/>
      <c r="P10" s="60"/>
      <c r="Q10" s="60"/>
      <c r="R10" s="60"/>
      <c r="S10" s="60"/>
      <c r="T10" s="60"/>
      <c r="U10" s="60"/>
      <c r="V10" s="60"/>
      <c r="W10" s="60">
        <v>4657824</v>
      </c>
      <c r="X10" s="60">
        <v>1956395</v>
      </c>
      <c r="Y10" s="60">
        <v>2701429</v>
      </c>
      <c r="Z10" s="140">
        <v>138.08</v>
      </c>
      <c r="AA10" s="155">
        <v>3955169</v>
      </c>
    </row>
    <row r="11" spans="1:27" ht="13.5">
      <c r="A11" s="138" t="s">
        <v>80</v>
      </c>
      <c r="B11" s="136"/>
      <c r="C11" s="155">
        <v>152551</v>
      </c>
      <c r="D11" s="155"/>
      <c r="E11" s="156">
        <v>10260</v>
      </c>
      <c r="F11" s="60">
        <v>10260</v>
      </c>
      <c r="G11" s="60">
        <v>440</v>
      </c>
      <c r="H11" s="60"/>
      <c r="I11" s="60">
        <v>809</v>
      </c>
      <c r="J11" s="60">
        <v>1249</v>
      </c>
      <c r="K11" s="60"/>
      <c r="L11" s="60">
        <v>420</v>
      </c>
      <c r="M11" s="60">
        <v>175</v>
      </c>
      <c r="N11" s="60">
        <v>595</v>
      </c>
      <c r="O11" s="60"/>
      <c r="P11" s="60"/>
      <c r="Q11" s="60"/>
      <c r="R11" s="60"/>
      <c r="S11" s="60"/>
      <c r="T11" s="60"/>
      <c r="U11" s="60"/>
      <c r="V11" s="60"/>
      <c r="W11" s="60">
        <v>1844</v>
      </c>
      <c r="X11" s="60">
        <v>2570</v>
      </c>
      <c r="Y11" s="60">
        <v>-726</v>
      </c>
      <c r="Z11" s="140">
        <v>-28.25</v>
      </c>
      <c r="AA11" s="155">
        <v>10260</v>
      </c>
    </row>
    <row r="12" spans="1:27" ht="13.5">
      <c r="A12" s="138" t="s">
        <v>81</v>
      </c>
      <c r="B12" s="136"/>
      <c r="C12" s="155">
        <v>26279601</v>
      </c>
      <c r="D12" s="155"/>
      <c r="E12" s="156">
        <v>12145096</v>
      </c>
      <c r="F12" s="60">
        <v>12145096</v>
      </c>
      <c r="G12" s="60">
        <v>687008</v>
      </c>
      <c r="H12" s="60">
        <v>781651</v>
      </c>
      <c r="I12" s="60">
        <v>772447</v>
      </c>
      <c r="J12" s="60">
        <v>2241106</v>
      </c>
      <c r="K12" s="60">
        <v>633889</v>
      </c>
      <c r="L12" s="60">
        <v>789746</v>
      </c>
      <c r="M12" s="60">
        <v>852208</v>
      </c>
      <c r="N12" s="60">
        <v>2275843</v>
      </c>
      <c r="O12" s="60"/>
      <c r="P12" s="60"/>
      <c r="Q12" s="60"/>
      <c r="R12" s="60"/>
      <c r="S12" s="60"/>
      <c r="T12" s="60"/>
      <c r="U12" s="60"/>
      <c r="V12" s="60"/>
      <c r="W12" s="60">
        <v>4516949</v>
      </c>
      <c r="X12" s="60">
        <v>6826308</v>
      </c>
      <c r="Y12" s="60">
        <v>-2309359</v>
      </c>
      <c r="Z12" s="140">
        <v>-33.83</v>
      </c>
      <c r="AA12" s="155">
        <v>12145096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3524192</v>
      </c>
      <c r="D15" s="153">
        <f>SUM(D16:D18)</f>
        <v>0</v>
      </c>
      <c r="E15" s="154">
        <f t="shared" si="2"/>
        <v>23139485</v>
      </c>
      <c r="F15" s="100">
        <f t="shared" si="2"/>
        <v>23139485</v>
      </c>
      <c r="G15" s="100">
        <f t="shared" si="2"/>
        <v>5490455</v>
      </c>
      <c r="H15" s="100">
        <f t="shared" si="2"/>
        <v>15409635</v>
      </c>
      <c r="I15" s="100">
        <f t="shared" si="2"/>
        <v>20352</v>
      </c>
      <c r="J15" s="100">
        <f t="shared" si="2"/>
        <v>20920442</v>
      </c>
      <c r="K15" s="100">
        <f t="shared" si="2"/>
        <v>16480</v>
      </c>
      <c r="L15" s="100">
        <f t="shared" si="2"/>
        <v>0</v>
      </c>
      <c r="M15" s="100">
        <f t="shared" si="2"/>
        <v>69</v>
      </c>
      <c r="N15" s="100">
        <f t="shared" si="2"/>
        <v>16549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20936991</v>
      </c>
      <c r="X15" s="100">
        <f t="shared" si="2"/>
        <v>3793620</v>
      </c>
      <c r="Y15" s="100">
        <f t="shared" si="2"/>
        <v>17143371</v>
      </c>
      <c r="Z15" s="137">
        <f>+IF(X15&lt;&gt;0,+(Y15/X15)*100,0)</f>
        <v>451.90005851930346</v>
      </c>
      <c r="AA15" s="153">
        <f>SUM(AA16:AA18)</f>
        <v>23139485</v>
      </c>
    </row>
    <row r="16" spans="1:27" ht="13.5">
      <c r="A16" s="138" t="s">
        <v>85</v>
      </c>
      <c r="B16" s="136"/>
      <c r="C16" s="155">
        <v>540564</v>
      </c>
      <c r="D16" s="155"/>
      <c r="E16" s="156">
        <v>724485</v>
      </c>
      <c r="F16" s="60">
        <v>724485</v>
      </c>
      <c r="G16" s="60">
        <v>8455</v>
      </c>
      <c r="H16" s="60">
        <v>15009635</v>
      </c>
      <c r="I16" s="60">
        <v>20352</v>
      </c>
      <c r="J16" s="60">
        <v>15038442</v>
      </c>
      <c r="K16" s="60">
        <v>16480</v>
      </c>
      <c r="L16" s="60"/>
      <c r="M16" s="60">
        <v>69</v>
      </c>
      <c r="N16" s="60">
        <v>16549</v>
      </c>
      <c r="O16" s="60"/>
      <c r="P16" s="60"/>
      <c r="Q16" s="60"/>
      <c r="R16" s="60"/>
      <c r="S16" s="60"/>
      <c r="T16" s="60"/>
      <c r="U16" s="60"/>
      <c r="V16" s="60"/>
      <c r="W16" s="60">
        <v>15054991</v>
      </c>
      <c r="X16" s="60">
        <v>358620</v>
      </c>
      <c r="Y16" s="60">
        <v>14696371</v>
      </c>
      <c r="Z16" s="140">
        <v>4098.03</v>
      </c>
      <c r="AA16" s="155">
        <v>724485</v>
      </c>
    </row>
    <row r="17" spans="1:27" ht="13.5">
      <c r="A17" s="138" t="s">
        <v>86</v>
      </c>
      <c r="B17" s="136"/>
      <c r="C17" s="155">
        <v>2983628</v>
      </c>
      <c r="D17" s="155"/>
      <c r="E17" s="156">
        <v>22415000</v>
      </c>
      <c r="F17" s="60">
        <v>22415000</v>
      </c>
      <c r="G17" s="60">
        <v>5482000</v>
      </c>
      <c r="H17" s="60">
        <v>400000</v>
      </c>
      <c r="I17" s="60"/>
      <c r="J17" s="60">
        <v>5882000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5882000</v>
      </c>
      <c r="X17" s="60">
        <v>3435000</v>
      </c>
      <c r="Y17" s="60">
        <v>2447000</v>
      </c>
      <c r="Z17" s="140">
        <v>71.24</v>
      </c>
      <c r="AA17" s="155">
        <v>22415000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66647915</v>
      </c>
      <c r="D19" s="153">
        <f>SUM(D20:D23)</f>
        <v>0</v>
      </c>
      <c r="E19" s="154">
        <f t="shared" si="3"/>
        <v>72659331</v>
      </c>
      <c r="F19" s="100">
        <f t="shared" si="3"/>
        <v>72659331</v>
      </c>
      <c r="G19" s="100">
        <f t="shared" si="3"/>
        <v>9973197</v>
      </c>
      <c r="H19" s="100">
        <f t="shared" si="3"/>
        <v>5118182</v>
      </c>
      <c r="I19" s="100">
        <f t="shared" si="3"/>
        <v>4136600</v>
      </c>
      <c r="J19" s="100">
        <f t="shared" si="3"/>
        <v>19227979</v>
      </c>
      <c r="K19" s="100">
        <f t="shared" si="3"/>
        <v>4929121</v>
      </c>
      <c r="L19" s="100">
        <f t="shared" si="3"/>
        <v>8540859</v>
      </c>
      <c r="M19" s="100">
        <f t="shared" si="3"/>
        <v>4265199</v>
      </c>
      <c r="N19" s="100">
        <f t="shared" si="3"/>
        <v>17735179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36963158</v>
      </c>
      <c r="X19" s="100">
        <f t="shared" si="3"/>
        <v>37434312</v>
      </c>
      <c r="Y19" s="100">
        <f t="shared" si="3"/>
        <v>-471154</v>
      </c>
      <c r="Z19" s="137">
        <f>+IF(X19&lt;&gt;0,+(Y19/X19)*100,0)</f>
        <v>-1.2586153580169979</v>
      </c>
      <c r="AA19" s="153">
        <f>SUM(AA20:AA23)</f>
        <v>72659331</v>
      </c>
    </row>
    <row r="20" spans="1:27" ht="13.5">
      <c r="A20" s="138" t="s">
        <v>89</v>
      </c>
      <c r="B20" s="136"/>
      <c r="C20" s="155">
        <v>56787786</v>
      </c>
      <c r="D20" s="155"/>
      <c r="E20" s="156">
        <v>62022733</v>
      </c>
      <c r="F20" s="60">
        <v>62022733</v>
      </c>
      <c r="G20" s="60">
        <v>7615656</v>
      </c>
      <c r="H20" s="60">
        <v>4702944</v>
      </c>
      <c r="I20" s="60">
        <v>3725884</v>
      </c>
      <c r="J20" s="60">
        <v>16044484</v>
      </c>
      <c r="K20" s="60">
        <v>4547299</v>
      </c>
      <c r="L20" s="60">
        <v>6251543</v>
      </c>
      <c r="M20" s="60">
        <v>3847769</v>
      </c>
      <c r="N20" s="60">
        <v>14646611</v>
      </c>
      <c r="O20" s="60"/>
      <c r="P20" s="60"/>
      <c r="Q20" s="60"/>
      <c r="R20" s="60"/>
      <c r="S20" s="60"/>
      <c r="T20" s="60"/>
      <c r="U20" s="60"/>
      <c r="V20" s="60"/>
      <c r="W20" s="60">
        <v>30691095</v>
      </c>
      <c r="X20" s="60">
        <v>36233316</v>
      </c>
      <c r="Y20" s="60">
        <v>-5542221</v>
      </c>
      <c r="Z20" s="140">
        <v>-15.3</v>
      </c>
      <c r="AA20" s="155">
        <v>62022733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9860129</v>
      </c>
      <c r="D23" s="155"/>
      <c r="E23" s="156">
        <v>10636598</v>
      </c>
      <c r="F23" s="60">
        <v>10636598</v>
      </c>
      <c r="G23" s="60">
        <v>2357541</v>
      </c>
      <c r="H23" s="60">
        <v>415238</v>
      </c>
      <c r="I23" s="60">
        <v>410716</v>
      </c>
      <c r="J23" s="60">
        <v>3183495</v>
      </c>
      <c r="K23" s="60">
        <v>381822</v>
      </c>
      <c r="L23" s="60">
        <v>2289316</v>
      </c>
      <c r="M23" s="60">
        <v>417430</v>
      </c>
      <c r="N23" s="60">
        <v>3088568</v>
      </c>
      <c r="O23" s="60"/>
      <c r="P23" s="60"/>
      <c r="Q23" s="60"/>
      <c r="R23" s="60"/>
      <c r="S23" s="60"/>
      <c r="T23" s="60"/>
      <c r="U23" s="60"/>
      <c r="V23" s="60"/>
      <c r="W23" s="60">
        <v>6272063</v>
      </c>
      <c r="X23" s="60">
        <v>1200996</v>
      </c>
      <c r="Y23" s="60">
        <v>5071067</v>
      </c>
      <c r="Z23" s="140">
        <v>422.24</v>
      </c>
      <c r="AA23" s="155">
        <v>10636598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285530833</v>
      </c>
      <c r="D25" s="168">
        <f>+D5+D9+D15+D19+D24</f>
        <v>0</v>
      </c>
      <c r="E25" s="169">
        <f t="shared" si="4"/>
        <v>285541474</v>
      </c>
      <c r="F25" s="73">
        <f t="shared" si="4"/>
        <v>285541474</v>
      </c>
      <c r="G25" s="73">
        <f t="shared" si="4"/>
        <v>40615240</v>
      </c>
      <c r="H25" s="73">
        <f t="shared" si="4"/>
        <v>32708951</v>
      </c>
      <c r="I25" s="73">
        <f t="shared" si="4"/>
        <v>17832685</v>
      </c>
      <c r="J25" s="73">
        <f t="shared" si="4"/>
        <v>91156876</v>
      </c>
      <c r="K25" s="73">
        <f t="shared" si="4"/>
        <v>15690124</v>
      </c>
      <c r="L25" s="73">
        <f t="shared" si="4"/>
        <v>28427401</v>
      </c>
      <c r="M25" s="73">
        <f t="shared" si="4"/>
        <v>17021898</v>
      </c>
      <c r="N25" s="73">
        <f t="shared" si="4"/>
        <v>61139423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152296299</v>
      </c>
      <c r="X25" s="73">
        <f t="shared" si="4"/>
        <v>130936841</v>
      </c>
      <c r="Y25" s="73">
        <f t="shared" si="4"/>
        <v>21359458</v>
      </c>
      <c r="Z25" s="170">
        <f>+IF(X25&lt;&gt;0,+(Y25/X25)*100,0)</f>
        <v>16.3127946549436</v>
      </c>
      <c r="AA25" s="168">
        <f>+AA5+AA9+AA15+AA19+AA24</f>
        <v>285541474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85490624</v>
      </c>
      <c r="D28" s="153">
        <f>SUM(D29:D31)</f>
        <v>0</v>
      </c>
      <c r="E28" s="154">
        <f t="shared" si="5"/>
        <v>88171409</v>
      </c>
      <c r="F28" s="100">
        <f t="shared" si="5"/>
        <v>88171409</v>
      </c>
      <c r="G28" s="100">
        <f t="shared" si="5"/>
        <v>5267891</v>
      </c>
      <c r="H28" s="100">
        <f t="shared" si="5"/>
        <v>5425240</v>
      </c>
      <c r="I28" s="100">
        <f t="shared" si="5"/>
        <v>5067117</v>
      </c>
      <c r="J28" s="100">
        <f t="shared" si="5"/>
        <v>15760248</v>
      </c>
      <c r="K28" s="100">
        <f t="shared" si="5"/>
        <v>7615158</v>
      </c>
      <c r="L28" s="100">
        <f t="shared" si="5"/>
        <v>6152175</v>
      </c>
      <c r="M28" s="100">
        <f t="shared" si="5"/>
        <v>5959149</v>
      </c>
      <c r="N28" s="100">
        <f t="shared" si="5"/>
        <v>19726482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35486730</v>
      </c>
      <c r="X28" s="100">
        <f t="shared" si="5"/>
        <v>38410233</v>
      </c>
      <c r="Y28" s="100">
        <f t="shared" si="5"/>
        <v>-2923503</v>
      </c>
      <c r="Z28" s="137">
        <f>+IF(X28&lt;&gt;0,+(Y28/X28)*100,0)</f>
        <v>-7.6112607804279655</v>
      </c>
      <c r="AA28" s="153">
        <f>SUM(AA29:AA31)</f>
        <v>88171409</v>
      </c>
    </row>
    <row r="29" spans="1:27" ht="13.5">
      <c r="A29" s="138" t="s">
        <v>75</v>
      </c>
      <c r="B29" s="136"/>
      <c r="C29" s="155">
        <v>19435792</v>
      </c>
      <c r="D29" s="155"/>
      <c r="E29" s="156">
        <v>34999358</v>
      </c>
      <c r="F29" s="60">
        <v>34999358</v>
      </c>
      <c r="G29" s="60">
        <v>2156219</v>
      </c>
      <c r="H29" s="60">
        <v>1556584</v>
      </c>
      <c r="I29" s="60">
        <v>1767673</v>
      </c>
      <c r="J29" s="60">
        <v>5480476</v>
      </c>
      <c r="K29" s="60">
        <v>2512474</v>
      </c>
      <c r="L29" s="60">
        <v>1901638</v>
      </c>
      <c r="M29" s="60">
        <v>1478211</v>
      </c>
      <c r="N29" s="60">
        <v>5892323</v>
      </c>
      <c r="O29" s="60"/>
      <c r="P29" s="60"/>
      <c r="Q29" s="60"/>
      <c r="R29" s="60"/>
      <c r="S29" s="60"/>
      <c r="T29" s="60"/>
      <c r="U29" s="60"/>
      <c r="V29" s="60"/>
      <c r="W29" s="60">
        <v>11372799</v>
      </c>
      <c r="X29" s="60">
        <v>17645089</v>
      </c>
      <c r="Y29" s="60">
        <v>-6272290</v>
      </c>
      <c r="Z29" s="140">
        <v>-35.55</v>
      </c>
      <c r="AA29" s="155">
        <v>34999358</v>
      </c>
    </row>
    <row r="30" spans="1:27" ht="13.5">
      <c r="A30" s="138" t="s">
        <v>76</v>
      </c>
      <c r="B30" s="136"/>
      <c r="C30" s="157">
        <v>46252807</v>
      </c>
      <c r="D30" s="157"/>
      <c r="E30" s="158">
        <v>24124920</v>
      </c>
      <c r="F30" s="159">
        <v>24124920</v>
      </c>
      <c r="G30" s="159">
        <v>1226226</v>
      </c>
      <c r="H30" s="159">
        <v>1661950</v>
      </c>
      <c r="I30" s="159">
        <v>1443885</v>
      </c>
      <c r="J30" s="159">
        <v>4332061</v>
      </c>
      <c r="K30" s="159">
        <v>2119395</v>
      </c>
      <c r="L30" s="159">
        <v>1566776</v>
      </c>
      <c r="M30" s="159">
        <v>2176843</v>
      </c>
      <c r="N30" s="159">
        <v>5863014</v>
      </c>
      <c r="O30" s="159"/>
      <c r="P30" s="159"/>
      <c r="Q30" s="159"/>
      <c r="R30" s="159"/>
      <c r="S30" s="159"/>
      <c r="T30" s="159"/>
      <c r="U30" s="159"/>
      <c r="V30" s="159"/>
      <c r="W30" s="159">
        <v>10195075</v>
      </c>
      <c r="X30" s="159">
        <v>10729614</v>
      </c>
      <c r="Y30" s="159">
        <v>-534539</v>
      </c>
      <c r="Z30" s="141">
        <v>-4.98</v>
      </c>
      <c r="AA30" s="157">
        <v>24124920</v>
      </c>
    </row>
    <row r="31" spans="1:27" ht="13.5">
      <c r="A31" s="138" t="s">
        <v>77</v>
      </c>
      <c r="B31" s="136"/>
      <c r="C31" s="155">
        <v>19802025</v>
      </c>
      <c r="D31" s="155"/>
      <c r="E31" s="156">
        <v>29047131</v>
      </c>
      <c r="F31" s="60">
        <v>29047131</v>
      </c>
      <c r="G31" s="60">
        <v>1885446</v>
      </c>
      <c r="H31" s="60">
        <v>2206706</v>
      </c>
      <c r="I31" s="60">
        <v>1855559</v>
      </c>
      <c r="J31" s="60">
        <v>5947711</v>
      </c>
      <c r="K31" s="60">
        <v>2983289</v>
      </c>
      <c r="L31" s="60">
        <v>2683761</v>
      </c>
      <c r="M31" s="60">
        <v>2304095</v>
      </c>
      <c r="N31" s="60">
        <v>7971145</v>
      </c>
      <c r="O31" s="60"/>
      <c r="P31" s="60"/>
      <c r="Q31" s="60"/>
      <c r="R31" s="60"/>
      <c r="S31" s="60"/>
      <c r="T31" s="60"/>
      <c r="U31" s="60"/>
      <c r="V31" s="60"/>
      <c r="W31" s="60">
        <v>13918856</v>
      </c>
      <c r="X31" s="60">
        <v>10035530</v>
      </c>
      <c r="Y31" s="60">
        <v>3883326</v>
      </c>
      <c r="Z31" s="140">
        <v>38.7</v>
      </c>
      <c r="AA31" s="155">
        <v>29047131</v>
      </c>
    </row>
    <row r="32" spans="1:27" ht="13.5">
      <c r="A32" s="135" t="s">
        <v>78</v>
      </c>
      <c r="B32" s="136"/>
      <c r="C32" s="153">
        <f aca="true" t="shared" si="6" ref="C32:Y32">SUM(C33:C37)</f>
        <v>76981570</v>
      </c>
      <c r="D32" s="153">
        <f>SUM(D33:D37)</f>
        <v>0</v>
      </c>
      <c r="E32" s="154">
        <f t="shared" si="6"/>
        <v>34428028</v>
      </c>
      <c r="F32" s="100">
        <f t="shared" si="6"/>
        <v>34428028</v>
      </c>
      <c r="G32" s="100">
        <f t="shared" si="6"/>
        <v>2013274</v>
      </c>
      <c r="H32" s="100">
        <f t="shared" si="6"/>
        <v>2085110</v>
      </c>
      <c r="I32" s="100">
        <f t="shared" si="6"/>
        <v>2299496</v>
      </c>
      <c r="J32" s="100">
        <f t="shared" si="6"/>
        <v>6397880</v>
      </c>
      <c r="K32" s="100">
        <f t="shared" si="6"/>
        <v>3178316</v>
      </c>
      <c r="L32" s="100">
        <f t="shared" si="6"/>
        <v>2537840</v>
      </c>
      <c r="M32" s="100">
        <f t="shared" si="6"/>
        <v>2171020</v>
      </c>
      <c r="N32" s="100">
        <f t="shared" si="6"/>
        <v>7887176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14285056</v>
      </c>
      <c r="X32" s="100">
        <f t="shared" si="6"/>
        <v>18572421</v>
      </c>
      <c r="Y32" s="100">
        <f t="shared" si="6"/>
        <v>-4287365</v>
      </c>
      <c r="Z32" s="137">
        <f>+IF(X32&lt;&gt;0,+(Y32/X32)*100,0)</f>
        <v>-23.084577934131474</v>
      </c>
      <c r="AA32" s="153">
        <f>SUM(AA33:AA37)</f>
        <v>34428028</v>
      </c>
    </row>
    <row r="33" spans="1:27" ht="13.5">
      <c r="A33" s="138" t="s">
        <v>79</v>
      </c>
      <c r="B33" s="136"/>
      <c r="C33" s="155">
        <v>7782643</v>
      </c>
      <c r="D33" s="155"/>
      <c r="E33" s="156">
        <v>10965654</v>
      </c>
      <c r="F33" s="60">
        <v>10965654</v>
      </c>
      <c r="G33" s="60">
        <v>669686</v>
      </c>
      <c r="H33" s="60">
        <v>613122</v>
      </c>
      <c r="I33" s="60">
        <v>669442</v>
      </c>
      <c r="J33" s="60">
        <v>1952250</v>
      </c>
      <c r="K33" s="60">
        <v>1098384</v>
      </c>
      <c r="L33" s="60">
        <v>905269</v>
      </c>
      <c r="M33" s="60">
        <v>732618</v>
      </c>
      <c r="N33" s="60">
        <v>2736271</v>
      </c>
      <c r="O33" s="60"/>
      <c r="P33" s="60"/>
      <c r="Q33" s="60"/>
      <c r="R33" s="60"/>
      <c r="S33" s="60"/>
      <c r="T33" s="60"/>
      <c r="U33" s="60"/>
      <c r="V33" s="60"/>
      <c r="W33" s="60">
        <v>4688521</v>
      </c>
      <c r="X33" s="60">
        <v>7683110</v>
      </c>
      <c r="Y33" s="60">
        <v>-2994589</v>
      </c>
      <c r="Z33" s="140">
        <v>-38.98</v>
      </c>
      <c r="AA33" s="155">
        <v>10965654</v>
      </c>
    </row>
    <row r="34" spans="1:27" ht="13.5">
      <c r="A34" s="138" t="s">
        <v>80</v>
      </c>
      <c r="B34" s="136"/>
      <c r="C34" s="155">
        <v>8410981</v>
      </c>
      <c r="D34" s="155"/>
      <c r="E34" s="156">
        <v>9974118</v>
      </c>
      <c r="F34" s="60">
        <v>9974118</v>
      </c>
      <c r="G34" s="60">
        <v>652974</v>
      </c>
      <c r="H34" s="60">
        <v>675363</v>
      </c>
      <c r="I34" s="60">
        <v>683893</v>
      </c>
      <c r="J34" s="60">
        <v>2012230</v>
      </c>
      <c r="K34" s="60">
        <v>884305</v>
      </c>
      <c r="L34" s="60">
        <v>770915</v>
      </c>
      <c r="M34" s="60">
        <v>821428</v>
      </c>
      <c r="N34" s="60">
        <v>2476648</v>
      </c>
      <c r="O34" s="60"/>
      <c r="P34" s="60"/>
      <c r="Q34" s="60"/>
      <c r="R34" s="60"/>
      <c r="S34" s="60"/>
      <c r="T34" s="60"/>
      <c r="U34" s="60"/>
      <c r="V34" s="60"/>
      <c r="W34" s="60">
        <v>4488878</v>
      </c>
      <c r="X34" s="60">
        <v>4586664</v>
      </c>
      <c r="Y34" s="60">
        <v>-97786</v>
      </c>
      <c r="Z34" s="140">
        <v>-2.13</v>
      </c>
      <c r="AA34" s="155">
        <v>9974118</v>
      </c>
    </row>
    <row r="35" spans="1:27" ht="13.5">
      <c r="A35" s="138" t="s">
        <v>81</v>
      </c>
      <c r="B35" s="136"/>
      <c r="C35" s="155">
        <v>33280433</v>
      </c>
      <c r="D35" s="155"/>
      <c r="E35" s="156">
        <v>12168961</v>
      </c>
      <c r="F35" s="60">
        <v>12168961</v>
      </c>
      <c r="G35" s="60">
        <v>605202</v>
      </c>
      <c r="H35" s="60">
        <v>732796</v>
      </c>
      <c r="I35" s="60">
        <v>880970</v>
      </c>
      <c r="J35" s="60">
        <v>2218968</v>
      </c>
      <c r="K35" s="60">
        <v>1100487</v>
      </c>
      <c r="L35" s="60">
        <v>804714</v>
      </c>
      <c r="M35" s="60">
        <v>560370</v>
      </c>
      <c r="N35" s="60">
        <v>2465571</v>
      </c>
      <c r="O35" s="60"/>
      <c r="P35" s="60"/>
      <c r="Q35" s="60"/>
      <c r="R35" s="60"/>
      <c r="S35" s="60"/>
      <c r="T35" s="60"/>
      <c r="U35" s="60"/>
      <c r="V35" s="60"/>
      <c r="W35" s="60">
        <v>4684539</v>
      </c>
      <c r="X35" s="60">
        <v>5935883</v>
      </c>
      <c r="Y35" s="60">
        <v>-1251344</v>
      </c>
      <c r="Z35" s="140">
        <v>-21.08</v>
      </c>
      <c r="AA35" s="155">
        <v>12168961</v>
      </c>
    </row>
    <row r="36" spans="1:27" ht="13.5">
      <c r="A36" s="138" t="s">
        <v>82</v>
      </c>
      <c r="B36" s="136"/>
      <c r="C36" s="155">
        <v>27507513</v>
      </c>
      <c r="D36" s="155"/>
      <c r="E36" s="156">
        <v>1319295</v>
      </c>
      <c r="F36" s="60">
        <v>1319295</v>
      </c>
      <c r="G36" s="60">
        <v>85412</v>
      </c>
      <c r="H36" s="60">
        <v>63829</v>
      </c>
      <c r="I36" s="60">
        <v>65191</v>
      </c>
      <c r="J36" s="60">
        <v>214432</v>
      </c>
      <c r="K36" s="60">
        <v>95140</v>
      </c>
      <c r="L36" s="60">
        <v>56942</v>
      </c>
      <c r="M36" s="60">
        <v>56604</v>
      </c>
      <c r="N36" s="60">
        <v>208686</v>
      </c>
      <c r="O36" s="60"/>
      <c r="P36" s="60"/>
      <c r="Q36" s="60"/>
      <c r="R36" s="60"/>
      <c r="S36" s="60"/>
      <c r="T36" s="60"/>
      <c r="U36" s="60"/>
      <c r="V36" s="60"/>
      <c r="W36" s="60">
        <v>423118</v>
      </c>
      <c r="X36" s="60">
        <v>366764</v>
      </c>
      <c r="Y36" s="60">
        <v>56354</v>
      </c>
      <c r="Z36" s="140">
        <v>15.37</v>
      </c>
      <c r="AA36" s="155">
        <v>1319295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23763371</v>
      </c>
      <c r="D38" s="153">
        <f>SUM(D39:D41)</f>
        <v>0</v>
      </c>
      <c r="E38" s="154">
        <f t="shared" si="7"/>
        <v>29618432</v>
      </c>
      <c r="F38" s="100">
        <f t="shared" si="7"/>
        <v>29618432</v>
      </c>
      <c r="G38" s="100">
        <f t="shared" si="7"/>
        <v>2028801</v>
      </c>
      <c r="H38" s="100">
        <f t="shared" si="7"/>
        <v>2097550</v>
      </c>
      <c r="I38" s="100">
        <f t="shared" si="7"/>
        <v>4415914</v>
      </c>
      <c r="J38" s="100">
        <f t="shared" si="7"/>
        <v>8542265</v>
      </c>
      <c r="K38" s="100">
        <f t="shared" si="7"/>
        <v>2872900</v>
      </c>
      <c r="L38" s="100">
        <f t="shared" si="7"/>
        <v>2653771</v>
      </c>
      <c r="M38" s="100">
        <f t="shared" si="7"/>
        <v>3686909</v>
      </c>
      <c r="N38" s="100">
        <f t="shared" si="7"/>
        <v>9213580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17755845</v>
      </c>
      <c r="X38" s="100">
        <f t="shared" si="7"/>
        <v>15019137</v>
      </c>
      <c r="Y38" s="100">
        <f t="shared" si="7"/>
        <v>2736708</v>
      </c>
      <c r="Z38" s="137">
        <f>+IF(X38&lt;&gt;0,+(Y38/X38)*100,0)</f>
        <v>18.221473044689585</v>
      </c>
      <c r="AA38" s="153">
        <f>SUM(AA39:AA41)</f>
        <v>29618432</v>
      </c>
    </row>
    <row r="39" spans="1:27" ht="13.5">
      <c r="A39" s="138" t="s">
        <v>85</v>
      </c>
      <c r="B39" s="136"/>
      <c r="C39" s="155">
        <v>8901875</v>
      </c>
      <c r="D39" s="155"/>
      <c r="E39" s="156">
        <v>10293618</v>
      </c>
      <c r="F39" s="60">
        <v>10293618</v>
      </c>
      <c r="G39" s="60">
        <v>743822</v>
      </c>
      <c r="H39" s="60">
        <v>827825</v>
      </c>
      <c r="I39" s="60">
        <v>820827</v>
      </c>
      <c r="J39" s="60">
        <v>2392474</v>
      </c>
      <c r="K39" s="60">
        <v>898892</v>
      </c>
      <c r="L39" s="60">
        <v>817755</v>
      </c>
      <c r="M39" s="60">
        <v>725521</v>
      </c>
      <c r="N39" s="60">
        <v>2442168</v>
      </c>
      <c r="O39" s="60"/>
      <c r="P39" s="60"/>
      <c r="Q39" s="60"/>
      <c r="R39" s="60"/>
      <c r="S39" s="60"/>
      <c r="T39" s="60"/>
      <c r="U39" s="60"/>
      <c r="V39" s="60"/>
      <c r="W39" s="60">
        <v>4834642</v>
      </c>
      <c r="X39" s="60">
        <v>3690237</v>
      </c>
      <c r="Y39" s="60">
        <v>1144405</v>
      </c>
      <c r="Z39" s="140">
        <v>31.01</v>
      </c>
      <c r="AA39" s="155">
        <v>10293618</v>
      </c>
    </row>
    <row r="40" spans="1:27" ht="13.5">
      <c r="A40" s="138" t="s">
        <v>86</v>
      </c>
      <c r="B40" s="136"/>
      <c r="C40" s="155">
        <v>14861496</v>
      </c>
      <c r="D40" s="155"/>
      <c r="E40" s="156">
        <v>19324814</v>
      </c>
      <c r="F40" s="60">
        <v>19324814</v>
      </c>
      <c r="G40" s="60">
        <v>1284979</v>
      </c>
      <c r="H40" s="60">
        <v>1269725</v>
      </c>
      <c r="I40" s="60">
        <v>3595087</v>
      </c>
      <c r="J40" s="60">
        <v>6149791</v>
      </c>
      <c r="K40" s="60">
        <v>1974008</v>
      </c>
      <c r="L40" s="60">
        <v>1836016</v>
      </c>
      <c r="M40" s="60">
        <v>2961388</v>
      </c>
      <c r="N40" s="60">
        <v>6771412</v>
      </c>
      <c r="O40" s="60"/>
      <c r="P40" s="60"/>
      <c r="Q40" s="60"/>
      <c r="R40" s="60"/>
      <c r="S40" s="60"/>
      <c r="T40" s="60"/>
      <c r="U40" s="60"/>
      <c r="V40" s="60"/>
      <c r="W40" s="60">
        <v>12921203</v>
      </c>
      <c r="X40" s="60">
        <v>11328900</v>
      </c>
      <c r="Y40" s="60">
        <v>1592303</v>
      </c>
      <c r="Z40" s="140">
        <v>14.06</v>
      </c>
      <c r="AA40" s="155">
        <v>19324814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96860487</v>
      </c>
      <c r="D42" s="153">
        <f>SUM(D43:D46)</f>
        <v>0</v>
      </c>
      <c r="E42" s="154">
        <f t="shared" si="8"/>
        <v>106997782</v>
      </c>
      <c r="F42" s="100">
        <f t="shared" si="8"/>
        <v>106997782</v>
      </c>
      <c r="G42" s="100">
        <f t="shared" si="8"/>
        <v>9011587</v>
      </c>
      <c r="H42" s="100">
        <f t="shared" si="8"/>
        <v>16871242</v>
      </c>
      <c r="I42" s="100">
        <f t="shared" si="8"/>
        <v>3058734</v>
      </c>
      <c r="J42" s="100">
        <f t="shared" si="8"/>
        <v>28941563</v>
      </c>
      <c r="K42" s="100">
        <f t="shared" si="8"/>
        <v>11869433</v>
      </c>
      <c r="L42" s="100">
        <f t="shared" si="8"/>
        <v>7713590</v>
      </c>
      <c r="M42" s="100">
        <f t="shared" si="8"/>
        <v>4568763</v>
      </c>
      <c r="N42" s="100">
        <f t="shared" si="8"/>
        <v>24151786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53093349</v>
      </c>
      <c r="X42" s="100">
        <f t="shared" si="8"/>
        <v>47777950</v>
      </c>
      <c r="Y42" s="100">
        <f t="shared" si="8"/>
        <v>5315399</v>
      </c>
      <c r="Z42" s="137">
        <f>+IF(X42&lt;&gt;0,+(Y42/X42)*100,0)</f>
        <v>11.125213618416026</v>
      </c>
      <c r="AA42" s="153">
        <f>SUM(AA43:AA46)</f>
        <v>106997782</v>
      </c>
    </row>
    <row r="43" spans="1:27" ht="13.5">
      <c r="A43" s="138" t="s">
        <v>89</v>
      </c>
      <c r="B43" s="136"/>
      <c r="C43" s="155">
        <v>84624915</v>
      </c>
      <c r="D43" s="155"/>
      <c r="E43" s="156">
        <v>82768943</v>
      </c>
      <c r="F43" s="60">
        <v>82768943</v>
      </c>
      <c r="G43" s="60">
        <v>7775670</v>
      </c>
      <c r="H43" s="60">
        <v>15665898</v>
      </c>
      <c r="I43" s="60">
        <v>1797902</v>
      </c>
      <c r="J43" s="60">
        <v>25239470</v>
      </c>
      <c r="K43" s="60">
        <v>9704538</v>
      </c>
      <c r="L43" s="60">
        <v>6399673</v>
      </c>
      <c r="M43" s="60">
        <v>3030242</v>
      </c>
      <c r="N43" s="60">
        <v>19134453</v>
      </c>
      <c r="O43" s="60"/>
      <c r="P43" s="60"/>
      <c r="Q43" s="60"/>
      <c r="R43" s="60"/>
      <c r="S43" s="60"/>
      <c r="T43" s="60"/>
      <c r="U43" s="60"/>
      <c r="V43" s="60"/>
      <c r="W43" s="60">
        <v>44373923</v>
      </c>
      <c r="X43" s="60">
        <v>40226758</v>
      </c>
      <c r="Y43" s="60">
        <v>4147165</v>
      </c>
      <c r="Z43" s="140">
        <v>10.31</v>
      </c>
      <c r="AA43" s="155">
        <v>82768943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>
        <v>2740171</v>
      </c>
      <c r="D45" s="157"/>
      <c r="E45" s="158">
        <v>6594194</v>
      </c>
      <c r="F45" s="159">
        <v>6594194</v>
      </c>
      <c r="G45" s="159">
        <v>264416</v>
      </c>
      <c r="H45" s="159">
        <v>213438</v>
      </c>
      <c r="I45" s="159">
        <v>220200</v>
      </c>
      <c r="J45" s="159">
        <v>698054</v>
      </c>
      <c r="K45" s="159">
        <v>294266</v>
      </c>
      <c r="L45" s="159">
        <v>246930</v>
      </c>
      <c r="M45" s="159">
        <v>178894</v>
      </c>
      <c r="N45" s="159">
        <v>720090</v>
      </c>
      <c r="O45" s="159"/>
      <c r="P45" s="159"/>
      <c r="Q45" s="159"/>
      <c r="R45" s="159"/>
      <c r="S45" s="159"/>
      <c r="T45" s="159"/>
      <c r="U45" s="159"/>
      <c r="V45" s="159"/>
      <c r="W45" s="159">
        <v>1418144</v>
      </c>
      <c r="X45" s="159">
        <v>3264125</v>
      </c>
      <c r="Y45" s="159">
        <v>-1845981</v>
      </c>
      <c r="Z45" s="141">
        <v>-56.55</v>
      </c>
      <c r="AA45" s="157">
        <v>6594194</v>
      </c>
    </row>
    <row r="46" spans="1:27" ht="13.5">
      <c r="A46" s="138" t="s">
        <v>92</v>
      </c>
      <c r="B46" s="136"/>
      <c r="C46" s="155">
        <v>9495401</v>
      </c>
      <c r="D46" s="155"/>
      <c r="E46" s="156">
        <v>17634645</v>
      </c>
      <c r="F46" s="60">
        <v>17634645</v>
      </c>
      <c r="G46" s="60">
        <v>971501</v>
      </c>
      <c r="H46" s="60">
        <v>991906</v>
      </c>
      <c r="I46" s="60">
        <v>1040632</v>
      </c>
      <c r="J46" s="60">
        <v>3004039</v>
      </c>
      <c r="K46" s="60">
        <v>1870629</v>
      </c>
      <c r="L46" s="60">
        <v>1066987</v>
      </c>
      <c r="M46" s="60">
        <v>1359627</v>
      </c>
      <c r="N46" s="60">
        <v>4297243</v>
      </c>
      <c r="O46" s="60"/>
      <c r="P46" s="60"/>
      <c r="Q46" s="60"/>
      <c r="R46" s="60"/>
      <c r="S46" s="60"/>
      <c r="T46" s="60"/>
      <c r="U46" s="60"/>
      <c r="V46" s="60"/>
      <c r="W46" s="60">
        <v>7301282</v>
      </c>
      <c r="X46" s="60">
        <v>4287067</v>
      </c>
      <c r="Y46" s="60">
        <v>3014215</v>
      </c>
      <c r="Z46" s="140">
        <v>70.31</v>
      </c>
      <c r="AA46" s="155">
        <v>17634645</v>
      </c>
    </row>
    <row r="47" spans="1:27" ht="13.5">
      <c r="A47" s="135" t="s">
        <v>93</v>
      </c>
      <c r="B47" s="142" t="s">
        <v>94</v>
      </c>
      <c r="C47" s="153">
        <v>4652</v>
      </c>
      <c r="D47" s="153"/>
      <c r="E47" s="154">
        <v>69368</v>
      </c>
      <c r="F47" s="100">
        <v>69368</v>
      </c>
      <c r="G47" s="100">
        <v>390</v>
      </c>
      <c r="H47" s="100">
        <v>423</v>
      </c>
      <c r="I47" s="100">
        <v>433</v>
      </c>
      <c r="J47" s="100">
        <v>1246</v>
      </c>
      <c r="K47" s="100">
        <v>448</v>
      </c>
      <c r="L47" s="100">
        <v>410</v>
      </c>
      <c r="M47" s="100">
        <v>408</v>
      </c>
      <c r="N47" s="100">
        <v>1266</v>
      </c>
      <c r="O47" s="100"/>
      <c r="P47" s="100"/>
      <c r="Q47" s="100"/>
      <c r="R47" s="100"/>
      <c r="S47" s="100"/>
      <c r="T47" s="100"/>
      <c r="U47" s="100"/>
      <c r="V47" s="100"/>
      <c r="W47" s="100">
        <v>2512</v>
      </c>
      <c r="X47" s="100">
        <v>34338</v>
      </c>
      <c r="Y47" s="100">
        <v>-31826</v>
      </c>
      <c r="Z47" s="137">
        <v>-92.68</v>
      </c>
      <c r="AA47" s="153">
        <v>69368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283100704</v>
      </c>
      <c r="D48" s="168">
        <f>+D28+D32+D38+D42+D47</f>
        <v>0</v>
      </c>
      <c r="E48" s="169">
        <f t="shared" si="9"/>
        <v>259285019</v>
      </c>
      <c r="F48" s="73">
        <f t="shared" si="9"/>
        <v>259285019</v>
      </c>
      <c r="G48" s="73">
        <f t="shared" si="9"/>
        <v>18321943</v>
      </c>
      <c r="H48" s="73">
        <f t="shared" si="9"/>
        <v>26479565</v>
      </c>
      <c r="I48" s="73">
        <f t="shared" si="9"/>
        <v>14841694</v>
      </c>
      <c r="J48" s="73">
        <f t="shared" si="9"/>
        <v>59643202</v>
      </c>
      <c r="K48" s="73">
        <f t="shared" si="9"/>
        <v>25536255</v>
      </c>
      <c r="L48" s="73">
        <f t="shared" si="9"/>
        <v>19057786</v>
      </c>
      <c r="M48" s="73">
        <f t="shared" si="9"/>
        <v>16386249</v>
      </c>
      <c r="N48" s="73">
        <f t="shared" si="9"/>
        <v>60980290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120623492</v>
      </c>
      <c r="X48" s="73">
        <f t="shared" si="9"/>
        <v>119814079</v>
      </c>
      <c r="Y48" s="73">
        <f t="shared" si="9"/>
        <v>809413</v>
      </c>
      <c r="Z48" s="170">
        <f>+IF(X48&lt;&gt;0,+(Y48/X48)*100,0)</f>
        <v>0.6755575027205275</v>
      </c>
      <c r="AA48" s="168">
        <f>+AA28+AA32+AA38+AA42+AA47</f>
        <v>259285019</v>
      </c>
    </row>
    <row r="49" spans="1:27" ht="13.5">
      <c r="A49" s="148" t="s">
        <v>49</v>
      </c>
      <c r="B49" s="149"/>
      <c r="C49" s="171">
        <f aca="true" t="shared" si="10" ref="C49:Y49">+C25-C48</f>
        <v>2430129</v>
      </c>
      <c r="D49" s="171">
        <f>+D25-D48</f>
        <v>0</v>
      </c>
      <c r="E49" s="172">
        <f t="shared" si="10"/>
        <v>26256455</v>
      </c>
      <c r="F49" s="173">
        <f t="shared" si="10"/>
        <v>26256455</v>
      </c>
      <c r="G49" s="173">
        <f t="shared" si="10"/>
        <v>22293297</v>
      </c>
      <c r="H49" s="173">
        <f t="shared" si="10"/>
        <v>6229386</v>
      </c>
      <c r="I49" s="173">
        <f t="shared" si="10"/>
        <v>2990991</v>
      </c>
      <c r="J49" s="173">
        <f t="shared" si="10"/>
        <v>31513674</v>
      </c>
      <c r="K49" s="173">
        <f t="shared" si="10"/>
        <v>-9846131</v>
      </c>
      <c r="L49" s="173">
        <f t="shared" si="10"/>
        <v>9369615</v>
      </c>
      <c r="M49" s="173">
        <f t="shared" si="10"/>
        <v>635649</v>
      </c>
      <c r="N49" s="173">
        <f t="shared" si="10"/>
        <v>159133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31672807</v>
      </c>
      <c r="X49" s="173">
        <f>IF(F25=F48,0,X25-X48)</f>
        <v>11122762</v>
      </c>
      <c r="Y49" s="173">
        <f t="shared" si="10"/>
        <v>20550045</v>
      </c>
      <c r="Z49" s="174">
        <f>+IF(X49&lt;&gt;0,+(Y49/X49)*100,0)</f>
        <v>184.75667284798507</v>
      </c>
      <c r="AA49" s="171">
        <f>+AA25-AA48</f>
        <v>26256455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111631578</v>
      </c>
      <c r="D5" s="155">
        <v>0</v>
      </c>
      <c r="E5" s="156">
        <v>126896080</v>
      </c>
      <c r="F5" s="60">
        <v>126896080</v>
      </c>
      <c r="G5" s="60">
        <v>9498143</v>
      </c>
      <c r="H5" s="60">
        <v>9734081</v>
      </c>
      <c r="I5" s="60">
        <v>9310098</v>
      </c>
      <c r="J5" s="60">
        <v>28542322</v>
      </c>
      <c r="K5" s="60">
        <v>9101069</v>
      </c>
      <c r="L5" s="60">
        <v>8912573</v>
      </c>
      <c r="M5" s="60">
        <v>8964110</v>
      </c>
      <c r="N5" s="60">
        <v>26977752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55520074</v>
      </c>
      <c r="X5" s="60">
        <v>66928295</v>
      </c>
      <c r="Y5" s="60">
        <v>-11408221</v>
      </c>
      <c r="Z5" s="140">
        <v>-17.05</v>
      </c>
      <c r="AA5" s="155">
        <v>126896080</v>
      </c>
    </row>
    <row r="6" spans="1:27" ht="13.5">
      <c r="A6" s="181" t="s">
        <v>102</v>
      </c>
      <c r="B6" s="182"/>
      <c r="C6" s="155">
        <v>6037274</v>
      </c>
      <c r="D6" s="155">
        <v>0</v>
      </c>
      <c r="E6" s="156">
        <v>6000300</v>
      </c>
      <c r="F6" s="60">
        <v>6000300</v>
      </c>
      <c r="G6" s="60">
        <v>321523</v>
      </c>
      <c r="H6" s="60">
        <v>112695</v>
      </c>
      <c r="I6" s="60">
        <v>215571</v>
      </c>
      <c r="J6" s="60">
        <v>649789</v>
      </c>
      <c r="K6" s="60">
        <v>357478</v>
      </c>
      <c r="L6" s="60">
        <v>183875</v>
      </c>
      <c r="M6" s="60">
        <v>355963</v>
      </c>
      <c r="N6" s="60">
        <v>897316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1547105</v>
      </c>
      <c r="X6" s="60">
        <v>2873023</v>
      </c>
      <c r="Y6" s="60">
        <v>-1325918</v>
      </c>
      <c r="Z6" s="140">
        <v>-46.15</v>
      </c>
      <c r="AA6" s="155">
        <v>6000300</v>
      </c>
    </row>
    <row r="7" spans="1:27" ht="13.5">
      <c r="A7" s="183" t="s">
        <v>103</v>
      </c>
      <c r="B7" s="182"/>
      <c r="C7" s="155">
        <v>51841995</v>
      </c>
      <c r="D7" s="155">
        <v>0</v>
      </c>
      <c r="E7" s="156">
        <v>56137847</v>
      </c>
      <c r="F7" s="60">
        <v>56137847</v>
      </c>
      <c r="G7" s="60">
        <v>6173374</v>
      </c>
      <c r="H7" s="60">
        <v>4654290</v>
      </c>
      <c r="I7" s="60">
        <v>3660869</v>
      </c>
      <c r="J7" s="60">
        <v>14488533</v>
      </c>
      <c r="K7" s="60">
        <v>4414576</v>
      </c>
      <c r="L7" s="60">
        <v>4847363</v>
      </c>
      <c r="M7" s="60">
        <v>3830415</v>
      </c>
      <c r="N7" s="60">
        <v>13092354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27580887</v>
      </c>
      <c r="X7" s="60">
        <v>32256313</v>
      </c>
      <c r="Y7" s="60">
        <v>-4675426</v>
      </c>
      <c r="Z7" s="140">
        <v>-14.49</v>
      </c>
      <c r="AA7" s="155">
        <v>56137847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4618837</v>
      </c>
      <c r="D10" s="155">
        <v>0</v>
      </c>
      <c r="E10" s="156">
        <v>4946015</v>
      </c>
      <c r="F10" s="54">
        <v>4946015</v>
      </c>
      <c r="G10" s="54">
        <v>402085</v>
      </c>
      <c r="H10" s="54">
        <v>415238</v>
      </c>
      <c r="I10" s="54">
        <v>410716</v>
      </c>
      <c r="J10" s="54">
        <v>1228039</v>
      </c>
      <c r="K10" s="54">
        <v>381822</v>
      </c>
      <c r="L10" s="54">
        <v>411985</v>
      </c>
      <c r="M10" s="54">
        <v>417430</v>
      </c>
      <c r="N10" s="54">
        <v>1211237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2439276</v>
      </c>
      <c r="X10" s="54">
        <v>2354413</v>
      </c>
      <c r="Y10" s="54">
        <v>84863</v>
      </c>
      <c r="Z10" s="184">
        <v>3.6</v>
      </c>
      <c r="AA10" s="130">
        <v>4946015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727720</v>
      </c>
      <c r="D12" s="155">
        <v>0</v>
      </c>
      <c r="E12" s="156">
        <v>842504</v>
      </c>
      <c r="F12" s="60">
        <v>842504</v>
      </c>
      <c r="G12" s="60">
        <v>8104</v>
      </c>
      <c r="H12" s="60">
        <v>58237</v>
      </c>
      <c r="I12" s="60">
        <v>-25560</v>
      </c>
      <c r="J12" s="60">
        <v>40781</v>
      </c>
      <c r="K12" s="60">
        <v>55878</v>
      </c>
      <c r="L12" s="60">
        <v>55878</v>
      </c>
      <c r="M12" s="60">
        <v>56047</v>
      </c>
      <c r="N12" s="60">
        <v>167803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208584</v>
      </c>
      <c r="X12" s="60">
        <v>379563</v>
      </c>
      <c r="Y12" s="60">
        <v>-170979</v>
      </c>
      <c r="Z12" s="140">
        <v>-45.05</v>
      </c>
      <c r="AA12" s="155">
        <v>842504</v>
      </c>
    </row>
    <row r="13" spans="1:27" ht="13.5">
      <c r="A13" s="181" t="s">
        <v>109</v>
      </c>
      <c r="B13" s="185"/>
      <c r="C13" s="155">
        <v>1849119</v>
      </c>
      <c r="D13" s="155">
        <v>0</v>
      </c>
      <c r="E13" s="156">
        <v>900000</v>
      </c>
      <c r="F13" s="60">
        <v>900000</v>
      </c>
      <c r="G13" s="60">
        <v>118826</v>
      </c>
      <c r="H13" s="60">
        <v>70194</v>
      </c>
      <c r="I13" s="60">
        <v>447525</v>
      </c>
      <c r="J13" s="60">
        <v>636545</v>
      </c>
      <c r="K13" s="60">
        <v>49750</v>
      </c>
      <c r="L13" s="60">
        <v>35981</v>
      </c>
      <c r="M13" s="60">
        <v>308247</v>
      </c>
      <c r="N13" s="60">
        <v>393978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1030523</v>
      </c>
      <c r="X13" s="60">
        <v>445500</v>
      </c>
      <c r="Y13" s="60">
        <v>585023</v>
      </c>
      <c r="Z13" s="140">
        <v>131.32</v>
      </c>
      <c r="AA13" s="155">
        <v>900000</v>
      </c>
    </row>
    <row r="14" spans="1:27" ht="13.5">
      <c r="A14" s="181" t="s">
        <v>110</v>
      </c>
      <c r="B14" s="185"/>
      <c r="C14" s="155">
        <v>1674795</v>
      </c>
      <c r="D14" s="155">
        <v>0</v>
      </c>
      <c r="E14" s="156">
        <v>1728430</v>
      </c>
      <c r="F14" s="60">
        <v>1728430</v>
      </c>
      <c r="G14" s="60">
        <v>147333</v>
      </c>
      <c r="H14" s="60">
        <v>142989</v>
      </c>
      <c r="I14" s="60">
        <v>138294</v>
      </c>
      <c r="J14" s="60">
        <v>428616</v>
      </c>
      <c r="K14" s="60">
        <v>149982</v>
      </c>
      <c r="L14" s="60">
        <v>154230</v>
      </c>
      <c r="M14" s="60">
        <v>152640</v>
      </c>
      <c r="N14" s="60">
        <v>456852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885468</v>
      </c>
      <c r="X14" s="60">
        <v>783637</v>
      </c>
      <c r="Y14" s="60">
        <v>101831</v>
      </c>
      <c r="Z14" s="140">
        <v>12.99</v>
      </c>
      <c r="AA14" s="155">
        <v>1728430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24203330</v>
      </c>
      <c r="D16" s="155">
        <v>0</v>
      </c>
      <c r="E16" s="156">
        <v>9694314</v>
      </c>
      <c r="F16" s="60">
        <v>9694314</v>
      </c>
      <c r="G16" s="60">
        <v>457988</v>
      </c>
      <c r="H16" s="60">
        <v>569783</v>
      </c>
      <c r="I16" s="60">
        <v>627746</v>
      </c>
      <c r="J16" s="60">
        <v>1655517</v>
      </c>
      <c r="K16" s="60">
        <v>457730</v>
      </c>
      <c r="L16" s="60">
        <v>583525</v>
      </c>
      <c r="M16" s="60">
        <v>632580</v>
      </c>
      <c r="N16" s="60">
        <v>1673835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3329352</v>
      </c>
      <c r="X16" s="60">
        <v>4701188</v>
      </c>
      <c r="Y16" s="60">
        <v>-1371836</v>
      </c>
      <c r="Z16" s="140">
        <v>-29.18</v>
      </c>
      <c r="AA16" s="155">
        <v>9694314</v>
      </c>
    </row>
    <row r="17" spans="1:27" ht="13.5">
      <c r="A17" s="181" t="s">
        <v>113</v>
      </c>
      <c r="B17" s="185"/>
      <c r="C17" s="155">
        <v>2045018</v>
      </c>
      <c r="D17" s="155">
        <v>0</v>
      </c>
      <c r="E17" s="156">
        <v>2292525</v>
      </c>
      <c r="F17" s="60">
        <v>2292525</v>
      </c>
      <c r="G17" s="60">
        <v>229020</v>
      </c>
      <c r="H17" s="60">
        <v>211868</v>
      </c>
      <c r="I17" s="60">
        <v>144701</v>
      </c>
      <c r="J17" s="60">
        <v>585589</v>
      </c>
      <c r="K17" s="60">
        <v>176159</v>
      </c>
      <c r="L17" s="60">
        <v>206221</v>
      </c>
      <c r="M17" s="60">
        <v>219628</v>
      </c>
      <c r="N17" s="60">
        <v>602008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1187597</v>
      </c>
      <c r="X17" s="60">
        <v>1148414</v>
      </c>
      <c r="Y17" s="60">
        <v>39183</v>
      </c>
      <c r="Z17" s="140">
        <v>3.41</v>
      </c>
      <c r="AA17" s="155">
        <v>2292525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48265007</v>
      </c>
      <c r="D19" s="155">
        <v>0</v>
      </c>
      <c r="E19" s="156">
        <v>47314000</v>
      </c>
      <c r="F19" s="60">
        <v>47314000</v>
      </c>
      <c r="G19" s="60">
        <v>17523000</v>
      </c>
      <c r="H19" s="60">
        <v>1334000</v>
      </c>
      <c r="I19" s="60">
        <v>2500000</v>
      </c>
      <c r="J19" s="60">
        <v>21357000</v>
      </c>
      <c r="K19" s="60">
        <v>151000</v>
      </c>
      <c r="L19" s="60">
        <v>12713505</v>
      </c>
      <c r="M19" s="60">
        <v>0</v>
      </c>
      <c r="N19" s="60">
        <v>12864505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34221505</v>
      </c>
      <c r="X19" s="60">
        <v>24314000</v>
      </c>
      <c r="Y19" s="60">
        <v>9907505</v>
      </c>
      <c r="Z19" s="140">
        <v>40.75</v>
      </c>
      <c r="AA19" s="155">
        <v>47314000</v>
      </c>
    </row>
    <row r="20" spans="1:27" ht="13.5">
      <c r="A20" s="181" t="s">
        <v>35</v>
      </c>
      <c r="B20" s="185"/>
      <c r="C20" s="155">
        <v>4508090</v>
      </c>
      <c r="D20" s="155">
        <v>0</v>
      </c>
      <c r="E20" s="156">
        <v>7374459</v>
      </c>
      <c r="F20" s="54">
        <v>7374459</v>
      </c>
      <c r="G20" s="54">
        <v>253844</v>
      </c>
      <c r="H20" s="54">
        <v>405576</v>
      </c>
      <c r="I20" s="54">
        <v>402725</v>
      </c>
      <c r="J20" s="54">
        <v>1062145</v>
      </c>
      <c r="K20" s="54">
        <v>394680</v>
      </c>
      <c r="L20" s="54">
        <v>322265</v>
      </c>
      <c r="M20" s="54">
        <v>2084838</v>
      </c>
      <c r="N20" s="54">
        <v>2801783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3863928</v>
      </c>
      <c r="X20" s="54">
        <v>3962183</v>
      </c>
      <c r="Y20" s="54">
        <v>-98255</v>
      </c>
      <c r="Z20" s="184">
        <v>-2.48</v>
      </c>
      <c r="AA20" s="130">
        <v>7374459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257402763</v>
      </c>
      <c r="D22" s="188">
        <f>SUM(D5:D21)</f>
        <v>0</v>
      </c>
      <c r="E22" s="189">
        <f t="shared" si="0"/>
        <v>264126474</v>
      </c>
      <c r="F22" s="190">
        <f t="shared" si="0"/>
        <v>264126474</v>
      </c>
      <c r="G22" s="190">
        <f t="shared" si="0"/>
        <v>35133240</v>
      </c>
      <c r="H22" s="190">
        <f t="shared" si="0"/>
        <v>17708951</v>
      </c>
      <c r="I22" s="190">
        <f t="shared" si="0"/>
        <v>17832685</v>
      </c>
      <c r="J22" s="190">
        <f t="shared" si="0"/>
        <v>70674876</v>
      </c>
      <c r="K22" s="190">
        <f t="shared" si="0"/>
        <v>15690124</v>
      </c>
      <c r="L22" s="190">
        <f t="shared" si="0"/>
        <v>28427401</v>
      </c>
      <c r="M22" s="190">
        <f t="shared" si="0"/>
        <v>17021898</v>
      </c>
      <c r="N22" s="190">
        <f t="shared" si="0"/>
        <v>61139423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131814299</v>
      </c>
      <c r="X22" s="190">
        <f t="shared" si="0"/>
        <v>140146529</v>
      </c>
      <c r="Y22" s="190">
        <f t="shared" si="0"/>
        <v>-8332230</v>
      </c>
      <c r="Z22" s="191">
        <f>+IF(X22&lt;&gt;0,+(Y22/X22)*100,0)</f>
        <v>-5.945370220335603</v>
      </c>
      <c r="AA22" s="188">
        <f>SUM(AA5:AA21)</f>
        <v>264126474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65270683</v>
      </c>
      <c r="D25" s="155">
        <v>0</v>
      </c>
      <c r="E25" s="156">
        <v>80740949</v>
      </c>
      <c r="F25" s="60">
        <v>80740949</v>
      </c>
      <c r="G25" s="60">
        <v>5719982</v>
      </c>
      <c r="H25" s="60">
        <v>5741460</v>
      </c>
      <c r="I25" s="60">
        <v>5770551</v>
      </c>
      <c r="J25" s="60">
        <v>17231993</v>
      </c>
      <c r="K25" s="60">
        <v>8846476</v>
      </c>
      <c r="L25" s="60">
        <v>6396388</v>
      </c>
      <c r="M25" s="60">
        <v>6649700</v>
      </c>
      <c r="N25" s="60">
        <v>21892564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39124557</v>
      </c>
      <c r="X25" s="60">
        <v>40870000</v>
      </c>
      <c r="Y25" s="60">
        <v>-1745443</v>
      </c>
      <c r="Z25" s="140">
        <v>-4.27</v>
      </c>
      <c r="AA25" s="155">
        <v>80740949</v>
      </c>
    </row>
    <row r="26" spans="1:27" ht="13.5">
      <c r="A26" s="183" t="s">
        <v>38</v>
      </c>
      <c r="B26" s="182"/>
      <c r="C26" s="155">
        <v>5744657</v>
      </c>
      <c r="D26" s="155">
        <v>0</v>
      </c>
      <c r="E26" s="156">
        <v>6127351</v>
      </c>
      <c r="F26" s="60">
        <v>6127351</v>
      </c>
      <c r="G26" s="60">
        <v>483663</v>
      </c>
      <c r="H26" s="60">
        <v>483663</v>
      </c>
      <c r="I26" s="60">
        <v>483663</v>
      </c>
      <c r="J26" s="60">
        <v>1450989</v>
      </c>
      <c r="K26" s="60">
        <v>483663</v>
      </c>
      <c r="L26" s="60">
        <v>483663</v>
      </c>
      <c r="M26" s="60">
        <v>483663</v>
      </c>
      <c r="N26" s="60">
        <v>1450989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2901978</v>
      </c>
      <c r="X26" s="60">
        <v>3060600</v>
      </c>
      <c r="Y26" s="60">
        <v>-158622</v>
      </c>
      <c r="Z26" s="140">
        <v>-5.18</v>
      </c>
      <c r="AA26" s="155">
        <v>6127351</v>
      </c>
    </row>
    <row r="27" spans="1:27" ht="13.5">
      <c r="A27" s="183" t="s">
        <v>118</v>
      </c>
      <c r="B27" s="182"/>
      <c r="C27" s="155">
        <v>8532</v>
      </c>
      <c r="D27" s="155">
        <v>0</v>
      </c>
      <c r="E27" s="156">
        <v>7846516</v>
      </c>
      <c r="F27" s="60">
        <v>7846516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4705652</v>
      </c>
      <c r="Y27" s="60">
        <v>-4705652</v>
      </c>
      <c r="Z27" s="140">
        <v>-100</v>
      </c>
      <c r="AA27" s="155">
        <v>7846516</v>
      </c>
    </row>
    <row r="28" spans="1:27" ht="13.5">
      <c r="A28" s="183" t="s">
        <v>39</v>
      </c>
      <c r="B28" s="182"/>
      <c r="C28" s="155">
        <v>37604143</v>
      </c>
      <c r="D28" s="155">
        <v>0</v>
      </c>
      <c r="E28" s="156">
        <v>10675257</v>
      </c>
      <c r="F28" s="60">
        <v>10675257</v>
      </c>
      <c r="G28" s="60">
        <v>889605</v>
      </c>
      <c r="H28" s="60">
        <v>889605</v>
      </c>
      <c r="I28" s="60">
        <v>889605</v>
      </c>
      <c r="J28" s="60">
        <v>2668815</v>
      </c>
      <c r="K28" s="60">
        <v>889605</v>
      </c>
      <c r="L28" s="60">
        <v>889605</v>
      </c>
      <c r="M28" s="60">
        <v>889605</v>
      </c>
      <c r="N28" s="60">
        <v>2668815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5337630</v>
      </c>
      <c r="X28" s="60">
        <v>5084254</v>
      </c>
      <c r="Y28" s="60">
        <v>253376</v>
      </c>
      <c r="Z28" s="140">
        <v>4.98</v>
      </c>
      <c r="AA28" s="155">
        <v>10675257</v>
      </c>
    </row>
    <row r="29" spans="1:27" ht="13.5">
      <c r="A29" s="183" t="s">
        <v>40</v>
      </c>
      <c r="B29" s="182"/>
      <c r="C29" s="155">
        <v>4297367</v>
      </c>
      <c r="D29" s="155">
        <v>0</v>
      </c>
      <c r="E29" s="156">
        <v>4498865</v>
      </c>
      <c r="F29" s="60">
        <v>4498865</v>
      </c>
      <c r="G29" s="60">
        <v>184</v>
      </c>
      <c r="H29" s="60">
        <v>648</v>
      </c>
      <c r="I29" s="60">
        <v>1265286</v>
      </c>
      <c r="J29" s="60">
        <v>1266118</v>
      </c>
      <c r="K29" s="60">
        <v>42</v>
      </c>
      <c r="L29" s="60">
        <v>248</v>
      </c>
      <c r="M29" s="60">
        <v>1171747</v>
      </c>
      <c r="N29" s="60">
        <v>1172037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2438155</v>
      </c>
      <c r="X29" s="60">
        <v>2226937</v>
      </c>
      <c r="Y29" s="60">
        <v>211218</v>
      </c>
      <c r="Z29" s="140">
        <v>9.48</v>
      </c>
      <c r="AA29" s="155">
        <v>4498865</v>
      </c>
    </row>
    <row r="30" spans="1:27" ht="13.5">
      <c r="A30" s="183" t="s">
        <v>119</v>
      </c>
      <c r="B30" s="182"/>
      <c r="C30" s="155">
        <v>65892623</v>
      </c>
      <c r="D30" s="155">
        <v>0</v>
      </c>
      <c r="E30" s="156">
        <v>65681000</v>
      </c>
      <c r="F30" s="60">
        <v>65681000</v>
      </c>
      <c r="G30" s="60">
        <v>7458050</v>
      </c>
      <c r="H30" s="60">
        <v>15132772</v>
      </c>
      <c r="I30" s="60">
        <v>-619102</v>
      </c>
      <c r="J30" s="60">
        <v>21971720</v>
      </c>
      <c r="K30" s="60">
        <v>8598481</v>
      </c>
      <c r="L30" s="60">
        <v>5687185</v>
      </c>
      <c r="M30" s="60">
        <v>2375668</v>
      </c>
      <c r="N30" s="60">
        <v>16661334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38633054</v>
      </c>
      <c r="X30" s="60">
        <v>32989609</v>
      </c>
      <c r="Y30" s="60">
        <v>5643445</v>
      </c>
      <c r="Z30" s="140">
        <v>17.11</v>
      </c>
      <c r="AA30" s="155">
        <v>65681000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1949955</v>
      </c>
      <c r="D32" s="155">
        <v>0</v>
      </c>
      <c r="E32" s="156">
        <v>9218843</v>
      </c>
      <c r="F32" s="60">
        <v>9218843</v>
      </c>
      <c r="G32" s="60">
        <v>282321</v>
      </c>
      <c r="H32" s="60">
        <v>626873</v>
      </c>
      <c r="I32" s="60">
        <v>2164375</v>
      </c>
      <c r="J32" s="60">
        <v>3073569</v>
      </c>
      <c r="K32" s="60">
        <v>600944</v>
      </c>
      <c r="L32" s="60">
        <v>1037495</v>
      </c>
      <c r="M32" s="60">
        <v>684216</v>
      </c>
      <c r="N32" s="60">
        <v>2322655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5396224</v>
      </c>
      <c r="X32" s="60">
        <v>5098721</v>
      </c>
      <c r="Y32" s="60">
        <v>297503</v>
      </c>
      <c r="Z32" s="140">
        <v>5.83</v>
      </c>
      <c r="AA32" s="155">
        <v>9218843</v>
      </c>
    </row>
    <row r="33" spans="1:27" ht="13.5">
      <c r="A33" s="183" t="s">
        <v>42</v>
      </c>
      <c r="B33" s="182"/>
      <c r="C33" s="155">
        <v>10866661</v>
      </c>
      <c r="D33" s="155">
        <v>0</v>
      </c>
      <c r="E33" s="156">
        <v>7085000</v>
      </c>
      <c r="F33" s="60">
        <v>7085000</v>
      </c>
      <c r="G33" s="60">
        <v>323259</v>
      </c>
      <c r="H33" s="60">
        <v>448649</v>
      </c>
      <c r="I33" s="60">
        <v>751483</v>
      </c>
      <c r="J33" s="60">
        <v>1523391</v>
      </c>
      <c r="K33" s="60">
        <v>951234</v>
      </c>
      <c r="L33" s="60">
        <v>494908</v>
      </c>
      <c r="M33" s="60">
        <v>690644</v>
      </c>
      <c r="N33" s="60">
        <v>2136786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3660177</v>
      </c>
      <c r="X33" s="60">
        <v>3723000</v>
      </c>
      <c r="Y33" s="60">
        <v>-62823</v>
      </c>
      <c r="Z33" s="140">
        <v>-1.69</v>
      </c>
      <c r="AA33" s="155">
        <v>7085000</v>
      </c>
    </row>
    <row r="34" spans="1:27" ht="13.5">
      <c r="A34" s="183" t="s">
        <v>43</v>
      </c>
      <c r="B34" s="182"/>
      <c r="C34" s="155">
        <v>91466083</v>
      </c>
      <c r="D34" s="155">
        <v>0</v>
      </c>
      <c r="E34" s="156">
        <v>67411238</v>
      </c>
      <c r="F34" s="60">
        <v>67411238</v>
      </c>
      <c r="G34" s="60">
        <v>3164879</v>
      </c>
      <c r="H34" s="60">
        <v>3155895</v>
      </c>
      <c r="I34" s="60">
        <v>4135833</v>
      </c>
      <c r="J34" s="60">
        <v>10456607</v>
      </c>
      <c r="K34" s="60">
        <v>5165810</v>
      </c>
      <c r="L34" s="60">
        <v>4068294</v>
      </c>
      <c r="M34" s="60">
        <v>3441006</v>
      </c>
      <c r="N34" s="60">
        <v>12675110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23131717</v>
      </c>
      <c r="X34" s="60">
        <v>36061061</v>
      </c>
      <c r="Y34" s="60">
        <v>-12929344</v>
      </c>
      <c r="Z34" s="140">
        <v>-35.85</v>
      </c>
      <c r="AA34" s="155">
        <v>67411238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283100704</v>
      </c>
      <c r="D36" s="188">
        <f>SUM(D25:D35)</f>
        <v>0</v>
      </c>
      <c r="E36" s="189">
        <f t="shared" si="1"/>
        <v>259285019</v>
      </c>
      <c r="F36" s="190">
        <f t="shared" si="1"/>
        <v>259285019</v>
      </c>
      <c r="G36" s="190">
        <f t="shared" si="1"/>
        <v>18321943</v>
      </c>
      <c r="H36" s="190">
        <f t="shared" si="1"/>
        <v>26479565</v>
      </c>
      <c r="I36" s="190">
        <f t="shared" si="1"/>
        <v>14841694</v>
      </c>
      <c r="J36" s="190">
        <f t="shared" si="1"/>
        <v>59643202</v>
      </c>
      <c r="K36" s="190">
        <f t="shared" si="1"/>
        <v>25536255</v>
      </c>
      <c r="L36" s="190">
        <f t="shared" si="1"/>
        <v>19057786</v>
      </c>
      <c r="M36" s="190">
        <f t="shared" si="1"/>
        <v>16386249</v>
      </c>
      <c r="N36" s="190">
        <f t="shared" si="1"/>
        <v>60980290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120623492</v>
      </c>
      <c r="X36" s="190">
        <f t="shared" si="1"/>
        <v>133819834</v>
      </c>
      <c r="Y36" s="190">
        <f t="shared" si="1"/>
        <v>-13196342</v>
      </c>
      <c r="Z36" s="191">
        <f>+IF(X36&lt;&gt;0,+(Y36/X36)*100,0)</f>
        <v>-9.861275123088257</v>
      </c>
      <c r="AA36" s="188">
        <f>SUM(AA25:AA35)</f>
        <v>259285019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-25697941</v>
      </c>
      <c r="D38" s="199">
        <f>+D22-D36</f>
        <v>0</v>
      </c>
      <c r="E38" s="200">
        <f t="shared" si="2"/>
        <v>4841455</v>
      </c>
      <c r="F38" s="106">
        <f t="shared" si="2"/>
        <v>4841455</v>
      </c>
      <c r="G38" s="106">
        <f t="shared" si="2"/>
        <v>16811297</v>
      </c>
      <c r="H38" s="106">
        <f t="shared" si="2"/>
        <v>-8770614</v>
      </c>
      <c r="I38" s="106">
        <f t="shared" si="2"/>
        <v>2990991</v>
      </c>
      <c r="J38" s="106">
        <f t="shared" si="2"/>
        <v>11031674</v>
      </c>
      <c r="K38" s="106">
        <f t="shared" si="2"/>
        <v>-9846131</v>
      </c>
      <c r="L38" s="106">
        <f t="shared" si="2"/>
        <v>9369615</v>
      </c>
      <c r="M38" s="106">
        <f t="shared" si="2"/>
        <v>635649</v>
      </c>
      <c r="N38" s="106">
        <f t="shared" si="2"/>
        <v>159133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11190807</v>
      </c>
      <c r="X38" s="106">
        <f>IF(F22=F36,0,X22-X36)</f>
        <v>6326695</v>
      </c>
      <c r="Y38" s="106">
        <f t="shared" si="2"/>
        <v>4864112</v>
      </c>
      <c r="Z38" s="201">
        <f>+IF(X38&lt;&gt;0,+(Y38/X38)*100,0)</f>
        <v>76.88235326659496</v>
      </c>
      <c r="AA38" s="199">
        <f>+AA22-AA36</f>
        <v>4841455</v>
      </c>
    </row>
    <row r="39" spans="1:27" ht="13.5">
      <c r="A39" s="181" t="s">
        <v>46</v>
      </c>
      <c r="B39" s="185"/>
      <c r="C39" s="155">
        <v>28128070</v>
      </c>
      <c r="D39" s="155">
        <v>0</v>
      </c>
      <c r="E39" s="156">
        <v>21415000</v>
      </c>
      <c r="F39" s="60">
        <v>21415000</v>
      </c>
      <c r="G39" s="60">
        <v>5482000</v>
      </c>
      <c r="H39" s="60">
        <v>15000000</v>
      </c>
      <c r="I39" s="60">
        <v>0</v>
      </c>
      <c r="J39" s="60">
        <v>20482000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20482000</v>
      </c>
      <c r="X39" s="60">
        <v>13624000</v>
      </c>
      <c r="Y39" s="60">
        <v>6858000</v>
      </c>
      <c r="Z39" s="140">
        <v>50.34</v>
      </c>
      <c r="AA39" s="155">
        <v>21415000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2430129</v>
      </c>
      <c r="D42" s="206">
        <f>SUM(D38:D41)</f>
        <v>0</v>
      </c>
      <c r="E42" s="207">
        <f t="shared" si="3"/>
        <v>26256455</v>
      </c>
      <c r="F42" s="88">
        <f t="shared" si="3"/>
        <v>26256455</v>
      </c>
      <c r="G42" s="88">
        <f t="shared" si="3"/>
        <v>22293297</v>
      </c>
      <c r="H42" s="88">
        <f t="shared" si="3"/>
        <v>6229386</v>
      </c>
      <c r="I42" s="88">
        <f t="shared" si="3"/>
        <v>2990991</v>
      </c>
      <c r="J42" s="88">
        <f t="shared" si="3"/>
        <v>31513674</v>
      </c>
      <c r="K42" s="88">
        <f t="shared" si="3"/>
        <v>-9846131</v>
      </c>
      <c r="L42" s="88">
        <f t="shared" si="3"/>
        <v>9369615</v>
      </c>
      <c r="M42" s="88">
        <f t="shared" si="3"/>
        <v>635649</v>
      </c>
      <c r="N42" s="88">
        <f t="shared" si="3"/>
        <v>159133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31672807</v>
      </c>
      <c r="X42" s="88">
        <f t="shared" si="3"/>
        <v>19950695</v>
      </c>
      <c r="Y42" s="88">
        <f t="shared" si="3"/>
        <v>11722112</v>
      </c>
      <c r="Z42" s="208">
        <f>+IF(X42&lt;&gt;0,+(Y42/X42)*100,0)</f>
        <v>58.755406766531195</v>
      </c>
      <c r="AA42" s="206">
        <f>SUM(AA38:AA41)</f>
        <v>26256455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2430129</v>
      </c>
      <c r="D44" s="210">
        <f>+D42-D43</f>
        <v>0</v>
      </c>
      <c r="E44" s="211">
        <f t="shared" si="4"/>
        <v>26256455</v>
      </c>
      <c r="F44" s="77">
        <f t="shared" si="4"/>
        <v>26256455</v>
      </c>
      <c r="G44" s="77">
        <f t="shared" si="4"/>
        <v>22293297</v>
      </c>
      <c r="H44" s="77">
        <f t="shared" si="4"/>
        <v>6229386</v>
      </c>
      <c r="I44" s="77">
        <f t="shared" si="4"/>
        <v>2990991</v>
      </c>
      <c r="J44" s="77">
        <f t="shared" si="4"/>
        <v>31513674</v>
      </c>
      <c r="K44" s="77">
        <f t="shared" si="4"/>
        <v>-9846131</v>
      </c>
      <c r="L44" s="77">
        <f t="shared" si="4"/>
        <v>9369615</v>
      </c>
      <c r="M44" s="77">
        <f t="shared" si="4"/>
        <v>635649</v>
      </c>
      <c r="N44" s="77">
        <f t="shared" si="4"/>
        <v>159133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31672807</v>
      </c>
      <c r="X44" s="77">
        <f t="shared" si="4"/>
        <v>19950695</v>
      </c>
      <c r="Y44" s="77">
        <f t="shared" si="4"/>
        <v>11722112</v>
      </c>
      <c r="Z44" s="212">
        <f>+IF(X44&lt;&gt;0,+(Y44/X44)*100,0)</f>
        <v>58.755406766531195</v>
      </c>
      <c r="AA44" s="210">
        <f>+AA42-AA43</f>
        <v>26256455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2430129</v>
      </c>
      <c r="D46" s="206">
        <f>SUM(D44:D45)</f>
        <v>0</v>
      </c>
      <c r="E46" s="207">
        <f t="shared" si="5"/>
        <v>26256455</v>
      </c>
      <c r="F46" s="88">
        <f t="shared" si="5"/>
        <v>26256455</v>
      </c>
      <c r="G46" s="88">
        <f t="shared" si="5"/>
        <v>22293297</v>
      </c>
      <c r="H46" s="88">
        <f t="shared" si="5"/>
        <v>6229386</v>
      </c>
      <c r="I46" s="88">
        <f t="shared" si="5"/>
        <v>2990991</v>
      </c>
      <c r="J46" s="88">
        <f t="shared" si="5"/>
        <v>31513674</v>
      </c>
      <c r="K46" s="88">
        <f t="shared" si="5"/>
        <v>-9846131</v>
      </c>
      <c r="L46" s="88">
        <f t="shared" si="5"/>
        <v>9369615</v>
      </c>
      <c r="M46" s="88">
        <f t="shared" si="5"/>
        <v>635649</v>
      </c>
      <c r="N46" s="88">
        <f t="shared" si="5"/>
        <v>159133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31672807</v>
      </c>
      <c r="X46" s="88">
        <f t="shared" si="5"/>
        <v>19950695</v>
      </c>
      <c r="Y46" s="88">
        <f t="shared" si="5"/>
        <v>11722112</v>
      </c>
      <c r="Z46" s="208">
        <f>+IF(X46&lt;&gt;0,+(Y46/X46)*100,0)</f>
        <v>58.755406766531195</v>
      </c>
      <c r="AA46" s="206">
        <f>SUM(AA44:AA45)</f>
        <v>26256455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2430129</v>
      </c>
      <c r="D48" s="217">
        <f>SUM(D46:D47)</f>
        <v>0</v>
      </c>
      <c r="E48" s="218">
        <f t="shared" si="6"/>
        <v>26256455</v>
      </c>
      <c r="F48" s="219">
        <f t="shared" si="6"/>
        <v>26256455</v>
      </c>
      <c r="G48" s="219">
        <f t="shared" si="6"/>
        <v>22293297</v>
      </c>
      <c r="H48" s="220">
        <f t="shared" si="6"/>
        <v>6229386</v>
      </c>
      <c r="I48" s="220">
        <f t="shared" si="6"/>
        <v>2990991</v>
      </c>
      <c r="J48" s="220">
        <f t="shared" si="6"/>
        <v>31513674</v>
      </c>
      <c r="K48" s="220">
        <f t="shared" si="6"/>
        <v>-9846131</v>
      </c>
      <c r="L48" s="220">
        <f t="shared" si="6"/>
        <v>9369615</v>
      </c>
      <c r="M48" s="219">
        <f t="shared" si="6"/>
        <v>635649</v>
      </c>
      <c r="N48" s="219">
        <f t="shared" si="6"/>
        <v>159133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31672807</v>
      </c>
      <c r="X48" s="220">
        <f t="shared" si="6"/>
        <v>19950695</v>
      </c>
      <c r="Y48" s="220">
        <f t="shared" si="6"/>
        <v>11722112</v>
      </c>
      <c r="Z48" s="221">
        <f>+IF(X48&lt;&gt;0,+(Y48/X48)*100,0)</f>
        <v>58.755406766531195</v>
      </c>
      <c r="AA48" s="222">
        <f>SUM(AA46:AA47)</f>
        <v>26256455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3070269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>
        <v>2489838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471334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109097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404228</v>
      </c>
      <c r="D9" s="153">
        <f>SUM(D10:D14)</f>
        <v>0</v>
      </c>
      <c r="E9" s="154">
        <f t="shared" si="1"/>
        <v>2500000</v>
      </c>
      <c r="F9" s="100">
        <f t="shared" si="1"/>
        <v>2500000</v>
      </c>
      <c r="G9" s="100">
        <f t="shared" si="1"/>
        <v>0</v>
      </c>
      <c r="H9" s="100">
        <f t="shared" si="1"/>
        <v>0</v>
      </c>
      <c r="I9" s="100">
        <f t="shared" si="1"/>
        <v>1906204</v>
      </c>
      <c r="J9" s="100">
        <f t="shared" si="1"/>
        <v>1906204</v>
      </c>
      <c r="K9" s="100">
        <f t="shared" si="1"/>
        <v>148688</v>
      </c>
      <c r="L9" s="100">
        <f t="shared" si="1"/>
        <v>0</v>
      </c>
      <c r="M9" s="100">
        <f t="shared" si="1"/>
        <v>0</v>
      </c>
      <c r="N9" s="100">
        <f t="shared" si="1"/>
        <v>148688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2054892</v>
      </c>
      <c r="X9" s="100">
        <f t="shared" si="1"/>
        <v>1000000</v>
      </c>
      <c r="Y9" s="100">
        <f t="shared" si="1"/>
        <v>1054892</v>
      </c>
      <c r="Z9" s="137">
        <f>+IF(X9&lt;&gt;0,+(Y9/X9)*100,0)</f>
        <v>105.4892</v>
      </c>
      <c r="AA9" s="102">
        <f>SUM(AA10:AA14)</f>
        <v>2500000</v>
      </c>
    </row>
    <row r="10" spans="1:27" ht="13.5">
      <c r="A10" s="138" t="s">
        <v>79</v>
      </c>
      <c r="B10" s="136"/>
      <c r="C10" s="155">
        <v>285865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>
        <v>2500000</v>
      </c>
      <c r="F11" s="60">
        <v>2500000</v>
      </c>
      <c r="G11" s="60"/>
      <c r="H11" s="60"/>
      <c r="I11" s="60">
        <v>1906204</v>
      </c>
      <c r="J11" s="60">
        <v>1906204</v>
      </c>
      <c r="K11" s="60">
        <v>148688</v>
      </c>
      <c r="L11" s="60"/>
      <c r="M11" s="60"/>
      <c r="N11" s="60">
        <v>148688</v>
      </c>
      <c r="O11" s="60"/>
      <c r="P11" s="60"/>
      <c r="Q11" s="60"/>
      <c r="R11" s="60"/>
      <c r="S11" s="60"/>
      <c r="T11" s="60"/>
      <c r="U11" s="60"/>
      <c r="V11" s="60"/>
      <c r="W11" s="60">
        <v>2054892</v>
      </c>
      <c r="X11" s="60">
        <v>1000000</v>
      </c>
      <c r="Y11" s="60">
        <v>1054892</v>
      </c>
      <c r="Z11" s="140">
        <v>105.49</v>
      </c>
      <c r="AA11" s="62">
        <v>2500000</v>
      </c>
    </row>
    <row r="12" spans="1:27" ht="13.5">
      <c r="A12" s="138" t="s">
        <v>81</v>
      </c>
      <c r="B12" s="136"/>
      <c r="C12" s="155">
        <v>84248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>
        <v>1240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>
        <v>32875</v>
      </c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30614516</v>
      </c>
      <c r="D15" s="153">
        <f>SUM(D16:D18)</f>
        <v>0</v>
      </c>
      <c r="E15" s="154">
        <f t="shared" si="2"/>
        <v>18915000</v>
      </c>
      <c r="F15" s="100">
        <f t="shared" si="2"/>
        <v>18915000</v>
      </c>
      <c r="G15" s="100">
        <f t="shared" si="2"/>
        <v>0</v>
      </c>
      <c r="H15" s="100">
        <f t="shared" si="2"/>
        <v>3208099</v>
      </c>
      <c r="I15" s="100">
        <f t="shared" si="2"/>
        <v>3084344</v>
      </c>
      <c r="J15" s="100">
        <f t="shared" si="2"/>
        <v>6292443</v>
      </c>
      <c r="K15" s="100">
        <f t="shared" si="2"/>
        <v>17140695</v>
      </c>
      <c r="L15" s="100">
        <f t="shared" si="2"/>
        <v>0</v>
      </c>
      <c r="M15" s="100">
        <f t="shared" si="2"/>
        <v>333893</v>
      </c>
      <c r="N15" s="100">
        <f t="shared" si="2"/>
        <v>17474588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23767031</v>
      </c>
      <c r="X15" s="100">
        <f t="shared" si="2"/>
        <v>12000000</v>
      </c>
      <c r="Y15" s="100">
        <f t="shared" si="2"/>
        <v>11767031</v>
      </c>
      <c r="Z15" s="137">
        <f>+IF(X15&lt;&gt;0,+(Y15/X15)*100,0)</f>
        <v>98.05859166666666</v>
      </c>
      <c r="AA15" s="102">
        <f>SUM(AA16:AA18)</f>
        <v>18915000</v>
      </c>
    </row>
    <row r="16" spans="1:27" ht="13.5">
      <c r="A16" s="138" t="s">
        <v>85</v>
      </c>
      <c r="B16" s="136"/>
      <c r="C16" s="155">
        <v>102498</v>
      </c>
      <c r="D16" s="155"/>
      <c r="E16" s="156"/>
      <c r="F16" s="60"/>
      <c r="G16" s="60"/>
      <c r="H16" s="60">
        <v>3037276</v>
      </c>
      <c r="I16" s="60">
        <v>2177122</v>
      </c>
      <c r="J16" s="60">
        <v>5214398</v>
      </c>
      <c r="K16" s="60">
        <v>14418953</v>
      </c>
      <c r="L16" s="60"/>
      <c r="M16" s="60"/>
      <c r="N16" s="60">
        <v>14418953</v>
      </c>
      <c r="O16" s="60"/>
      <c r="P16" s="60"/>
      <c r="Q16" s="60"/>
      <c r="R16" s="60"/>
      <c r="S16" s="60"/>
      <c r="T16" s="60"/>
      <c r="U16" s="60"/>
      <c r="V16" s="60"/>
      <c r="W16" s="60">
        <v>19633351</v>
      </c>
      <c r="X16" s="60"/>
      <c r="Y16" s="60">
        <v>19633351</v>
      </c>
      <c r="Z16" s="140"/>
      <c r="AA16" s="62"/>
    </row>
    <row r="17" spans="1:27" ht="13.5">
      <c r="A17" s="138" t="s">
        <v>86</v>
      </c>
      <c r="B17" s="136"/>
      <c r="C17" s="155">
        <v>30512018</v>
      </c>
      <c r="D17" s="155"/>
      <c r="E17" s="156">
        <v>18915000</v>
      </c>
      <c r="F17" s="60">
        <v>18915000</v>
      </c>
      <c r="G17" s="60"/>
      <c r="H17" s="60">
        <v>170823</v>
      </c>
      <c r="I17" s="60">
        <v>907222</v>
      </c>
      <c r="J17" s="60">
        <v>1078045</v>
      </c>
      <c r="K17" s="60">
        <v>2721742</v>
      </c>
      <c r="L17" s="60"/>
      <c r="M17" s="60">
        <v>333893</v>
      </c>
      <c r="N17" s="60">
        <v>3055635</v>
      </c>
      <c r="O17" s="60"/>
      <c r="P17" s="60"/>
      <c r="Q17" s="60"/>
      <c r="R17" s="60"/>
      <c r="S17" s="60"/>
      <c r="T17" s="60"/>
      <c r="U17" s="60"/>
      <c r="V17" s="60"/>
      <c r="W17" s="60">
        <v>4133680</v>
      </c>
      <c r="X17" s="60">
        <v>12000000</v>
      </c>
      <c r="Y17" s="60">
        <v>-7866320</v>
      </c>
      <c r="Z17" s="140">
        <v>-65.55</v>
      </c>
      <c r="AA17" s="62">
        <v>18915000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4252709</v>
      </c>
      <c r="D19" s="153">
        <f>SUM(D20:D23)</f>
        <v>0</v>
      </c>
      <c r="E19" s="154">
        <f t="shared" si="3"/>
        <v>1600000</v>
      </c>
      <c r="F19" s="100">
        <f t="shared" si="3"/>
        <v>1600000</v>
      </c>
      <c r="G19" s="100">
        <f t="shared" si="3"/>
        <v>0</v>
      </c>
      <c r="H19" s="100">
        <f t="shared" si="3"/>
        <v>367096</v>
      </c>
      <c r="I19" s="100">
        <f t="shared" si="3"/>
        <v>0</v>
      </c>
      <c r="J19" s="100">
        <f t="shared" si="3"/>
        <v>367096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367096</v>
      </c>
      <c r="X19" s="100">
        <f t="shared" si="3"/>
        <v>1600000</v>
      </c>
      <c r="Y19" s="100">
        <f t="shared" si="3"/>
        <v>-1232904</v>
      </c>
      <c r="Z19" s="137">
        <f>+IF(X19&lt;&gt;0,+(Y19/X19)*100,0)</f>
        <v>-77.0565</v>
      </c>
      <c r="AA19" s="102">
        <f>SUM(AA20:AA23)</f>
        <v>1600000</v>
      </c>
    </row>
    <row r="20" spans="1:27" ht="13.5">
      <c r="A20" s="138" t="s">
        <v>89</v>
      </c>
      <c r="B20" s="136"/>
      <c r="C20" s="155">
        <v>574894</v>
      </c>
      <c r="D20" s="155"/>
      <c r="E20" s="156"/>
      <c r="F20" s="60"/>
      <c r="G20" s="60"/>
      <c r="H20" s="60">
        <v>367096</v>
      </c>
      <c r="I20" s="60"/>
      <c r="J20" s="60">
        <v>367096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367096</v>
      </c>
      <c r="X20" s="60"/>
      <c r="Y20" s="60">
        <v>367096</v>
      </c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>
        <v>2650041</v>
      </c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1027774</v>
      </c>
      <c r="D23" s="155"/>
      <c r="E23" s="156">
        <v>1600000</v>
      </c>
      <c r="F23" s="60">
        <v>1600000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1600000</v>
      </c>
      <c r="Y23" s="60">
        <v>-1600000</v>
      </c>
      <c r="Z23" s="140">
        <v>-100</v>
      </c>
      <c r="AA23" s="62">
        <v>1600000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38341722</v>
      </c>
      <c r="D25" s="217">
        <f>+D5+D9+D15+D19+D24</f>
        <v>0</v>
      </c>
      <c r="E25" s="230">
        <f t="shared" si="4"/>
        <v>23015000</v>
      </c>
      <c r="F25" s="219">
        <f t="shared" si="4"/>
        <v>23015000</v>
      </c>
      <c r="G25" s="219">
        <f t="shared" si="4"/>
        <v>0</v>
      </c>
      <c r="H25" s="219">
        <f t="shared" si="4"/>
        <v>3575195</v>
      </c>
      <c r="I25" s="219">
        <f t="shared" si="4"/>
        <v>4990548</v>
      </c>
      <c r="J25" s="219">
        <f t="shared" si="4"/>
        <v>8565743</v>
      </c>
      <c r="K25" s="219">
        <f t="shared" si="4"/>
        <v>17289383</v>
      </c>
      <c r="L25" s="219">
        <f t="shared" si="4"/>
        <v>0</v>
      </c>
      <c r="M25" s="219">
        <f t="shared" si="4"/>
        <v>333893</v>
      </c>
      <c r="N25" s="219">
        <f t="shared" si="4"/>
        <v>17623276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26189019</v>
      </c>
      <c r="X25" s="219">
        <f t="shared" si="4"/>
        <v>14600000</v>
      </c>
      <c r="Y25" s="219">
        <f t="shared" si="4"/>
        <v>11589019</v>
      </c>
      <c r="Z25" s="231">
        <f>+IF(X25&lt;&gt;0,+(Y25/X25)*100,0)</f>
        <v>79.37684246575343</v>
      </c>
      <c r="AA25" s="232">
        <f>+AA5+AA9+AA15+AA19+AA24</f>
        <v>23015000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19486894</v>
      </c>
      <c r="D28" s="155"/>
      <c r="E28" s="156">
        <v>21415000</v>
      </c>
      <c r="F28" s="60">
        <v>21415000</v>
      </c>
      <c r="G28" s="60"/>
      <c r="H28" s="60">
        <v>170823</v>
      </c>
      <c r="I28" s="60">
        <v>2813426</v>
      </c>
      <c r="J28" s="60">
        <v>2984249</v>
      </c>
      <c r="K28" s="60">
        <v>2163858</v>
      </c>
      <c r="L28" s="60"/>
      <c r="M28" s="60">
        <v>333893</v>
      </c>
      <c r="N28" s="60">
        <v>2497751</v>
      </c>
      <c r="O28" s="60"/>
      <c r="P28" s="60"/>
      <c r="Q28" s="60"/>
      <c r="R28" s="60"/>
      <c r="S28" s="60"/>
      <c r="T28" s="60"/>
      <c r="U28" s="60"/>
      <c r="V28" s="60"/>
      <c r="W28" s="60">
        <v>5482000</v>
      </c>
      <c r="X28" s="60"/>
      <c r="Y28" s="60">
        <v>5482000</v>
      </c>
      <c r="Z28" s="140"/>
      <c r="AA28" s="155">
        <v>21415000</v>
      </c>
    </row>
    <row r="29" spans="1:27" ht="13.5">
      <c r="A29" s="234" t="s">
        <v>134</v>
      </c>
      <c r="B29" s="136"/>
      <c r="C29" s="155">
        <v>8554968</v>
      </c>
      <c r="D29" s="155"/>
      <c r="E29" s="156"/>
      <c r="F29" s="60"/>
      <c r="G29" s="60"/>
      <c r="H29" s="60">
        <v>3037276</v>
      </c>
      <c r="I29" s="60">
        <v>2177122</v>
      </c>
      <c r="J29" s="60">
        <v>5214398</v>
      </c>
      <c r="K29" s="60">
        <v>14418953</v>
      </c>
      <c r="L29" s="60"/>
      <c r="M29" s="60"/>
      <c r="N29" s="60">
        <v>14418953</v>
      </c>
      <c r="O29" s="60"/>
      <c r="P29" s="60"/>
      <c r="Q29" s="60"/>
      <c r="R29" s="60"/>
      <c r="S29" s="60"/>
      <c r="T29" s="60"/>
      <c r="U29" s="60"/>
      <c r="V29" s="60"/>
      <c r="W29" s="60">
        <v>19633351</v>
      </c>
      <c r="X29" s="60"/>
      <c r="Y29" s="60">
        <v>19633351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28041862</v>
      </c>
      <c r="D32" s="210">
        <f>SUM(D28:D31)</f>
        <v>0</v>
      </c>
      <c r="E32" s="211">
        <f t="shared" si="5"/>
        <v>21415000</v>
      </c>
      <c r="F32" s="77">
        <f t="shared" si="5"/>
        <v>21415000</v>
      </c>
      <c r="G32" s="77">
        <f t="shared" si="5"/>
        <v>0</v>
      </c>
      <c r="H32" s="77">
        <f t="shared" si="5"/>
        <v>3208099</v>
      </c>
      <c r="I32" s="77">
        <f t="shared" si="5"/>
        <v>4990548</v>
      </c>
      <c r="J32" s="77">
        <f t="shared" si="5"/>
        <v>8198647</v>
      </c>
      <c r="K32" s="77">
        <f t="shared" si="5"/>
        <v>16582811</v>
      </c>
      <c r="L32" s="77">
        <f t="shared" si="5"/>
        <v>0</v>
      </c>
      <c r="M32" s="77">
        <f t="shared" si="5"/>
        <v>333893</v>
      </c>
      <c r="N32" s="77">
        <f t="shared" si="5"/>
        <v>16916704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25115351</v>
      </c>
      <c r="X32" s="77">
        <f t="shared" si="5"/>
        <v>0</v>
      </c>
      <c r="Y32" s="77">
        <f t="shared" si="5"/>
        <v>25115351</v>
      </c>
      <c r="Z32" s="212">
        <f>+IF(X32&lt;&gt;0,+(Y32/X32)*100,0)</f>
        <v>0</v>
      </c>
      <c r="AA32" s="79">
        <f>SUM(AA28:AA31)</f>
        <v>21415000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10299860</v>
      </c>
      <c r="D35" s="155"/>
      <c r="E35" s="156">
        <v>1600000</v>
      </c>
      <c r="F35" s="60">
        <v>1600000</v>
      </c>
      <c r="G35" s="60"/>
      <c r="H35" s="60">
        <v>367096</v>
      </c>
      <c r="I35" s="60"/>
      <c r="J35" s="60">
        <v>367096</v>
      </c>
      <c r="K35" s="60">
        <v>706572</v>
      </c>
      <c r="L35" s="60"/>
      <c r="M35" s="60"/>
      <c r="N35" s="60">
        <v>706572</v>
      </c>
      <c r="O35" s="60"/>
      <c r="P35" s="60"/>
      <c r="Q35" s="60"/>
      <c r="R35" s="60"/>
      <c r="S35" s="60"/>
      <c r="T35" s="60"/>
      <c r="U35" s="60"/>
      <c r="V35" s="60"/>
      <c r="W35" s="60">
        <v>1073668</v>
      </c>
      <c r="X35" s="60"/>
      <c r="Y35" s="60">
        <v>1073668</v>
      </c>
      <c r="Z35" s="140"/>
      <c r="AA35" s="62">
        <v>1600000</v>
      </c>
    </row>
    <row r="36" spans="1:27" ht="13.5">
      <c r="A36" s="238" t="s">
        <v>139</v>
      </c>
      <c r="B36" s="149"/>
      <c r="C36" s="222">
        <f aca="true" t="shared" si="6" ref="C36:Y36">SUM(C32:C35)</f>
        <v>38341722</v>
      </c>
      <c r="D36" s="222">
        <f>SUM(D32:D35)</f>
        <v>0</v>
      </c>
      <c r="E36" s="218">
        <f t="shared" si="6"/>
        <v>23015000</v>
      </c>
      <c r="F36" s="220">
        <f t="shared" si="6"/>
        <v>23015000</v>
      </c>
      <c r="G36" s="220">
        <f t="shared" si="6"/>
        <v>0</v>
      </c>
      <c r="H36" s="220">
        <f t="shared" si="6"/>
        <v>3575195</v>
      </c>
      <c r="I36" s="220">
        <f t="shared" si="6"/>
        <v>4990548</v>
      </c>
      <c r="J36" s="220">
        <f t="shared" si="6"/>
        <v>8565743</v>
      </c>
      <c r="K36" s="220">
        <f t="shared" si="6"/>
        <v>17289383</v>
      </c>
      <c r="L36" s="220">
        <f t="shared" si="6"/>
        <v>0</v>
      </c>
      <c r="M36" s="220">
        <f t="shared" si="6"/>
        <v>333893</v>
      </c>
      <c r="N36" s="220">
        <f t="shared" si="6"/>
        <v>17623276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26189019</v>
      </c>
      <c r="X36" s="220">
        <f t="shared" si="6"/>
        <v>0</v>
      </c>
      <c r="Y36" s="220">
        <f t="shared" si="6"/>
        <v>26189019</v>
      </c>
      <c r="Z36" s="221">
        <f>+IF(X36&lt;&gt;0,+(Y36/X36)*100,0)</f>
        <v>0</v>
      </c>
      <c r="AA36" s="239">
        <f>SUM(AA32:AA35)</f>
        <v>23015000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8675819</v>
      </c>
      <c r="D6" s="155"/>
      <c r="E6" s="59">
        <v>7593671</v>
      </c>
      <c r="F6" s="60">
        <v>7593671</v>
      </c>
      <c r="G6" s="60">
        <v>17088942</v>
      </c>
      <c r="H6" s="60">
        <v>25186757</v>
      </c>
      <c r="I6" s="60">
        <v>7416207</v>
      </c>
      <c r="J6" s="60">
        <v>7416207</v>
      </c>
      <c r="K6" s="60">
        <v>5743813</v>
      </c>
      <c r="L6" s="60">
        <v>21604914</v>
      </c>
      <c r="M6" s="60">
        <v>7478742</v>
      </c>
      <c r="N6" s="60">
        <v>7478742</v>
      </c>
      <c r="O6" s="60"/>
      <c r="P6" s="60"/>
      <c r="Q6" s="60"/>
      <c r="R6" s="60"/>
      <c r="S6" s="60"/>
      <c r="T6" s="60"/>
      <c r="U6" s="60"/>
      <c r="V6" s="60"/>
      <c r="W6" s="60">
        <v>7478742</v>
      </c>
      <c r="X6" s="60">
        <v>3796836</v>
      </c>
      <c r="Y6" s="60">
        <v>3681906</v>
      </c>
      <c r="Z6" s="140">
        <v>96.97</v>
      </c>
      <c r="AA6" s="62">
        <v>7593671</v>
      </c>
    </row>
    <row r="7" spans="1:27" ht="13.5">
      <c r="A7" s="249" t="s">
        <v>144</v>
      </c>
      <c r="B7" s="182"/>
      <c r="C7" s="155">
        <v>29797992</v>
      </c>
      <c r="D7" s="155"/>
      <c r="E7" s="59">
        <v>39906000</v>
      </c>
      <c r="F7" s="60">
        <v>39906000</v>
      </c>
      <c r="G7" s="60">
        <v>36158441</v>
      </c>
      <c r="H7" s="60">
        <v>39513891</v>
      </c>
      <c r="I7" s="60">
        <v>47791812</v>
      </c>
      <c r="J7" s="60">
        <v>47791812</v>
      </c>
      <c r="K7" s="60">
        <v>33474122</v>
      </c>
      <c r="L7" s="60">
        <v>22472445</v>
      </c>
      <c r="M7" s="60">
        <v>30165606</v>
      </c>
      <c r="N7" s="60">
        <v>30165606</v>
      </c>
      <c r="O7" s="60"/>
      <c r="P7" s="60"/>
      <c r="Q7" s="60"/>
      <c r="R7" s="60"/>
      <c r="S7" s="60"/>
      <c r="T7" s="60"/>
      <c r="U7" s="60"/>
      <c r="V7" s="60"/>
      <c r="W7" s="60">
        <v>30165606</v>
      </c>
      <c r="X7" s="60">
        <v>19953000</v>
      </c>
      <c r="Y7" s="60">
        <v>10212606</v>
      </c>
      <c r="Z7" s="140">
        <v>51.18</v>
      </c>
      <c r="AA7" s="62">
        <v>39906000</v>
      </c>
    </row>
    <row r="8" spans="1:27" ht="13.5">
      <c r="A8" s="249" t="s">
        <v>145</v>
      </c>
      <c r="B8" s="182"/>
      <c r="C8" s="155">
        <v>32515464</v>
      </c>
      <c r="D8" s="155"/>
      <c r="E8" s="59">
        <v>81384411</v>
      </c>
      <c r="F8" s="60">
        <v>81384411</v>
      </c>
      <c r="G8" s="60">
        <v>96769607</v>
      </c>
      <c r="H8" s="60">
        <v>92674652</v>
      </c>
      <c r="I8" s="60">
        <v>85790491</v>
      </c>
      <c r="J8" s="60">
        <v>85790491</v>
      </c>
      <c r="K8" s="60">
        <v>82344574</v>
      </c>
      <c r="L8" s="60">
        <v>81614996</v>
      </c>
      <c r="M8" s="60">
        <v>80170380</v>
      </c>
      <c r="N8" s="60">
        <v>80170380</v>
      </c>
      <c r="O8" s="60"/>
      <c r="P8" s="60"/>
      <c r="Q8" s="60"/>
      <c r="R8" s="60"/>
      <c r="S8" s="60"/>
      <c r="T8" s="60"/>
      <c r="U8" s="60"/>
      <c r="V8" s="60"/>
      <c r="W8" s="60">
        <v>80170380</v>
      </c>
      <c r="X8" s="60">
        <v>40692206</v>
      </c>
      <c r="Y8" s="60">
        <v>39478174</v>
      </c>
      <c r="Z8" s="140">
        <v>97.02</v>
      </c>
      <c r="AA8" s="62">
        <v>81384411</v>
      </c>
    </row>
    <row r="9" spans="1:27" ht="13.5">
      <c r="A9" s="249" t="s">
        <v>146</v>
      </c>
      <c r="B9" s="182"/>
      <c r="C9" s="155">
        <v>9362237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29343000</v>
      </c>
      <c r="D11" s="155"/>
      <c r="E11" s="59">
        <v>56832000</v>
      </c>
      <c r="F11" s="60">
        <v>56832000</v>
      </c>
      <c r="G11" s="60">
        <v>56832000</v>
      </c>
      <c r="H11" s="60">
        <v>29343000</v>
      </c>
      <c r="I11" s="60">
        <v>29343000</v>
      </c>
      <c r="J11" s="60">
        <v>29343000</v>
      </c>
      <c r="K11" s="60">
        <v>29343000</v>
      </c>
      <c r="L11" s="60">
        <v>29343000</v>
      </c>
      <c r="M11" s="60">
        <v>29343000</v>
      </c>
      <c r="N11" s="60">
        <v>29343000</v>
      </c>
      <c r="O11" s="60"/>
      <c r="P11" s="60"/>
      <c r="Q11" s="60"/>
      <c r="R11" s="60"/>
      <c r="S11" s="60"/>
      <c r="T11" s="60"/>
      <c r="U11" s="60"/>
      <c r="V11" s="60"/>
      <c r="W11" s="60">
        <v>29343000</v>
      </c>
      <c r="X11" s="60">
        <v>28416000</v>
      </c>
      <c r="Y11" s="60">
        <v>927000</v>
      </c>
      <c r="Z11" s="140">
        <v>3.26</v>
      </c>
      <c r="AA11" s="62">
        <v>56832000</v>
      </c>
    </row>
    <row r="12" spans="1:27" ht="13.5">
      <c r="A12" s="250" t="s">
        <v>56</v>
      </c>
      <c r="B12" s="251"/>
      <c r="C12" s="168">
        <f aca="true" t="shared" si="0" ref="C12:Y12">SUM(C6:C11)</f>
        <v>109694512</v>
      </c>
      <c r="D12" s="168">
        <f>SUM(D6:D11)</f>
        <v>0</v>
      </c>
      <c r="E12" s="72">
        <f t="shared" si="0"/>
        <v>185716082</v>
      </c>
      <c r="F12" s="73">
        <f t="shared" si="0"/>
        <v>185716082</v>
      </c>
      <c r="G12" s="73">
        <f t="shared" si="0"/>
        <v>206848990</v>
      </c>
      <c r="H12" s="73">
        <f t="shared" si="0"/>
        <v>186718300</v>
      </c>
      <c r="I12" s="73">
        <f t="shared" si="0"/>
        <v>170341510</v>
      </c>
      <c r="J12" s="73">
        <f t="shared" si="0"/>
        <v>170341510</v>
      </c>
      <c r="K12" s="73">
        <f t="shared" si="0"/>
        <v>150905509</v>
      </c>
      <c r="L12" s="73">
        <f t="shared" si="0"/>
        <v>155035355</v>
      </c>
      <c r="M12" s="73">
        <f t="shared" si="0"/>
        <v>147157728</v>
      </c>
      <c r="N12" s="73">
        <f t="shared" si="0"/>
        <v>147157728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147157728</v>
      </c>
      <c r="X12" s="73">
        <f t="shared" si="0"/>
        <v>92858042</v>
      </c>
      <c r="Y12" s="73">
        <f t="shared" si="0"/>
        <v>54299686</v>
      </c>
      <c r="Z12" s="170">
        <f>+IF(X12&lt;&gt;0,+(Y12/X12)*100,0)</f>
        <v>58.476018695289746</v>
      </c>
      <c r="AA12" s="74">
        <f>SUM(AA6:AA11)</f>
        <v>185716082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812337279</v>
      </c>
      <c r="D19" s="155"/>
      <c r="E19" s="59">
        <v>829590309</v>
      </c>
      <c r="F19" s="60">
        <v>829590309</v>
      </c>
      <c r="G19" s="60">
        <v>813556787</v>
      </c>
      <c r="H19" s="60">
        <v>815545378</v>
      </c>
      <c r="I19" s="60">
        <v>819953349</v>
      </c>
      <c r="J19" s="60">
        <v>819953349</v>
      </c>
      <c r="K19" s="60">
        <v>820659921</v>
      </c>
      <c r="L19" s="60">
        <v>820659921</v>
      </c>
      <c r="M19" s="60">
        <v>820659921</v>
      </c>
      <c r="N19" s="60">
        <v>820659921</v>
      </c>
      <c r="O19" s="60"/>
      <c r="P19" s="60"/>
      <c r="Q19" s="60"/>
      <c r="R19" s="60"/>
      <c r="S19" s="60"/>
      <c r="T19" s="60"/>
      <c r="U19" s="60"/>
      <c r="V19" s="60"/>
      <c r="W19" s="60">
        <v>820659921</v>
      </c>
      <c r="X19" s="60">
        <v>414795155</v>
      </c>
      <c r="Y19" s="60">
        <v>405864766</v>
      </c>
      <c r="Z19" s="140">
        <v>97.85</v>
      </c>
      <c r="AA19" s="62">
        <v>829590309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25727</v>
      </c>
      <c r="D22" s="155"/>
      <c r="E22" s="59">
        <v>117993</v>
      </c>
      <c r="F22" s="60">
        <v>117993</v>
      </c>
      <c r="G22" s="60">
        <v>116825</v>
      </c>
      <c r="H22" s="60">
        <v>25727</v>
      </c>
      <c r="I22" s="60">
        <v>25727</v>
      </c>
      <c r="J22" s="60">
        <v>25727</v>
      </c>
      <c r="K22" s="60">
        <v>25727</v>
      </c>
      <c r="L22" s="60">
        <v>25727</v>
      </c>
      <c r="M22" s="60">
        <v>25727</v>
      </c>
      <c r="N22" s="60">
        <v>25727</v>
      </c>
      <c r="O22" s="60"/>
      <c r="P22" s="60"/>
      <c r="Q22" s="60"/>
      <c r="R22" s="60"/>
      <c r="S22" s="60"/>
      <c r="T22" s="60"/>
      <c r="U22" s="60"/>
      <c r="V22" s="60"/>
      <c r="W22" s="60">
        <v>25727</v>
      </c>
      <c r="X22" s="60">
        <v>58997</v>
      </c>
      <c r="Y22" s="60">
        <v>-33270</v>
      </c>
      <c r="Z22" s="140">
        <v>-56.39</v>
      </c>
      <c r="AA22" s="62">
        <v>117993</v>
      </c>
    </row>
    <row r="23" spans="1:27" ht="13.5">
      <c r="A23" s="249" t="s">
        <v>158</v>
      </c>
      <c r="B23" s="182"/>
      <c r="C23" s="155">
        <v>2870599</v>
      </c>
      <c r="D23" s="155"/>
      <c r="E23" s="59"/>
      <c r="F23" s="60"/>
      <c r="G23" s="159">
        <v>2870599</v>
      </c>
      <c r="H23" s="159">
        <v>2870599</v>
      </c>
      <c r="I23" s="159">
        <v>2870599</v>
      </c>
      <c r="J23" s="60">
        <v>2870599</v>
      </c>
      <c r="K23" s="159">
        <v>2870599</v>
      </c>
      <c r="L23" s="159">
        <v>2870599</v>
      </c>
      <c r="M23" s="60">
        <v>2870599</v>
      </c>
      <c r="N23" s="159">
        <v>2870599</v>
      </c>
      <c r="O23" s="159"/>
      <c r="P23" s="159"/>
      <c r="Q23" s="60"/>
      <c r="R23" s="159"/>
      <c r="S23" s="159"/>
      <c r="T23" s="60"/>
      <c r="U23" s="159"/>
      <c r="V23" s="159"/>
      <c r="W23" s="159">
        <v>2870599</v>
      </c>
      <c r="X23" s="60"/>
      <c r="Y23" s="159">
        <v>2870599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815233605</v>
      </c>
      <c r="D24" s="168">
        <f>SUM(D15:D23)</f>
        <v>0</v>
      </c>
      <c r="E24" s="76">
        <f t="shared" si="1"/>
        <v>829708302</v>
      </c>
      <c r="F24" s="77">
        <f t="shared" si="1"/>
        <v>829708302</v>
      </c>
      <c r="G24" s="77">
        <f t="shared" si="1"/>
        <v>816544211</v>
      </c>
      <c r="H24" s="77">
        <f t="shared" si="1"/>
        <v>818441704</v>
      </c>
      <c r="I24" s="77">
        <f t="shared" si="1"/>
        <v>822849675</v>
      </c>
      <c r="J24" s="77">
        <f t="shared" si="1"/>
        <v>822849675</v>
      </c>
      <c r="K24" s="77">
        <f t="shared" si="1"/>
        <v>823556247</v>
      </c>
      <c r="L24" s="77">
        <f t="shared" si="1"/>
        <v>823556247</v>
      </c>
      <c r="M24" s="77">
        <f t="shared" si="1"/>
        <v>823556247</v>
      </c>
      <c r="N24" s="77">
        <f t="shared" si="1"/>
        <v>823556247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823556247</v>
      </c>
      <c r="X24" s="77">
        <f t="shared" si="1"/>
        <v>414854152</v>
      </c>
      <c r="Y24" s="77">
        <f t="shared" si="1"/>
        <v>408702095</v>
      </c>
      <c r="Z24" s="212">
        <f>+IF(X24&lt;&gt;0,+(Y24/X24)*100,0)</f>
        <v>98.51705545904721</v>
      </c>
      <c r="AA24" s="79">
        <f>SUM(AA15:AA23)</f>
        <v>829708302</v>
      </c>
    </row>
    <row r="25" spans="1:27" ht="13.5">
      <c r="A25" s="250" t="s">
        <v>159</v>
      </c>
      <c r="B25" s="251"/>
      <c r="C25" s="168">
        <f aca="true" t="shared" si="2" ref="C25:Y25">+C12+C24</f>
        <v>924928117</v>
      </c>
      <c r="D25" s="168">
        <f>+D12+D24</f>
        <v>0</v>
      </c>
      <c r="E25" s="72">
        <f t="shared" si="2"/>
        <v>1015424384</v>
      </c>
      <c r="F25" s="73">
        <f t="shared" si="2"/>
        <v>1015424384</v>
      </c>
      <c r="G25" s="73">
        <f t="shared" si="2"/>
        <v>1023393201</v>
      </c>
      <c r="H25" s="73">
        <f t="shared" si="2"/>
        <v>1005160004</v>
      </c>
      <c r="I25" s="73">
        <f t="shared" si="2"/>
        <v>993191185</v>
      </c>
      <c r="J25" s="73">
        <f t="shared" si="2"/>
        <v>993191185</v>
      </c>
      <c r="K25" s="73">
        <f t="shared" si="2"/>
        <v>974461756</v>
      </c>
      <c r="L25" s="73">
        <f t="shared" si="2"/>
        <v>978591602</v>
      </c>
      <c r="M25" s="73">
        <f t="shared" si="2"/>
        <v>970713975</v>
      </c>
      <c r="N25" s="73">
        <f t="shared" si="2"/>
        <v>970713975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970713975</v>
      </c>
      <c r="X25" s="73">
        <f t="shared" si="2"/>
        <v>507712194</v>
      </c>
      <c r="Y25" s="73">
        <f t="shared" si="2"/>
        <v>463001781</v>
      </c>
      <c r="Z25" s="170">
        <f>+IF(X25&lt;&gt;0,+(Y25/X25)*100,0)</f>
        <v>91.19374844087356</v>
      </c>
      <c r="AA25" s="74">
        <f>+AA12+AA24</f>
        <v>1015424384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3188782</v>
      </c>
      <c r="D30" s="155"/>
      <c r="E30" s="59">
        <v>2500000</v>
      </c>
      <c r="F30" s="60">
        <v>2500000</v>
      </c>
      <c r="G30" s="60">
        <v>6147897</v>
      </c>
      <c r="H30" s="60">
        <v>3188782</v>
      </c>
      <c r="I30" s="60">
        <v>3188782</v>
      </c>
      <c r="J30" s="60">
        <v>3188782</v>
      </c>
      <c r="K30" s="60">
        <v>3188782</v>
      </c>
      <c r="L30" s="60">
        <v>3188782</v>
      </c>
      <c r="M30" s="60">
        <v>3188782</v>
      </c>
      <c r="N30" s="60">
        <v>3188782</v>
      </c>
      <c r="O30" s="60"/>
      <c r="P30" s="60"/>
      <c r="Q30" s="60"/>
      <c r="R30" s="60"/>
      <c r="S30" s="60"/>
      <c r="T30" s="60"/>
      <c r="U30" s="60"/>
      <c r="V30" s="60"/>
      <c r="W30" s="60">
        <v>3188782</v>
      </c>
      <c r="X30" s="60">
        <v>1250000</v>
      </c>
      <c r="Y30" s="60">
        <v>1938782</v>
      </c>
      <c r="Z30" s="140">
        <v>155.1</v>
      </c>
      <c r="AA30" s="62">
        <v>2500000</v>
      </c>
    </row>
    <row r="31" spans="1:27" ht="13.5">
      <c r="A31" s="249" t="s">
        <v>163</v>
      </c>
      <c r="B31" s="182"/>
      <c r="C31" s="155">
        <v>2276796</v>
      </c>
      <c r="D31" s="155"/>
      <c r="E31" s="59">
        <v>2264805</v>
      </c>
      <c r="F31" s="60">
        <v>2264805</v>
      </c>
      <c r="G31" s="60">
        <v>2273706</v>
      </c>
      <c r="H31" s="60">
        <v>2282287</v>
      </c>
      <c r="I31" s="60">
        <v>2164454</v>
      </c>
      <c r="J31" s="60">
        <v>2164454</v>
      </c>
      <c r="K31" s="60">
        <v>2189200</v>
      </c>
      <c r="L31" s="60">
        <v>2189200</v>
      </c>
      <c r="M31" s="60">
        <v>2170965</v>
      </c>
      <c r="N31" s="60">
        <v>2170965</v>
      </c>
      <c r="O31" s="60"/>
      <c r="P31" s="60"/>
      <c r="Q31" s="60"/>
      <c r="R31" s="60"/>
      <c r="S31" s="60"/>
      <c r="T31" s="60"/>
      <c r="U31" s="60"/>
      <c r="V31" s="60"/>
      <c r="W31" s="60">
        <v>2170965</v>
      </c>
      <c r="X31" s="60">
        <v>1132403</v>
      </c>
      <c r="Y31" s="60">
        <v>1038562</v>
      </c>
      <c r="Z31" s="140">
        <v>91.71</v>
      </c>
      <c r="AA31" s="62">
        <v>2264805</v>
      </c>
    </row>
    <row r="32" spans="1:27" ht="13.5">
      <c r="A32" s="249" t="s">
        <v>164</v>
      </c>
      <c r="B32" s="182"/>
      <c r="C32" s="155">
        <v>51245534</v>
      </c>
      <c r="D32" s="155"/>
      <c r="E32" s="59">
        <v>70557</v>
      </c>
      <c r="F32" s="60">
        <v>70557</v>
      </c>
      <c r="G32" s="60">
        <v>527515</v>
      </c>
      <c r="H32" s="60">
        <v>9229955</v>
      </c>
      <c r="I32" s="60">
        <v>65597</v>
      </c>
      <c r="J32" s="60">
        <v>65597</v>
      </c>
      <c r="K32" s="60"/>
      <c r="L32" s="60">
        <v>1794735</v>
      </c>
      <c r="M32" s="60">
        <v>4974334</v>
      </c>
      <c r="N32" s="60">
        <v>4974334</v>
      </c>
      <c r="O32" s="60"/>
      <c r="P32" s="60"/>
      <c r="Q32" s="60"/>
      <c r="R32" s="60"/>
      <c r="S32" s="60"/>
      <c r="T32" s="60"/>
      <c r="U32" s="60"/>
      <c r="V32" s="60"/>
      <c r="W32" s="60">
        <v>4974334</v>
      </c>
      <c r="X32" s="60">
        <v>35279</v>
      </c>
      <c r="Y32" s="60">
        <v>4939055</v>
      </c>
      <c r="Z32" s="140">
        <v>13999.99</v>
      </c>
      <c r="AA32" s="62">
        <v>70557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56711112</v>
      </c>
      <c r="D34" s="168">
        <f>SUM(D29:D33)</f>
        <v>0</v>
      </c>
      <c r="E34" s="72">
        <f t="shared" si="3"/>
        <v>4835362</v>
      </c>
      <c r="F34" s="73">
        <f t="shared" si="3"/>
        <v>4835362</v>
      </c>
      <c r="G34" s="73">
        <f t="shared" si="3"/>
        <v>8949118</v>
      </c>
      <c r="H34" s="73">
        <f t="shared" si="3"/>
        <v>14701024</v>
      </c>
      <c r="I34" s="73">
        <f t="shared" si="3"/>
        <v>5418833</v>
      </c>
      <c r="J34" s="73">
        <f t="shared" si="3"/>
        <v>5418833</v>
      </c>
      <c r="K34" s="73">
        <f t="shared" si="3"/>
        <v>5377982</v>
      </c>
      <c r="L34" s="73">
        <f t="shared" si="3"/>
        <v>7172717</v>
      </c>
      <c r="M34" s="73">
        <f t="shared" si="3"/>
        <v>10334081</v>
      </c>
      <c r="N34" s="73">
        <f t="shared" si="3"/>
        <v>10334081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10334081</v>
      </c>
      <c r="X34" s="73">
        <f t="shared" si="3"/>
        <v>2417682</v>
      </c>
      <c r="Y34" s="73">
        <f t="shared" si="3"/>
        <v>7916399</v>
      </c>
      <c r="Z34" s="170">
        <f>+IF(X34&lt;&gt;0,+(Y34/X34)*100,0)</f>
        <v>327.4375620946014</v>
      </c>
      <c r="AA34" s="74">
        <f>SUM(AA29:AA33)</f>
        <v>4835362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55407856</v>
      </c>
      <c r="D37" s="155"/>
      <c r="E37" s="59">
        <v>32316000</v>
      </c>
      <c r="F37" s="60">
        <v>32316000</v>
      </c>
      <c r="G37" s="60">
        <v>54599266</v>
      </c>
      <c r="H37" s="60">
        <v>32301346</v>
      </c>
      <c r="I37" s="60">
        <v>32301346</v>
      </c>
      <c r="J37" s="60">
        <v>32301346</v>
      </c>
      <c r="K37" s="60">
        <v>32301346</v>
      </c>
      <c r="L37" s="60">
        <v>32301346</v>
      </c>
      <c r="M37" s="60">
        <v>31634679</v>
      </c>
      <c r="N37" s="60">
        <v>31634679</v>
      </c>
      <c r="O37" s="60"/>
      <c r="P37" s="60"/>
      <c r="Q37" s="60"/>
      <c r="R37" s="60"/>
      <c r="S37" s="60"/>
      <c r="T37" s="60"/>
      <c r="U37" s="60"/>
      <c r="V37" s="60"/>
      <c r="W37" s="60">
        <v>31634679</v>
      </c>
      <c r="X37" s="60">
        <v>16158000</v>
      </c>
      <c r="Y37" s="60">
        <v>15476679</v>
      </c>
      <c r="Z37" s="140">
        <v>95.78</v>
      </c>
      <c r="AA37" s="62">
        <v>32316000</v>
      </c>
    </row>
    <row r="38" spans="1:27" ht="13.5">
      <c r="A38" s="249" t="s">
        <v>165</v>
      </c>
      <c r="B38" s="182"/>
      <c r="C38" s="155">
        <v>16556056</v>
      </c>
      <c r="D38" s="155"/>
      <c r="E38" s="59">
        <v>4835000</v>
      </c>
      <c r="F38" s="60">
        <v>4835000</v>
      </c>
      <c r="G38" s="60">
        <v>14069966</v>
      </c>
      <c r="H38" s="60">
        <v>39662566</v>
      </c>
      <c r="I38" s="60">
        <v>39662566</v>
      </c>
      <c r="J38" s="60">
        <v>39662566</v>
      </c>
      <c r="K38" s="60">
        <v>39662566</v>
      </c>
      <c r="L38" s="60">
        <v>39662566</v>
      </c>
      <c r="M38" s="60">
        <v>39662566</v>
      </c>
      <c r="N38" s="60">
        <v>39662566</v>
      </c>
      <c r="O38" s="60"/>
      <c r="P38" s="60"/>
      <c r="Q38" s="60"/>
      <c r="R38" s="60"/>
      <c r="S38" s="60"/>
      <c r="T38" s="60"/>
      <c r="U38" s="60"/>
      <c r="V38" s="60"/>
      <c r="W38" s="60">
        <v>39662566</v>
      </c>
      <c r="X38" s="60">
        <v>2417500</v>
      </c>
      <c r="Y38" s="60">
        <v>37245066</v>
      </c>
      <c r="Z38" s="140">
        <v>1540.64</v>
      </c>
      <c r="AA38" s="62">
        <v>4835000</v>
      </c>
    </row>
    <row r="39" spans="1:27" ht="13.5">
      <c r="A39" s="250" t="s">
        <v>59</v>
      </c>
      <c r="B39" s="253"/>
      <c r="C39" s="168">
        <f aca="true" t="shared" si="4" ref="C39:Y39">SUM(C37:C38)</f>
        <v>71963912</v>
      </c>
      <c r="D39" s="168">
        <f>SUM(D37:D38)</f>
        <v>0</v>
      </c>
      <c r="E39" s="76">
        <f t="shared" si="4"/>
        <v>37151000</v>
      </c>
      <c r="F39" s="77">
        <f t="shared" si="4"/>
        <v>37151000</v>
      </c>
      <c r="G39" s="77">
        <f t="shared" si="4"/>
        <v>68669232</v>
      </c>
      <c r="H39" s="77">
        <f t="shared" si="4"/>
        <v>71963912</v>
      </c>
      <c r="I39" s="77">
        <f t="shared" si="4"/>
        <v>71963912</v>
      </c>
      <c r="J39" s="77">
        <f t="shared" si="4"/>
        <v>71963912</v>
      </c>
      <c r="K39" s="77">
        <f t="shared" si="4"/>
        <v>71963912</v>
      </c>
      <c r="L39" s="77">
        <f t="shared" si="4"/>
        <v>71963912</v>
      </c>
      <c r="M39" s="77">
        <f t="shared" si="4"/>
        <v>71297245</v>
      </c>
      <c r="N39" s="77">
        <f t="shared" si="4"/>
        <v>71297245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71297245</v>
      </c>
      <c r="X39" s="77">
        <f t="shared" si="4"/>
        <v>18575500</v>
      </c>
      <c r="Y39" s="77">
        <f t="shared" si="4"/>
        <v>52721745</v>
      </c>
      <c r="Z39" s="212">
        <f>+IF(X39&lt;&gt;0,+(Y39/X39)*100,0)</f>
        <v>283.82409625582085</v>
      </c>
      <c r="AA39" s="79">
        <f>SUM(AA37:AA38)</f>
        <v>37151000</v>
      </c>
    </row>
    <row r="40" spans="1:27" ht="13.5">
      <c r="A40" s="250" t="s">
        <v>167</v>
      </c>
      <c r="B40" s="251"/>
      <c r="C40" s="168">
        <f aca="true" t="shared" si="5" ref="C40:Y40">+C34+C39</f>
        <v>128675024</v>
      </c>
      <c r="D40" s="168">
        <f>+D34+D39</f>
        <v>0</v>
      </c>
      <c r="E40" s="72">
        <f t="shared" si="5"/>
        <v>41986362</v>
      </c>
      <c r="F40" s="73">
        <f t="shared" si="5"/>
        <v>41986362</v>
      </c>
      <c r="G40" s="73">
        <f t="shared" si="5"/>
        <v>77618350</v>
      </c>
      <c r="H40" s="73">
        <f t="shared" si="5"/>
        <v>86664936</v>
      </c>
      <c r="I40" s="73">
        <f t="shared" si="5"/>
        <v>77382745</v>
      </c>
      <c r="J40" s="73">
        <f t="shared" si="5"/>
        <v>77382745</v>
      </c>
      <c r="K40" s="73">
        <f t="shared" si="5"/>
        <v>77341894</v>
      </c>
      <c r="L40" s="73">
        <f t="shared" si="5"/>
        <v>79136629</v>
      </c>
      <c r="M40" s="73">
        <f t="shared" si="5"/>
        <v>81631326</v>
      </c>
      <c r="N40" s="73">
        <f t="shared" si="5"/>
        <v>81631326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81631326</v>
      </c>
      <c r="X40" s="73">
        <f t="shared" si="5"/>
        <v>20993182</v>
      </c>
      <c r="Y40" s="73">
        <f t="shared" si="5"/>
        <v>60638144</v>
      </c>
      <c r="Z40" s="170">
        <f>+IF(X40&lt;&gt;0,+(Y40/X40)*100,0)</f>
        <v>288.8468456092078</v>
      </c>
      <c r="AA40" s="74">
        <f>+AA34+AA39</f>
        <v>41986362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796253093</v>
      </c>
      <c r="D42" s="257">
        <f>+D25-D40</f>
        <v>0</v>
      </c>
      <c r="E42" s="258">
        <f t="shared" si="6"/>
        <v>973438022</v>
      </c>
      <c r="F42" s="259">
        <f t="shared" si="6"/>
        <v>973438022</v>
      </c>
      <c r="G42" s="259">
        <f t="shared" si="6"/>
        <v>945774851</v>
      </c>
      <c r="H42" s="259">
        <f t="shared" si="6"/>
        <v>918495068</v>
      </c>
      <c r="I42" s="259">
        <f t="shared" si="6"/>
        <v>915808440</v>
      </c>
      <c r="J42" s="259">
        <f t="shared" si="6"/>
        <v>915808440</v>
      </c>
      <c r="K42" s="259">
        <f t="shared" si="6"/>
        <v>897119862</v>
      </c>
      <c r="L42" s="259">
        <f t="shared" si="6"/>
        <v>899454973</v>
      </c>
      <c r="M42" s="259">
        <f t="shared" si="6"/>
        <v>889082649</v>
      </c>
      <c r="N42" s="259">
        <f t="shared" si="6"/>
        <v>889082649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889082649</v>
      </c>
      <c r="X42" s="259">
        <f t="shared" si="6"/>
        <v>486719012</v>
      </c>
      <c r="Y42" s="259">
        <f t="shared" si="6"/>
        <v>402363637</v>
      </c>
      <c r="Z42" s="260">
        <f>+IF(X42&lt;&gt;0,+(Y42/X42)*100,0)</f>
        <v>82.66856791696479</v>
      </c>
      <c r="AA42" s="261">
        <f>+AA25-AA40</f>
        <v>973438022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629374722</v>
      </c>
      <c r="D45" s="155"/>
      <c r="E45" s="59">
        <v>735712022</v>
      </c>
      <c r="F45" s="60">
        <v>735712022</v>
      </c>
      <c r="G45" s="60">
        <v>780773385</v>
      </c>
      <c r="H45" s="60">
        <v>751616697</v>
      </c>
      <c r="I45" s="60">
        <v>748930069</v>
      </c>
      <c r="J45" s="60">
        <v>748930069</v>
      </c>
      <c r="K45" s="60">
        <v>730241491</v>
      </c>
      <c r="L45" s="60">
        <v>732576602</v>
      </c>
      <c r="M45" s="60">
        <v>722204278</v>
      </c>
      <c r="N45" s="60">
        <v>722204278</v>
      </c>
      <c r="O45" s="60"/>
      <c r="P45" s="60"/>
      <c r="Q45" s="60"/>
      <c r="R45" s="60"/>
      <c r="S45" s="60"/>
      <c r="T45" s="60"/>
      <c r="U45" s="60"/>
      <c r="V45" s="60"/>
      <c r="W45" s="60">
        <v>722204278</v>
      </c>
      <c r="X45" s="60">
        <v>367856011</v>
      </c>
      <c r="Y45" s="60">
        <v>354348267</v>
      </c>
      <c r="Z45" s="139">
        <v>96.33</v>
      </c>
      <c r="AA45" s="62">
        <v>735712022</v>
      </c>
    </row>
    <row r="46" spans="1:27" ht="13.5">
      <c r="A46" s="249" t="s">
        <v>171</v>
      </c>
      <c r="B46" s="182"/>
      <c r="C46" s="155">
        <v>166878371</v>
      </c>
      <c r="D46" s="155"/>
      <c r="E46" s="59">
        <v>237726000</v>
      </c>
      <c r="F46" s="60">
        <v>237726000</v>
      </c>
      <c r="G46" s="60">
        <v>165001466</v>
      </c>
      <c r="H46" s="60">
        <v>166878371</v>
      </c>
      <c r="I46" s="60">
        <v>166878371</v>
      </c>
      <c r="J46" s="60">
        <v>166878371</v>
      </c>
      <c r="K46" s="60">
        <v>166878371</v>
      </c>
      <c r="L46" s="60">
        <v>166878371</v>
      </c>
      <c r="M46" s="60">
        <v>166878371</v>
      </c>
      <c r="N46" s="60">
        <v>166878371</v>
      </c>
      <c r="O46" s="60"/>
      <c r="P46" s="60"/>
      <c r="Q46" s="60"/>
      <c r="R46" s="60"/>
      <c r="S46" s="60"/>
      <c r="T46" s="60"/>
      <c r="U46" s="60"/>
      <c r="V46" s="60"/>
      <c r="W46" s="60">
        <v>166878371</v>
      </c>
      <c r="X46" s="60">
        <v>118863000</v>
      </c>
      <c r="Y46" s="60">
        <v>48015371</v>
      </c>
      <c r="Z46" s="139">
        <v>40.4</v>
      </c>
      <c r="AA46" s="62">
        <v>237726000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796253093</v>
      </c>
      <c r="D48" s="217">
        <f>SUM(D45:D47)</f>
        <v>0</v>
      </c>
      <c r="E48" s="264">
        <f t="shared" si="7"/>
        <v>973438022</v>
      </c>
      <c r="F48" s="219">
        <f t="shared" si="7"/>
        <v>973438022</v>
      </c>
      <c r="G48" s="219">
        <f t="shared" si="7"/>
        <v>945774851</v>
      </c>
      <c r="H48" s="219">
        <f t="shared" si="7"/>
        <v>918495068</v>
      </c>
      <c r="I48" s="219">
        <f t="shared" si="7"/>
        <v>915808440</v>
      </c>
      <c r="J48" s="219">
        <f t="shared" si="7"/>
        <v>915808440</v>
      </c>
      <c r="K48" s="219">
        <f t="shared" si="7"/>
        <v>897119862</v>
      </c>
      <c r="L48" s="219">
        <f t="shared" si="7"/>
        <v>899454973</v>
      </c>
      <c r="M48" s="219">
        <f t="shared" si="7"/>
        <v>889082649</v>
      </c>
      <c r="N48" s="219">
        <f t="shared" si="7"/>
        <v>889082649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889082649</v>
      </c>
      <c r="X48" s="219">
        <f t="shared" si="7"/>
        <v>486719011</v>
      </c>
      <c r="Y48" s="219">
        <f t="shared" si="7"/>
        <v>402363638</v>
      </c>
      <c r="Z48" s="265">
        <f>+IF(X48&lt;&gt;0,+(Y48/X48)*100,0)</f>
        <v>82.66856829227079</v>
      </c>
      <c r="AA48" s="232">
        <f>SUM(AA45:AA47)</f>
        <v>973438022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201688440</v>
      </c>
      <c r="D6" s="155"/>
      <c r="E6" s="59">
        <v>195519848</v>
      </c>
      <c r="F6" s="60">
        <v>195519848</v>
      </c>
      <c r="G6" s="60">
        <v>18069267</v>
      </c>
      <c r="H6" s="60">
        <v>18302860</v>
      </c>
      <c r="I6" s="60">
        <v>17961750</v>
      </c>
      <c r="J6" s="60">
        <v>54333877</v>
      </c>
      <c r="K6" s="60">
        <v>23145828</v>
      </c>
      <c r="L6" s="60">
        <v>18074874</v>
      </c>
      <c r="M6" s="60">
        <v>16550565</v>
      </c>
      <c r="N6" s="60">
        <v>57771267</v>
      </c>
      <c r="O6" s="60"/>
      <c r="P6" s="60"/>
      <c r="Q6" s="60"/>
      <c r="R6" s="60"/>
      <c r="S6" s="60"/>
      <c r="T6" s="60"/>
      <c r="U6" s="60"/>
      <c r="V6" s="60"/>
      <c r="W6" s="60">
        <v>112105144</v>
      </c>
      <c r="X6" s="60">
        <v>103696986</v>
      </c>
      <c r="Y6" s="60">
        <v>8408158</v>
      </c>
      <c r="Z6" s="140">
        <v>8.11</v>
      </c>
      <c r="AA6" s="62">
        <v>195519848</v>
      </c>
    </row>
    <row r="7" spans="1:27" ht="13.5">
      <c r="A7" s="249" t="s">
        <v>178</v>
      </c>
      <c r="B7" s="182"/>
      <c r="C7" s="155">
        <v>41597000</v>
      </c>
      <c r="D7" s="155"/>
      <c r="E7" s="59">
        <v>47314000</v>
      </c>
      <c r="F7" s="60">
        <v>47314000</v>
      </c>
      <c r="G7" s="60">
        <v>17523000</v>
      </c>
      <c r="H7" s="60">
        <v>1334000</v>
      </c>
      <c r="I7" s="60">
        <v>2500000</v>
      </c>
      <c r="J7" s="60">
        <v>21357000</v>
      </c>
      <c r="K7" s="60">
        <v>151000</v>
      </c>
      <c r="L7" s="60">
        <v>12414000</v>
      </c>
      <c r="M7" s="60">
        <v>300000</v>
      </c>
      <c r="N7" s="60">
        <v>12865000</v>
      </c>
      <c r="O7" s="60"/>
      <c r="P7" s="60"/>
      <c r="Q7" s="60"/>
      <c r="R7" s="60"/>
      <c r="S7" s="60"/>
      <c r="T7" s="60"/>
      <c r="U7" s="60"/>
      <c r="V7" s="60"/>
      <c r="W7" s="60">
        <v>34222000</v>
      </c>
      <c r="X7" s="60">
        <v>35396500</v>
      </c>
      <c r="Y7" s="60">
        <v>-1174500</v>
      </c>
      <c r="Z7" s="140">
        <v>-3.32</v>
      </c>
      <c r="AA7" s="62">
        <v>47314000</v>
      </c>
    </row>
    <row r="8" spans="1:27" ht="13.5">
      <c r="A8" s="249" t="s">
        <v>179</v>
      </c>
      <c r="B8" s="182"/>
      <c r="C8" s="155"/>
      <c r="D8" s="155"/>
      <c r="E8" s="59">
        <v>21415000</v>
      </c>
      <c r="F8" s="60">
        <v>21415000</v>
      </c>
      <c r="G8" s="60">
        <v>5485000</v>
      </c>
      <c r="H8" s="60">
        <v>15000000</v>
      </c>
      <c r="I8" s="60"/>
      <c r="J8" s="60">
        <v>20485000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20485000</v>
      </c>
      <c r="X8" s="60">
        <v>10000000</v>
      </c>
      <c r="Y8" s="60">
        <v>10485000</v>
      </c>
      <c r="Z8" s="140">
        <v>104.85</v>
      </c>
      <c r="AA8" s="62">
        <v>21415000</v>
      </c>
    </row>
    <row r="9" spans="1:27" ht="13.5">
      <c r="A9" s="249" t="s">
        <v>180</v>
      </c>
      <c r="B9" s="182"/>
      <c r="C9" s="155">
        <v>3459262</v>
      </c>
      <c r="D9" s="155"/>
      <c r="E9" s="59">
        <v>900000</v>
      </c>
      <c r="F9" s="60">
        <v>900000</v>
      </c>
      <c r="G9" s="60">
        <v>118826</v>
      </c>
      <c r="H9" s="60">
        <v>73998</v>
      </c>
      <c r="I9" s="60">
        <v>75559</v>
      </c>
      <c r="J9" s="60">
        <v>268383</v>
      </c>
      <c r="K9" s="60">
        <v>49745</v>
      </c>
      <c r="L9" s="60">
        <v>35981</v>
      </c>
      <c r="M9" s="60">
        <v>33988</v>
      </c>
      <c r="N9" s="60">
        <v>119714</v>
      </c>
      <c r="O9" s="60"/>
      <c r="P9" s="60"/>
      <c r="Q9" s="60"/>
      <c r="R9" s="60"/>
      <c r="S9" s="60"/>
      <c r="T9" s="60"/>
      <c r="U9" s="60"/>
      <c r="V9" s="60"/>
      <c r="W9" s="60">
        <v>388097</v>
      </c>
      <c r="X9" s="60">
        <v>461000</v>
      </c>
      <c r="Y9" s="60">
        <v>-72903</v>
      </c>
      <c r="Z9" s="140">
        <v>-15.81</v>
      </c>
      <c r="AA9" s="62">
        <v>900000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-182368553</v>
      </c>
      <c r="D12" s="155"/>
      <c r="E12" s="59">
        <v>-234915844</v>
      </c>
      <c r="F12" s="60">
        <v>-234915844</v>
      </c>
      <c r="G12" s="60">
        <v>-38694434</v>
      </c>
      <c r="H12" s="60">
        <v>-21975896</v>
      </c>
      <c r="I12" s="60">
        <v>-53985925</v>
      </c>
      <c r="J12" s="60">
        <v>-114656255</v>
      </c>
      <c r="K12" s="60">
        <v>-27708321</v>
      </c>
      <c r="L12" s="60">
        <v>-24066300</v>
      </c>
      <c r="M12" s="60">
        <v>-17541283</v>
      </c>
      <c r="N12" s="60">
        <v>-69315904</v>
      </c>
      <c r="O12" s="60"/>
      <c r="P12" s="60"/>
      <c r="Q12" s="60"/>
      <c r="R12" s="60"/>
      <c r="S12" s="60"/>
      <c r="T12" s="60"/>
      <c r="U12" s="60"/>
      <c r="V12" s="60"/>
      <c r="W12" s="60">
        <v>-183972159</v>
      </c>
      <c r="X12" s="60">
        <v>-118025245</v>
      </c>
      <c r="Y12" s="60">
        <v>-65946914</v>
      </c>
      <c r="Z12" s="140">
        <v>55.88</v>
      </c>
      <c r="AA12" s="62">
        <v>-234915844</v>
      </c>
    </row>
    <row r="13" spans="1:27" ht="13.5">
      <c r="A13" s="249" t="s">
        <v>40</v>
      </c>
      <c r="B13" s="182"/>
      <c r="C13" s="155">
        <v>-4265276</v>
      </c>
      <c r="D13" s="155"/>
      <c r="E13" s="59">
        <v>-4499004</v>
      </c>
      <c r="F13" s="60">
        <v>-4499004</v>
      </c>
      <c r="G13" s="60"/>
      <c r="H13" s="60"/>
      <c r="I13" s="60">
        <v>-1265286</v>
      </c>
      <c r="J13" s="60">
        <v>-1265286</v>
      </c>
      <c r="K13" s="60"/>
      <c r="L13" s="60"/>
      <c r="M13" s="60">
        <v>-1171025</v>
      </c>
      <c r="N13" s="60">
        <v>-1171025</v>
      </c>
      <c r="O13" s="60"/>
      <c r="P13" s="60"/>
      <c r="Q13" s="60"/>
      <c r="R13" s="60"/>
      <c r="S13" s="60"/>
      <c r="T13" s="60"/>
      <c r="U13" s="60"/>
      <c r="V13" s="60"/>
      <c r="W13" s="60">
        <v>-2436311</v>
      </c>
      <c r="X13" s="60">
        <v>-2249502</v>
      </c>
      <c r="Y13" s="60">
        <v>-186809</v>
      </c>
      <c r="Z13" s="140">
        <v>8.3</v>
      </c>
      <c r="AA13" s="62">
        <v>-4499004</v>
      </c>
    </row>
    <row r="14" spans="1:27" ht="13.5">
      <c r="A14" s="249" t="s">
        <v>42</v>
      </c>
      <c r="B14" s="182"/>
      <c r="C14" s="155">
        <v>-11039860</v>
      </c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49071013</v>
      </c>
      <c r="D15" s="168">
        <f>SUM(D6:D14)</f>
        <v>0</v>
      </c>
      <c r="E15" s="72">
        <f t="shared" si="0"/>
        <v>25734000</v>
      </c>
      <c r="F15" s="73">
        <f t="shared" si="0"/>
        <v>25734000</v>
      </c>
      <c r="G15" s="73">
        <f t="shared" si="0"/>
        <v>2501659</v>
      </c>
      <c r="H15" s="73">
        <f t="shared" si="0"/>
        <v>12734962</v>
      </c>
      <c r="I15" s="73">
        <f t="shared" si="0"/>
        <v>-34713902</v>
      </c>
      <c r="J15" s="73">
        <f t="shared" si="0"/>
        <v>-19477281</v>
      </c>
      <c r="K15" s="73">
        <f t="shared" si="0"/>
        <v>-4361748</v>
      </c>
      <c r="L15" s="73">
        <f t="shared" si="0"/>
        <v>6458555</v>
      </c>
      <c r="M15" s="73">
        <f t="shared" si="0"/>
        <v>-1827755</v>
      </c>
      <c r="N15" s="73">
        <f t="shared" si="0"/>
        <v>269052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-19208229</v>
      </c>
      <c r="X15" s="73">
        <f t="shared" si="0"/>
        <v>29279739</v>
      </c>
      <c r="Y15" s="73">
        <f t="shared" si="0"/>
        <v>-48487968</v>
      </c>
      <c r="Z15" s="170">
        <f>+IF(X15&lt;&gt;0,+(Y15/X15)*100,0)</f>
        <v>-165.60245977602463</v>
      </c>
      <c r="AA15" s="74">
        <f>SUM(AA6:AA14)</f>
        <v>25734000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1110787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>
        <v>5311176</v>
      </c>
      <c r="I22" s="60">
        <v>18639674</v>
      </c>
      <c r="J22" s="60">
        <v>23950850</v>
      </c>
      <c r="K22" s="60">
        <v>19353962</v>
      </c>
      <c r="L22" s="60"/>
      <c r="M22" s="60"/>
      <c r="N22" s="60">
        <v>19353962</v>
      </c>
      <c r="O22" s="60"/>
      <c r="P22" s="60"/>
      <c r="Q22" s="60"/>
      <c r="R22" s="60"/>
      <c r="S22" s="60"/>
      <c r="T22" s="60"/>
      <c r="U22" s="60"/>
      <c r="V22" s="60"/>
      <c r="W22" s="60">
        <v>43304812</v>
      </c>
      <c r="X22" s="60"/>
      <c r="Y22" s="60">
        <v>43304812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-36824131</v>
      </c>
      <c r="D24" s="155"/>
      <c r="E24" s="59">
        <v>-23015000</v>
      </c>
      <c r="F24" s="60">
        <v>-23015000</v>
      </c>
      <c r="G24" s="60"/>
      <c r="H24" s="60">
        <v>-3208099</v>
      </c>
      <c r="I24" s="60">
        <v>-4731353</v>
      </c>
      <c r="J24" s="60">
        <v>-7939452</v>
      </c>
      <c r="K24" s="60">
        <v>-17300628</v>
      </c>
      <c r="L24" s="60">
        <v>-302234</v>
      </c>
      <c r="M24" s="60">
        <v>-4595800</v>
      </c>
      <c r="N24" s="60">
        <v>-22198662</v>
      </c>
      <c r="O24" s="60"/>
      <c r="P24" s="60"/>
      <c r="Q24" s="60"/>
      <c r="R24" s="60"/>
      <c r="S24" s="60"/>
      <c r="T24" s="60"/>
      <c r="U24" s="60"/>
      <c r="V24" s="60"/>
      <c r="W24" s="60">
        <v>-30138114</v>
      </c>
      <c r="X24" s="60">
        <v>-16835082</v>
      </c>
      <c r="Y24" s="60">
        <v>-13303032</v>
      </c>
      <c r="Z24" s="140">
        <v>79.02</v>
      </c>
      <c r="AA24" s="62">
        <v>-23015000</v>
      </c>
    </row>
    <row r="25" spans="1:27" ht="13.5">
      <c r="A25" s="250" t="s">
        <v>191</v>
      </c>
      <c r="B25" s="251"/>
      <c r="C25" s="168">
        <f aca="true" t="shared" si="1" ref="C25:Y25">SUM(C19:C24)</f>
        <v>-35713344</v>
      </c>
      <c r="D25" s="168">
        <f>SUM(D19:D24)</f>
        <v>0</v>
      </c>
      <c r="E25" s="72">
        <f t="shared" si="1"/>
        <v>-23015000</v>
      </c>
      <c r="F25" s="73">
        <f t="shared" si="1"/>
        <v>-23015000</v>
      </c>
      <c r="G25" s="73">
        <f t="shared" si="1"/>
        <v>0</v>
      </c>
      <c r="H25" s="73">
        <f t="shared" si="1"/>
        <v>2103077</v>
      </c>
      <c r="I25" s="73">
        <f t="shared" si="1"/>
        <v>13908321</v>
      </c>
      <c r="J25" s="73">
        <f t="shared" si="1"/>
        <v>16011398</v>
      </c>
      <c r="K25" s="73">
        <f t="shared" si="1"/>
        <v>2053334</v>
      </c>
      <c r="L25" s="73">
        <f t="shared" si="1"/>
        <v>-302234</v>
      </c>
      <c r="M25" s="73">
        <f t="shared" si="1"/>
        <v>-4595800</v>
      </c>
      <c r="N25" s="73">
        <f t="shared" si="1"/>
        <v>-2844700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13166698</v>
      </c>
      <c r="X25" s="73">
        <f t="shared" si="1"/>
        <v>-16835082</v>
      </c>
      <c r="Y25" s="73">
        <f t="shared" si="1"/>
        <v>30001780</v>
      </c>
      <c r="Z25" s="170">
        <f>+IF(X25&lt;&gt;0,+(Y25/X25)*100,0)</f>
        <v>-178.2098833851834</v>
      </c>
      <c r="AA25" s="74">
        <f>SUM(AA19:AA24)</f>
        <v>-23015000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66907</v>
      </c>
      <c r="D31" s="155"/>
      <c r="E31" s="59"/>
      <c r="F31" s="60"/>
      <c r="G31" s="60">
        <v>-3090</v>
      </c>
      <c r="H31" s="159">
        <v>8581</v>
      </c>
      <c r="I31" s="159">
        <v>-118133</v>
      </c>
      <c r="J31" s="159">
        <v>-112642</v>
      </c>
      <c r="K31" s="60">
        <v>24746</v>
      </c>
      <c r="L31" s="60"/>
      <c r="M31" s="60">
        <v>-9457</v>
      </c>
      <c r="N31" s="60">
        <v>15289</v>
      </c>
      <c r="O31" s="159"/>
      <c r="P31" s="159"/>
      <c r="Q31" s="159"/>
      <c r="R31" s="60"/>
      <c r="S31" s="60"/>
      <c r="T31" s="60"/>
      <c r="U31" s="60"/>
      <c r="V31" s="159"/>
      <c r="W31" s="159">
        <v>-97353</v>
      </c>
      <c r="X31" s="159"/>
      <c r="Y31" s="60">
        <v>-97353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-2473978</v>
      </c>
      <c r="D33" s="155"/>
      <c r="E33" s="59">
        <v>-2500000</v>
      </c>
      <c r="F33" s="60">
        <v>-2500000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-1250000</v>
      </c>
      <c r="Y33" s="60">
        <v>1250000</v>
      </c>
      <c r="Z33" s="140">
        <v>-100</v>
      </c>
      <c r="AA33" s="62">
        <v>-2500000</v>
      </c>
    </row>
    <row r="34" spans="1:27" ht="13.5">
      <c r="A34" s="250" t="s">
        <v>197</v>
      </c>
      <c r="B34" s="251"/>
      <c r="C34" s="168">
        <f aca="true" t="shared" si="2" ref="C34:Y34">SUM(C29:C33)</f>
        <v>-2407071</v>
      </c>
      <c r="D34" s="168">
        <f>SUM(D29:D33)</f>
        <v>0</v>
      </c>
      <c r="E34" s="72">
        <f t="shared" si="2"/>
        <v>-2500000</v>
      </c>
      <c r="F34" s="73">
        <f t="shared" si="2"/>
        <v>-2500000</v>
      </c>
      <c r="G34" s="73">
        <f t="shared" si="2"/>
        <v>-3090</v>
      </c>
      <c r="H34" s="73">
        <f t="shared" si="2"/>
        <v>8581</v>
      </c>
      <c r="I34" s="73">
        <f t="shared" si="2"/>
        <v>-118133</v>
      </c>
      <c r="J34" s="73">
        <f t="shared" si="2"/>
        <v>-112642</v>
      </c>
      <c r="K34" s="73">
        <f t="shared" si="2"/>
        <v>24746</v>
      </c>
      <c r="L34" s="73">
        <f t="shared" si="2"/>
        <v>0</v>
      </c>
      <c r="M34" s="73">
        <f t="shared" si="2"/>
        <v>-9457</v>
      </c>
      <c r="N34" s="73">
        <f t="shared" si="2"/>
        <v>15289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-97353</v>
      </c>
      <c r="X34" s="73">
        <f t="shared" si="2"/>
        <v>-1250000</v>
      </c>
      <c r="Y34" s="73">
        <f t="shared" si="2"/>
        <v>1152647</v>
      </c>
      <c r="Z34" s="170">
        <f>+IF(X34&lt;&gt;0,+(Y34/X34)*100,0)</f>
        <v>-92.21176</v>
      </c>
      <c r="AA34" s="74">
        <f>SUM(AA29:AA33)</f>
        <v>-2500000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10950598</v>
      </c>
      <c r="D36" s="153">
        <f>+D15+D25+D34</f>
        <v>0</v>
      </c>
      <c r="E36" s="99">
        <f t="shared" si="3"/>
        <v>219000</v>
      </c>
      <c r="F36" s="100">
        <f t="shared" si="3"/>
        <v>219000</v>
      </c>
      <c r="G36" s="100">
        <f t="shared" si="3"/>
        <v>2498569</v>
      </c>
      <c r="H36" s="100">
        <f t="shared" si="3"/>
        <v>14846620</v>
      </c>
      <c r="I36" s="100">
        <f t="shared" si="3"/>
        <v>-20923714</v>
      </c>
      <c r="J36" s="100">
        <f t="shared" si="3"/>
        <v>-3578525</v>
      </c>
      <c r="K36" s="100">
        <f t="shared" si="3"/>
        <v>-2283668</v>
      </c>
      <c r="L36" s="100">
        <f t="shared" si="3"/>
        <v>6156321</v>
      </c>
      <c r="M36" s="100">
        <f t="shared" si="3"/>
        <v>-6433012</v>
      </c>
      <c r="N36" s="100">
        <f t="shared" si="3"/>
        <v>-2560359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-6138884</v>
      </c>
      <c r="X36" s="100">
        <f t="shared" si="3"/>
        <v>11194657</v>
      </c>
      <c r="Y36" s="100">
        <f t="shared" si="3"/>
        <v>-17333541</v>
      </c>
      <c r="Z36" s="137">
        <f>+IF(X36&lt;&gt;0,+(Y36/X36)*100,0)</f>
        <v>-154.8376247704597</v>
      </c>
      <c r="AA36" s="102">
        <f>+AA15+AA25+AA34</f>
        <v>219000</v>
      </c>
    </row>
    <row r="37" spans="1:27" ht="13.5">
      <c r="A37" s="249" t="s">
        <v>199</v>
      </c>
      <c r="B37" s="182"/>
      <c r="C37" s="153">
        <v>-2274779</v>
      </c>
      <c r="D37" s="153"/>
      <c r="E37" s="99">
        <v>979188</v>
      </c>
      <c r="F37" s="100">
        <v>979188</v>
      </c>
      <c r="G37" s="100">
        <v>8762545</v>
      </c>
      <c r="H37" s="100">
        <v>11261114</v>
      </c>
      <c r="I37" s="100">
        <v>26107734</v>
      </c>
      <c r="J37" s="100">
        <v>8762545</v>
      </c>
      <c r="K37" s="100">
        <v>5184020</v>
      </c>
      <c r="L37" s="100">
        <v>2900352</v>
      </c>
      <c r="M37" s="100">
        <v>9056673</v>
      </c>
      <c r="N37" s="100">
        <v>5184020</v>
      </c>
      <c r="O37" s="100"/>
      <c r="P37" s="100"/>
      <c r="Q37" s="100"/>
      <c r="R37" s="100"/>
      <c r="S37" s="100"/>
      <c r="T37" s="100"/>
      <c r="U37" s="100"/>
      <c r="V37" s="100"/>
      <c r="W37" s="100">
        <v>8762545</v>
      </c>
      <c r="X37" s="100">
        <v>979188</v>
      </c>
      <c r="Y37" s="100">
        <v>7783357</v>
      </c>
      <c r="Z37" s="137">
        <v>794.88</v>
      </c>
      <c r="AA37" s="102">
        <v>979188</v>
      </c>
    </row>
    <row r="38" spans="1:27" ht="13.5">
      <c r="A38" s="269" t="s">
        <v>200</v>
      </c>
      <c r="B38" s="256"/>
      <c r="C38" s="257">
        <v>8675819</v>
      </c>
      <c r="D38" s="257"/>
      <c r="E38" s="258">
        <v>1198188</v>
      </c>
      <c r="F38" s="259">
        <v>1198188</v>
      </c>
      <c r="G38" s="259">
        <v>11261114</v>
      </c>
      <c r="H38" s="259">
        <v>26107734</v>
      </c>
      <c r="I38" s="259">
        <v>5184020</v>
      </c>
      <c r="J38" s="259">
        <v>5184020</v>
      </c>
      <c r="K38" s="259">
        <v>2900352</v>
      </c>
      <c r="L38" s="259">
        <v>9056673</v>
      </c>
      <c r="M38" s="259">
        <v>2623661</v>
      </c>
      <c r="N38" s="259">
        <v>2623661</v>
      </c>
      <c r="O38" s="259"/>
      <c r="P38" s="259"/>
      <c r="Q38" s="259"/>
      <c r="R38" s="259"/>
      <c r="S38" s="259"/>
      <c r="T38" s="259"/>
      <c r="U38" s="259"/>
      <c r="V38" s="259"/>
      <c r="W38" s="259">
        <v>2623661</v>
      </c>
      <c r="X38" s="259">
        <v>12173845</v>
      </c>
      <c r="Y38" s="259">
        <v>-9550184</v>
      </c>
      <c r="Z38" s="260">
        <v>-78.45</v>
      </c>
      <c r="AA38" s="261">
        <v>1198188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35698788</v>
      </c>
      <c r="D5" s="200">
        <f t="shared" si="0"/>
        <v>0</v>
      </c>
      <c r="E5" s="106">
        <f t="shared" si="0"/>
        <v>23015000</v>
      </c>
      <c r="F5" s="106">
        <f t="shared" si="0"/>
        <v>23015000</v>
      </c>
      <c r="G5" s="106">
        <f t="shared" si="0"/>
        <v>0</v>
      </c>
      <c r="H5" s="106">
        <f t="shared" si="0"/>
        <v>3575195</v>
      </c>
      <c r="I5" s="106">
        <f t="shared" si="0"/>
        <v>4990548</v>
      </c>
      <c r="J5" s="106">
        <f t="shared" si="0"/>
        <v>8565743</v>
      </c>
      <c r="K5" s="106">
        <f t="shared" si="0"/>
        <v>17289383</v>
      </c>
      <c r="L5" s="106">
        <f t="shared" si="0"/>
        <v>0</v>
      </c>
      <c r="M5" s="106">
        <f t="shared" si="0"/>
        <v>333893</v>
      </c>
      <c r="N5" s="106">
        <f t="shared" si="0"/>
        <v>17623276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26189019</v>
      </c>
      <c r="X5" s="106">
        <f t="shared" si="0"/>
        <v>11507500</v>
      </c>
      <c r="Y5" s="106">
        <f t="shared" si="0"/>
        <v>14681519</v>
      </c>
      <c r="Z5" s="201">
        <f>+IF(X5&lt;&gt;0,+(Y5/X5)*100,0)</f>
        <v>127.58217684119053</v>
      </c>
      <c r="AA5" s="199">
        <f>SUM(AA11:AA18)</f>
        <v>23015000</v>
      </c>
    </row>
    <row r="6" spans="1:27" ht="13.5">
      <c r="A6" s="291" t="s">
        <v>204</v>
      </c>
      <c r="B6" s="142"/>
      <c r="C6" s="62">
        <v>27759115</v>
      </c>
      <c r="D6" s="156"/>
      <c r="E6" s="60">
        <v>18915000</v>
      </c>
      <c r="F6" s="60">
        <v>18915000</v>
      </c>
      <c r="G6" s="60"/>
      <c r="H6" s="60">
        <v>170823</v>
      </c>
      <c r="I6" s="60">
        <v>907222</v>
      </c>
      <c r="J6" s="60">
        <v>1078045</v>
      </c>
      <c r="K6" s="60">
        <v>2015170</v>
      </c>
      <c r="L6" s="60"/>
      <c r="M6" s="60">
        <v>333893</v>
      </c>
      <c r="N6" s="60">
        <v>2349063</v>
      </c>
      <c r="O6" s="60"/>
      <c r="P6" s="60"/>
      <c r="Q6" s="60"/>
      <c r="R6" s="60"/>
      <c r="S6" s="60"/>
      <c r="T6" s="60"/>
      <c r="U6" s="60"/>
      <c r="V6" s="60"/>
      <c r="W6" s="60">
        <v>3427108</v>
      </c>
      <c r="X6" s="60">
        <v>9457500</v>
      </c>
      <c r="Y6" s="60">
        <v>-6030392</v>
      </c>
      <c r="Z6" s="140">
        <v>-63.76</v>
      </c>
      <c r="AA6" s="155">
        <v>18915000</v>
      </c>
    </row>
    <row r="7" spans="1:27" ht="13.5">
      <c r="A7" s="291" t="s">
        <v>205</v>
      </c>
      <c r="B7" s="142"/>
      <c r="C7" s="62">
        <v>574894</v>
      </c>
      <c r="D7" s="156"/>
      <c r="E7" s="60">
        <v>1600000</v>
      </c>
      <c r="F7" s="60">
        <v>1600000</v>
      </c>
      <c r="G7" s="60"/>
      <c r="H7" s="60">
        <v>367096</v>
      </c>
      <c r="I7" s="60"/>
      <c r="J7" s="60">
        <v>367096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367096</v>
      </c>
      <c r="X7" s="60">
        <v>800000</v>
      </c>
      <c r="Y7" s="60">
        <v>-432904</v>
      </c>
      <c r="Z7" s="140">
        <v>-54.11</v>
      </c>
      <c r="AA7" s="155">
        <v>1600000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28334009</v>
      </c>
      <c r="D11" s="294">
        <f t="shared" si="1"/>
        <v>0</v>
      </c>
      <c r="E11" s="295">
        <f t="shared" si="1"/>
        <v>20515000</v>
      </c>
      <c r="F11" s="295">
        <f t="shared" si="1"/>
        <v>20515000</v>
      </c>
      <c r="G11" s="295">
        <f t="shared" si="1"/>
        <v>0</v>
      </c>
      <c r="H11" s="295">
        <f t="shared" si="1"/>
        <v>537919</v>
      </c>
      <c r="I11" s="295">
        <f t="shared" si="1"/>
        <v>907222</v>
      </c>
      <c r="J11" s="295">
        <f t="shared" si="1"/>
        <v>1445141</v>
      </c>
      <c r="K11" s="295">
        <f t="shared" si="1"/>
        <v>2015170</v>
      </c>
      <c r="L11" s="295">
        <f t="shared" si="1"/>
        <v>0</v>
      </c>
      <c r="M11" s="295">
        <f t="shared" si="1"/>
        <v>333893</v>
      </c>
      <c r="N11" s="295">
        <f t="shared" si="1"/>
        <v>2349063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3794204</v>
      </c>
      <c r="X11" s="295">
        <f t="shared" si="1"/>
        <v>10257500</v>
      </c>
      <c r="Y11" s="295">
        <f t="shared" si="1"/>
        <v>-6463296</v>
      </c>
      <c r="Z11" s="296">
        <f>+IF(X11&lt;&gt;0,+(Y11/X11)*100,0)</f>
        <v>-63.01044114062881</v>
      </c>
      <c r="AA11" s="297">
        <f>SUM(AA6:AA10)</f>
        <v>20515000</v>
      </c>
    </row>
    <row r="12" spans="1:27" ht="13.5">
      <c r="A12" s="298" t="s">
        <v>210</v>
      </c>
      <c r="B12" s="136"/>
      <c r="C12" s="62"/>
      <c r="D12" s="156"/>
      <c r="E12" s="60">
        <v>2500000</v>
      </c>
      <c r="F12" s="60">
        <v>2500000</v>
      </c>
      <c r="G12" s="60"/>
      <c r="H12" s="60"/>
      <c r="I12" s="60">
        <v>1906204</v>
      </c>
      <c r="J12" s="60">
        <v>1906204</v>
      </c>
      <c r="K12" s="60">
        <v>14567641</v>
      </c>
      <c r="L12" s="60"/>
      <c r="M12" s="60"/>
      <c r="N12" s="60">
        <v>14567641</v>
      </c>
      <c r="O12" s="60"/>
      <c r="P12" s="60"/>
      <c r="Q12" s="60"/>
      <c r="R12" s="60"/>
      <c r="S12" s="60"/>
      <c r="T12" s="60"/>
      <c r="U12" s="60"/>
      <c r="V12" s="60"/>
      <c r="W12" s="60">
        <v>16473845</v>
      </c>
      <c r="X12" s="60">
        <v>1250000</v>
      </c>
      <c r="Y12" s="60">
        <v>15223845</v>
      </c>
      <c r="Z12" s="140">
        <v>1217.91</v>
      </c>
      <c r="AA12" s="155">
        <v>2500000</v>
      </c>
    </row>
    <row r="13" spans="1:27" ht="13.5">
      <c r="A13" s="298" t="s">
        <v>211</v>
      </c>
      <c r="B13" s="136"/>
      <c r="C13" s="273">
        <v>2357894</v>
      </c>
      <c r="D13" s="274"/>
      <c r="E13" s="275"/>
      <c r="F13" s="275"/>
      <c r="G13" s="275"/>
      <c r="H13" s="275">
        <v>3037276</v>
      </c>
      <c r="I13" s="275">
        <v>2177122</v>
      </c>
      <c r="J13" s="275">
        <v>5214398</v>
      </c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>
        <v>5214398</v>
      </c>
      <c r="X13" s="275"/>
      <c r="Y13" s="275">
        <v>5214398</v>
      </c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5006885</v>
      </c>
      <c r="D15" s="156"/>
      <c r="E15" s="60"/>
      <c r="F15" s="60"/>
      <c r="G15" s="60"/>
      <c r="H15" s="60"/>
      <c r="I15" s="60"/>
      <c r="J15" s="60"/>
      <c r="K15" s="60">
        <v>706572</v>
      </c>
      <c r="L15" s="60"/>
      <c r="M15" s="60"/>
      <c r="N15" s="60">
        <v>706572</v>
      </c>
      <c r="O15" s="60"/>
      <c r="P15" s="60"/>
      <c r="Q15" s="60"/>
      <c r="R15" s="60"/>
      <c r="S15" s="60"/>
      <c r="T15" s="60"/>
      <c r="U15" s="60"/>
      <c r="V15" s="60"/>
      <c r="W15" s="60">
        <v>706572</v>
      </c>
      <c r="X15" s="60"/>
      <c r="Y15" s="60">
        <v>706572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2642934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>
        <v>1423833</v>
      </c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1423833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1219101</v>
      </c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29182948</v>
      </c>
      <c r="D36" s="156">
        <f t="shared" si="4"/>
        <v>0</v>
      </c>
      <c r="E36" s="60">
        <f t="shared" si="4"/>
        <v>18915000</v>
      </c>
      <c r="F36" s="60">
        <f t="shared" si="4"/>
        <v>18915000</v>
      </c>
      <c r="G36" s="60">
        <f t="shared" si="4"/>
        <v>0</v>
      </c>
      <c r="H36" s="60">
        <f t="shared" si="4"/>
        <v>170823</v>
      </c>
      <c r="I36" s="60">
        <f t="shared" si="4"/>
        <v>907222</v>
      </c>
      <c r="J36" s="60">
        <f t="shared" si="4"/>
        <v>1078045</v>
      </c>
      <c r="K36" s="60">
        <f t="shared" si="4"/>
        <v>2015170</v>
      </c>
      <c r="L36" s="60">
        <f t="shared" si="4"/>
        <v>0</v>
      </c>
      <c r="M36" s="60">
        <f t="shared" si="4"/>
        <v>333893</v>
      </c>
      <c r="N36" s="60">
        <f t="shared" si="4"/>
        <v>2349063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3427108</v>
      </c>
      <c r="X36" s="60">
        <f t="shared" si="4"/>
        <v>9457500</v>
      </c>
      <c r="Y36" s="60">
        <f t="shared" si="4"/>
        <v>-6030392</v>
      </c>
      <c r="Z36" s="140">
        <f aca="true" t="shared" si="5" ref="Z36:Z49">+IF(X36&lt;&gt;0,+(Y36/X36)*100,0)</f>
        <v>-63.7630663494581</v>
      </c>
      <c r="AA36" s="155">
        <f>AA6+AA21</f>
        <v>18915000</v>
      </c>
    </row>
    <row r="37" spans="1:27" ht="13.5">
      <c r="A37" s="291" t="s">
        <v>205</v>
      </c>
      <c r="B37" s="142"/>
      <c r="C37" s="62">
        <f t="shared" si="4"/>
        <v>574894</v>
      </c>
      <c r="D37" s="156">
        <f t="shared" si="4"/>
        <v>0</v>
      </c>
      <c r="E37" s="60">
        <f t="shared" si="4"/>
        <v>1600000</v>
      </c>
      <c r="F37" s="60">
        <f t="shared" si="4"/>
        <v>1600000</v>
      </c>
      <c r="G37" s="60">
        <f t="shared" si="4"/>
        <v>0</v>
      </c>
      <c r="H37" s="60">
        <f t="shared" si="4"/>
        <v>367096</v>
      </c>
      <c r="I37" s="60">
        <f t="shared" si="4"/>
        <v>0</v>
      </c>
      <c r="J37" s="60">
        <f t="shared" si="4"/>
        <v>367096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367096</v>
      </c>
      <c r="X37" s="60">
        <f t="shared" si="4"/>
        <v>800000</v>
      </c>
      <c r="Y37" s="60">
        <f t="shared" si="4"/>
        <v>-432904</v>
      </c>
      <c r="Z37" s="140">
        <f t="shared" si="5"/>
        <v>-54.113</v>
      </c>
      <c r="AA37" s="155">
        <f>AA7+AA22</f>
        <v>1600000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29757842</v>
      </c>
      <c r="D41" s="294">
        <f t="shared" si="6"/>
        <v>0</v>
      </c>
      <c r="E41" s="295">
        <f t="shared" si="6"/>
        <v>20515000</v>
      </c>
      <c r="F41" s="295">
        <f t="shared" si="6"/>
        <v>20515000</v>
      </c>
      <c r="G41" s="295">
        <f t="shared" si="6"/>
        <v>0</v>
      </c>
      <c r="H41" s="295">
        <f t="shared" si="6"/>
        <v>537919</v>
      </c>
      <c r="I41" s="295">
        <f t="shared" si="6"/>
        <v>907222</v>
      </c>
      <c r="J41" s="295">
        <f t="shared" si="6"/>
        <v>1445141</v>
      </c>
      <c r="K41" s="295">
        <f t="shared" si="6"/>
        <v>2015170</v>
      </c>
      <c r="L41" s="295">
        <f t="shared" si="6"/>
        <v>0</v>
      </c>
      <c r="M41" s="295">
        <f t="shared" si="6"/>
        <v>333893</v>
      </c>
      <c r="N41" s="295">
        <f t="shared" si="6"/>
        <v>2349063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3794204</v>
      </c>
      <c r="X41" s="295">
        <f t="shared" si="6"/>
        <v>10257500</v>
      </c>
      <c r="Y41" s="295">
        <f t="shared" si="6"/>
        <v>-6463296</v>
      </c>
      <c r="Z41" s="296">
        <f t="shared" si="5"/>
        <v>-63.01044114062881</v>
      </c>
      <c r="AA41" s="297">
        <f>SUM(AA36:AA40)</f>
        <v>20515000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2500000</v>
      </c>
      <c r="F42" s="54">
        <f t="shared" si="7"/>
        <v>2500000</v>
      </c>
      <c r="G42" s="54">
        <f t="shared" si="7"/>
        <v>0</v>
      </c>
      <c r="H42" s="54">
        <f t="shared" si="7"/>
        <v>0</v>
      </c>
      <c r="I42" s="54">
        <f t="shared" si="7"/>
        <v>1906204</v>
      </c>
      <c r="J42" s="54">
        <f t="shared" si="7"/>
        <v>1906204</v>
      </c>
      <c r="K42" s="54">
        <f t="shared" si="7"/>
        <v>14567641</v>
      </c>
      <c r="L42" s="54">
        <f t="shared" si="7"/>
        <v>0</v>
      </c>
      <c r="M42" s="54">
        <f t="shared" si="7"/>
        <v>0</v>
      </c>
      <c r="N42" s="54">
        <f t="shared" si="7"/>
        <v>14567641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16473845</v>
      </c>
      <c r="X42" s="54">
        <f t="shared" si="7"/>
        <v>1250000</v>
      </c>
      <c r="Y42" s="54">
        <f t="shared" si="7"/>
        <v>15223845</v>
      </c>
      <c r="Z42" s="184">
        <f t="shared" si="5"/>
        <v>1217.9076</v>
      </c>
      <c r="AA42" s="130">
        <f aca="true" t="shared" si="8" ref="AA42:AA48">AA12+AA27</f>
        <v>2500000</v>
      </c>
    </row>
    <row r="43" spans="1:27" ht="13.5">
      <c r="A43" s="298" t="s">
        <v>211</v>
      </c>
      <c r="B43" s="136"/>
      <c r="C43" s="303">
        <f t="shared" si="7"/>
        <v>2357894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3037276</v>
      </c>
      <c r="I43" s="305">
        <f t="shared" si="7"/>
        <v>2177122</v>
      </c>
      <c r="J43" s="305">
        <f t="shared" si="7"/>
        <v>5214398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5214398</v>
      </c>
      <c r="X43" s="305">
        <f t="shared" si="7"/>
        <v>0</v>
      </c>
      <c r="Y43" s="305">
        <f t="shared" si="7"/>
        <v>5214398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6225986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706572</v>
      </c>
      <c r="L45" s="54">
        <f t="shared" si="7"/>
        <v>0</v>
      </c>
      <c r="M45" s="54">
        <f t="shared" si="7"/>
        <v>0</v>
      </c>
      <c r="N45" s="54">
        <f t="shared" si="7"/>
        <v>706572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706572</v>
      </c>
      <c r="X45" s="54">
        <f t="shared" si="7"/>
        <v>0</v>
      </c>
      <c r="Y45" s="54">
        <f t="shared" si="7"/>
        <v>706572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38341722</v>
      </c>
      <c r="D49" s="218">
        <f t="shared" si="9"/>
        <v>0</v>
      </c>
      <c r="E49" s="220">
        <f t="shared" si="9"/>
        <v>23015000</v>
      </c>
      <c r="F49" s="220">
        <f t="shared" si="9"/>
        <v>23015000</v>
      </c>
      <c r="G49" s="220">
        <f t="shared" si="9"/>
        <v>0</v>
      </c>
      <c r="H49" s="220">
        <f t="shared" si="9"/>
        <v>3575195</v>
      </c>
      <c r="I49" s="220">
        <f t="shared" si="9"/>
        <v>4990548</v>
      </c>
      <c r="J49" s="220">
        <f t="shared" si="9"/>
        <v>8565743</v>
      </c>
      <c r="K49" s="220">
        <f t="shared" si="9"/>
        <v>17289383</v>
      </c>
      <c r="L49" s="220">
        <f t="shared" si="9"/>
        <v>0</v>
      </c>
      <c r="M49" s="220">
        <f t="shared" si="9"/>
        <v>333893</v>
      </c>
      <c r="N49" s="220">
        <f t="shared" si="9"/>
        <v>17623276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26189019</v>
      </c>
      <c r="X49" s="220">
        <f t="shared" si="9"/>
        <v>11507500</v>
      </c>
      <c r="Y49" s="220">
        <f t="shared" si="9"/>
        <v>14681519</v>
      </c>
      <c r="Z49" s="221">
        <f t="shared" si="5"/>
        <v>127.58217684119053</v>
      </c>
      <c r="AA49" s="222">
        <f>SUM(AA41:AA48)</f>
        <v>23015000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22902000</v>
      </c>
      <c r="F68" s="60"/>
      <c r="G68" s="60">
        <v>522368</v>
      </c>
      <c r="H68" s="60">
        <v>498420</v>
      </c>
      <c r="I68" s="60">
        <v>1395321</v>
      </c>
      <c r="J68" s="60">
        <v>2416109</v>
      </c>
      <c r="K68" s="60">
        <v>1741526</v>
      </c>
      <c r="L68" s="60">
        <v>881550</v>
      </c>
      <c r="M68" s="60">
        <v>541512</v>
      </c>
      <c r="N68" s="60">
        <v>3164588</v>
      </c>
      <c r="O68" s="60"/>
      <c r="P68" s="60"/>
      <c r="Q68" s="60"/>
      <c r="R68" s="60"/>
      <c r="S68" s="60"/>
      <c r="T68" s="60"/>
      <c r="U68" s="60"/>
      <c r="V68" s="60"/>
      <c r="W68" s="60">
        <v>5580697</v>
      </c>
      <c r="X68" s="60"/>
      <c r="Y68" s="60">
        <v>5580697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22902000</v>
      </c>
      <c r="F69" s="220">
        <f t="shared" si="12"/>
        <v>0</v>
      </c>
      <c r="G69" s="220">
        <f t="shared" si="12"/>
        <v>522368</v>
      </c>
      <c r="H69" s="220">
        <f t="shared" si="12"/>
        <v>498420</v>
      </c>
      <c r="I69" s="220">
        <f t="shared" si="12"/>
        <v>1395321</v>
      </c>
      <c r="J69" s="220">
        <f t="shared" si="12"/>
        <v>2416109</v>
      </c>
      <c r="K69" s="220">
        <f t="shared" si="12"/>
        <v>1741526</v>
      </c>
      <c r="L69" s="220">
        <f t="shared" si="12"/>
        <v>881550</v>
      </c>
      <c r="M69" s="220">
        <f t="shared" si="12"/>
        <v>541512</v>
      </c>
      <c r="N69" s="220">
        <f t="shared" si="12"/>
        <v>3164588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5580697</v>
      </c>
      <c r="X69" s="220">
        <f t="shared" si="12"/>
        <v>0</v>
      </c>
      <c r="Y69" s="220">
        <f t="shared" si="12"/>
        <v>5580697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28334009</v>
      </c>
      <c r="D5" s="344">
        <f t="shared" si="0"/>
        <v>0</v>
      </c>
      <c r="E5" s="343">
        <f t="shared" si="0"/>
        <v>20515000</v>
      </c>
      <c r="F5" s="345">
        <f t="shared" si="0"/>
        <v>20515000</v>
      </c>
      <c r="G5" s="345">
        <f t="shared" si="0"/>
        <v>0</v>
      </c>
      <c r="H5" s="343">
        <f t="shared" si="0"/>
        <v>537919</v>
      </c>
      <c r="I5" s="343">
        <f t="shared" si="0"/>
        <v>907222</v>
      </c>
      <c r="J5" s="345">
        <f t="shared" si="0"/>
        <v>1445141</v>
      </c>
      <c r="K5" s="345">
        <f t="shared" si="0"/>
        <v>2015170</v>
      </c>
      <c r="L5" s="343">
        <f t="shared" si="0"/>
        <v>0</v>
      </c>
      <c r="M5" s="343">
        <f t="shared" si="0"/>
        <v>333893</v>
      </c>
      <c r="N5" s="345">
        <f t="shared" si="0"/>
        <v>2349063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3794204</v>
      </c>
      <c r="X5" s="343">
        <f t="shared" si="0"/>
        <v>10257500</v>
      </c>
      <c r="Y5" s="345">
        <f t="shared" si="0"/>
        <v>-6463296</v>
      </c>
      <c r="Z5" s="346">
        <f>+IF(X5&lt;&gt;0,+(Y5/X5)*100,0)</f>
        <v>-63.01044114062881</v>
      </c>
      <c r="AA5" s="347">
        <f>+AA6+AA8+AA11+AA13+AA15</f>
        <v>20515000</v>
      </c>
    </row>
    <row r="6" spans="1:27" ht="13.5">
      <c r="A6" s="348" t="s">
        <v>204</v>
      </c>
      <c r="B6" s="142"/>
      <c r="C6" s="60">
        <f>+C7</f>
        <v>27759115</v>
      </c>
      <c r="D6" s="327">
        <f aca="true" t="shared" si="1" ref="D6:AA6">+D7</f>
        <v>0</v>
      </c>
      <c r="E6" s="60">
        <f t="shared" si="1"/>
        <v>18915000</v>
      </c>
      <c r="F6" s="59">
        <f t="shared" si="1"/>
        <v>18915000</v>
      </c>
      <c r="G6" s="59">
        <f t="shared" si="1"/>
        <v>0</v>
      </c>
      <c r="H6" s="60">
        <f t="shared" si="1"/>
        <v>170823</v>
      </c>
      <c r="I6" s="60">
        <f t="shared" si="1"/>
        <v>907222</v>
      </c>
      <c r="J6" s="59">
        <f t="shared" si="1"/>
        <v>1078045</v>
      </c>
      <c r="K6" s="59">
        <f t="shared" si="1"/>
        <v>2015170</v>
      </c>
      <c r="L6" s="60">
        <f t="shared" si="1"/>
        <v>0</v>
      </c>
      <c r="M6" s="60">
        <f t="shared" si="1"/>
        <v>333893</v>
      </c>
      <c r="N6" s="59">
        <f t="shared" si="1"/>
        <v>2349063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3427108</v>
      </c>
      <c r="X6" s="60">
        <f t="shared" si="1"/>
        <v>9457500</v>
      </c>
      <c r="Y6" s="59">
        <f t="shared" si="1"/>
        <v>-6030392</v>
      </c>
      <c r="Z6" s="61">
        <f>+IF(X6&lt;&gt;0,+(Y6/X6)*100,0)</f>
        <v>-63.7630663494581</v>
      </c>
      <c r="AA6" s="62">
        <f t="shared" si="1"/>
        <v>18915000</v>
      </c>
    </row>
    <row r="7" spans="1:27" ht="13.5">
      <c r="A7" s="291" t="s">
        <v>228</v>
      </c>
      <c r="B7" s="142"/>
      <c r="C7" s="60">
        <v>27759115</v>
      </c>
      <c r="D7" s="327"/>
      <c r="E7" s="60">
        <v>18915000</v>
      </c>
      <c r="F7" s="59">
        <v>18915000</v>
      </c>
      <c r="G7" s="59"/>
      <c r="H7" s="60">
        <v>170823</v>
      </c>
      <c r="I7" s="60">
        <v>907222</v>
      </c>
      <c r="J7" s="59">
        <v>1078045</v>
      </c>
      <c r="K7" s="59">
        <v>2015170</v>
      </c>
      <c r="L7" s="60"/>
      <c r="M7" s="60">
        <v>333893</v>
      </c>
      <c r="N7" s="59">
        <v>2349063</v>
      </c>
      <c r="O7" s="59"/>
      <c r="P7" s="60"/>
      <c r="Q7" s="60"/>
      <c r="R7" s="59"/>
      <c r="S7" s="59"/>
      <c r="T7" s="60"/>
      <c r="U7" s="60"/>
      <c r="V7" s="59"/>
      <c r="W7" s="59">
        <v>3427108</v>
      </c>
      <c r="X7" s="60">
        <v>9457500</v>
      </c>
      <c r="Y7" s="59">
        <v>-6030392</v>
      </c>
      <c r="Z7" s="61">
        <v>-63.76</v>
      </c>
      <c r="AA7" s="62">
        <v>18915000</v>
      </c>
    </row>
    <row r="8" spans="1:27" ht="13.5">
      <c r="A8" s="348" t="s">
        <v>205</v>
      </c>
      <c r="B8" s="142"/>
      <c r="C8" s="60">
        <f aca="true" t="shared" si="2" ref="C8:Y8">SUM(C9:C10)</f>
        <v>574894</v>
      </c>
      <c r="D8" s="327">
        <f t="shared" si="2"/>
        <v>0</v>
      </c>
      <c r="E8" s="60">
        <f t="shared" si="2"/>
        <v>1600000</v>
      </c>
      <c r="F8" s="59">
        <f t="shared" si="2"/>
        <v>1600000</v>
      </c>
      <c r="G8" s="59">
        <f t="shared" si="2"/>
        <v>0</v>
      </c>
      <c r="H8" s="60">
        <f t="shared" si="2"/>
        <v>367096</v>
      </c>
      <c r="I8" s="60">
        <f t="shared" si="2"/>
        <v>0</v>
      </c>
      <c r="J8" s="59">
        <f t="shared" si="2"/>
        <v>367096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367096</v>
      </c>
      <c r="X8" s="60">
        <f t="shared" si="2"/>
        <v>800000</v>
      </c>
      <c r="Y8" s="59">
        <f t="shared" si="2"/>
        <v>-432904</v>
      </c>
      <c r="Z8" s="61">
        <f>+IF(X8&lt;&gt;0,+(Y8/X8)*100,0)</f>
        <v>-54.113</v>
      </c>
      <c r="AA8" s="62">
        <f>SUM(AA9:AA10)</f>
        <v>1600000</v>
      </c>
    </row>
    <row r="9" spans="1:27" ht="13.5">
      <c r="A9" s="291" t="s">
        <v>229</v>
      </c>
      <c r="B9" s="142"/>
      <c r="C9" s="60">
        <v>574894</v>
      </c>
      <c r="D9" s="327"/>
      <c r="E9" s="60">
        <v>1600000</v>
      </c>
      <c r="F9" s="59">
        <v>1600000</v>
      </c>
      <c r="G9" s="59"/>
      <c r="H9" s="60">
        <v>367096</v>
      </c>
      <c r="I9" s="60"/>
      <c r="J9" s="59">
        <v>367096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367096</v>
      </c>
      <c r="X9" s="60">
        <v>800000</v>
      </c>
      <c r="Y9" s="59">
        <v>-432904</v>
      </c>
      <c r="Z9" s="61">
        <v>-54.11</v>
      </c>
      <c r="AA9" s="62">
        <v>1600000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2500000</v>
      </c>
      <c r="F22" s="332">
        <f t="shared" si="6"/>
        <v>2500000</v>
      </c>
      <c r="G22" s="332">
        <f t="shared" si="6"/>
        <v>0</v>
      </c>
      <c r="H22" s="330">
        <f t="shared" si="6"/>
        <v>0</v>
      </c>
      <c r="I22" s="330">
        <f t="shared" si="6"/>
        <v>1906204</v>
      </c>
      <c r="J22" s="332">
        <f t="shared" si="6"/>
        <v>1906204</v>
      </c>
      <c r="K22" s="332">
        <f t="shared" si="6"/>
        <v>14567641</v>
      </c>
      <c r="L22" s="330">
        <f t="shared" si="6"/>
        <v>0</v>
      </c>
      <c r="M22" s="330">
        <f t="shared" si="6"/>
        <v>0</v>
      </c>
      <c r="N22" s="332">
        <f t="shared" si="6"/>
        <v>14567641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16473845</v>
      </c>
      <c r="X22" s="330">
        <f t="shared" si="6"/>
        <v>1250000</v>
      </c>
      <c r="Y22" s="332">
        <f t="shared" si="6"/>
        <v>15223845</v>
      </c>
      <c r="Z22" s="323">
        <f>+IF(X22&lt;&gt;0,+(Y22/X22)*100,0)</f>
        <v>1217.9076</v>
      </c>
      <c r="AA22" s="337">
        <f>SUM(AA23:AA32)</f>
        <v>2500000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>
        <v>2500000</v>
      </c>
      <c r="F24" s="59">
        <v>2500000</v>
      </c>
      <c r="G24" s="59"/>
      <c r="H24" s="60"/>
      <c r="I24" s="60">
        <v>1906204</v>
      </c>
      <c r="J24" s="59">
        <v>1906204</v>
      </c>
      <c r="K24" s="59">
        <v>148688</v>
      </c>
      <c r="L24" s="60"/>
      <c r="M24" s="60"/>
      <c r="N24" s="59">
        <v>148688</v>
      </c>
      <c r="O24" s="59"/>
      <c r="P24" s="60"/>
      <c r="Q24" s="60"/>
      <c r="R24" s="59"/>
      <c r="S24" s="59"/>
      <c r="T24" s="60"/>
      <c r="U24" s="60"/>
      <c r="V24" s="59"/>
      <c r="W24" s="59">
        <v>2054892</v>
      </c>
      <c r="X24" s="60">
        <v>1250000</v>
      </c>
      <c r="Y24" s="59">
        <v>804892</v>
      </c>
      <c r="Z24" s="61">
        <v>64.39</v>
      </c>
      <c r="AA24" s="62">
        <v>2500000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>
        <v>14418953</v>
      </c>
      <c r="L31" s="60"/>
      <c r="M31" s="60"/>
      <c r="N31" s="59">
        <v>14418953</v>
      </c>
      <c r="O31" s="59"/>
      <c r="P31" s="60"/>
      <c r="Q31" s="60"/>
      <c r="R31" s="59"/>
      <c r="S31" s="59"/>
      <c r="T31" s="60"/>
      <c r="U31" s="60"/>
      <c r="V31" s="59"/>
      <c r="W31" s="59">
        <v>14418953</v>
      </c>
      <c r="X31" s="60"/>
      <c r="Y31" s="59">
        <v>14418953</v>
      </c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2357894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3037276</v>
      </c>
      <c r="I34" s="330">
        <f t="shared" si="7"/>
        <v>2177122</v>
      </c>
      <c r="J34" s="332">
        <f t="shared" si="7"/>
        <v>5214398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5214398</v>
      </c>
      <c r="X34" s="330">
        <f t="shared" si="7"/>
        <v>0</v>
      </c>
      <c r="Y34" s="332">
        <f t="shared" si="7"/>
        <v>5214398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>
        <v>2357894</v>
      </c>
      <c r="D35" s="355"/>
      <c r="E35" s="54"/>
      <c r="F35" s="53"/>
      <c r="G35" s="53"/>
      <c r="H35" s="54">
        <v>3037276</v>
      </c>
      <c r="I35" s="54">
        <v>2177122</v>
      </c>
      <c r="J35" s="53">
        <v>5214398</v>
      </c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>
        <v>5214398</v>
      </c>
      <c r="X35" s="54"/>
      <c r="Y35" s="53">
        <v>5214398</v>
      </c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5006885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706572</v>
      </c>
      <c r="L40" s="330">
        <f t="shared" si="9"/>
        <v>0</v>
      </c>
      <c r="M40" s="330">
        <f t="shared" si="9"/>
        <v>0</v>
      </c>
      <c r="N40" s="332">
        <f t="shared" si="9"/>
        <v>706572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706572</v>
      </c>
      <c r="X40" s="330">
        <f t="shared" si="9"/>
        <v>0</v>
      </c>
      <c r="Y40" s="332">
        <f t="shared" si="9"/>
        <v>706572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>
        <v>1899357</v>
      </c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2979528</v>
      </c>
      <c r="D43" s="356"/>
      <c r="E43" s="305"/>
      <c r="F43" s="357"/>
      <c r="G43" s="357"/>
      <c r="H43" s="305"/>
      <c r="I43" s="305"/>
      <c r="J43" s="357"/>
      <c r="K43" s="357">
        <v>706572</v>
      </c>
      <c r="L43" s="305"/>
      <c r="M43" s="305"/>
      <c r="N43" s="357">
        <v>706572</v>
      </c>
      <c r="O43" s="357"/>
      <c r="P43" s="305"/>
      <c r="Q43" s="305"/>
      <c r="R43" s="357"/>
      <c r="S43" s="357"/>
      <c r="T43" s="305"/>
      <c r="U43" s="305"/>
      <c r="V43" s="357"/>
      <c r="W43" s="357">
        <v>706572</v>
      </c>
      <c r="X43" s="305"/>
      <c r="Y43" s="357">
        <v>706572</v>
      </c>
      <c r="Z43" s="358"/>
      <c r="AA43" s="303"/>
    </row>
    <row r="44" spans="1:27" ht="13.5">
      <c r="A44" s="348" t="s">
        <v>250</v>
      </c>
      <c r="B44" s="136"/>
      <c r="C44" s="60">
        <v>128000</v>
      </c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35698788</v>
      </c>
      <c r="D60" s="333">
        <f t="shared" si="14"/>
        <v>0</v>
      </c>
      <c r="E60" s="219">
        <f t="shared" si="14"/>
        <v>23015000</v>
      </c>
      <c r="F60" s="264">
        <f t="shared" si="14"/>
        <v>23015000</v>
      </c>
      <c r="G60" s="264">
        <f t="shared" si="14"/>
        <v>0</v>
      </c>
      <c r="H60" s="219">
        <f t="shared" si="14"/>
        <v>3575195</v>
      </c>
      <c r="I60" s="219">
        <f t="shared" si="14"/>
        <v>4990548</v>
      </c>
      <c r="J60" s="264">
        <f t="shared" si="14"/>
        <v>8565743</v>
      </c>
      <c r="K60" s="264">
        <f t="shared" si="14"/>
        <v>17289383</v>
      </c>
      <c r="L60" s="219">
        <f t="shared" si="14"/>
        <v>0</v>
      </c>
      <c r="M60" s="219">
        <f t="shared" si="14"/>
        <v>333893</v>
      </c>
      <c r="N60" s="264">
        <f t="shared" si="14"/>
        <v>17623276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26189019</v>
      </c>
      <c r="X60" s="219">
        <f t="shared" si="14"/>
        <v>11507500</v>
      </c>
      <c r="Y60" s="264">
        <f t="shared" si="14"/>
        <v>14681519</v>
      </c>
      <c r="Z60" s="324">
        <f>+IF(X60&lt;&gt;0,+(Y60/X60)*100,0)</f>
        <v>127.58217684119053</v>
      </c>
      <c r="AA60" s="232">
        <f>+AA57+AA54+AA51+AA40+AA37+AA34+AA22+AA5</f>
        <v>23015000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1423833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1423833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1423833</v>
      </c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1219101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>
        <v>1219101</v>
      </c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2642934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2015-02-02T11:14:35Z</dcterms:created>
  <dcterms:modified xsi:type="dcterms:W3CDTF">2015-02-02T11:17:29Z</dcterms:modified>
  <cp:category/>
  <cp:version/>
  <cp:contentType/>
  <cp:contentStatus/>
</cp:coreProperties>
</file>