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<sst xmlns="http://schemas.openxmlformats.org/spreadsheetml/2006/main" count="855" uniqueCount="302">
  <si>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Impendle(KZN224)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</si>
  <si>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</si>
  <si>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</si>
  <si>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</si>
  <si>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</si>
  <si>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</si>
  <si>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</si>
  <si>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</si>
  <si>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</si>
  <si>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</si>
  <si>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</si>
  <si>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</si>
  <si>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</si>
  <si>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</si>
  <si>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</si>
  <si>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</si>
  <si>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</si>
  <si>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</si>
  <si>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</si>
  <si>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</si>
  <si>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</si>
  <si>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</si>
  <si>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</si>
  <si>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</si>
  <si>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</si>
  <si>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</si>
  <si>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</si>
  <si>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</si>
  <si>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</si>
  <si>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</si>
  <si>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</si>
  <si>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</si>
  <si>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</si>
  <si>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</si>
  <si>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</si>
  <si>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</si>
  <si>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</si>
  <si>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</si>
  <si>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</si>
  <si>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</si>
  <si>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</si>
  <si>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</si>
  <si>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</si>
  <si>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</si>
  <si>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</si>
  <si>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</si>
  <si>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</si>
  <si>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</si>
  <si>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</si>
  <si>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</si>
  <si>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</si>
  <si>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</si>
  <si>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</si>
  <si>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</si>
  <si>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</si>
  <si>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</si>
  <si>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</si>
  <si>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</si>
  <si>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</si>
  <si>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</si>
  <si>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</si>
  <si>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</si>
  <si>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</si>
  <si>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</si>
  <si>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</si>
  <si>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</si>
  <si>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</si>
  <si>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</si>
  <si>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</si>
  <si>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</si>
  <si>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Impendle(KZN224)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</si>
  <si>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</si>
  <si>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</si>
  <si>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</si>
  <si>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</si>
  <si>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</si>
  <si>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</si>
  <si>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</si>
  <si>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</si>
  <si>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</si>
  <si>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</si>
  <si>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</si>
  <si>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</si>
  <si>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</si>
  <si>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</si>
  <si>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</si>
  <si>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</si>
  <si>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</si>
  <si>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</si>
  <si>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</si>
  <si>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</si>
  <si>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</si>
  <si>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</si>
  <si>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</si>
  <si>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</si>
  <si>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</si>
  <si>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</si>
  <si>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</si>
  <si>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</si>
  <si>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</si>
  <si>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Impendle(KZN224)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</si>
  <si>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</si>
  <si>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</si>
  <si>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</si>
  <si>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</si>
  <si>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</si>
  <si>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</si>
  <si>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</si>
  <si>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</si>
  <si>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</si>
  <si>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</si>
  <si>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</si>
  <si>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</si>
  <si>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</si>
  <si>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</si>
  <si>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</si>
  <si>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</si>
  <si>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</si>
  <si>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</si>
  <si>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</si>
  <si>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</si>
  <si>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</si>
  <si>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</si>
  <si>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</si>
  <si>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</si>
  <si>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</si>
  <si>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</si>
  <si>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</si>
  <si>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</si>
  <si>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Impendle(KZN224)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</si>
  <si>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</si>
  <si>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</si>
  <si>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</si>
  <si>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</si>
  <si>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</si>
  <si>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</si>
  <si>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</si>
  <si>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</si>
  <si>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</si>
  <si>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</si>
  <si>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Impendle(KZN224)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</si>
  <si>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</si>
  <si>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</si>
  <si>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</si>
  <si>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</si>
  <si>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</si>
  <si>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</si>
  <si>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</si>
  <si>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</si>
  <si>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</si>
  <si>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</si>
  <si>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</si>
  <si>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</si>
  <si>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</si>
  <si>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</si>
  <si>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</si>
  <si>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</si>
  <si>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</si>
  <si>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</si>
  <si>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</si>
  <si>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</si>
  <si>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</si>
  <si>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</si>
  <si>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</si>
  <si>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</si>
  <si>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</si>
  <si>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</si>
  <si>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</si>
  <si>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</si>
  <si>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</si>
  <si>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</si>
  <si>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</si>
  <si>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</si>
  <si>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</si>
  <si>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Impendle(KZN224)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</si>
  <si>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</si>
  <si>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</si>
  <si>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</si>
  <si>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</si>
  <si>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</si>
  <si>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</si>
  <si>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</si>
  <si>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</si>
  <si>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</si>
  <si>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</si>
  <si>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</si>
  <si>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</si>
  <si>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</si>
  <si>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</si>
  <si>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</si>
  <si>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</si>
  <si>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</si>
  <si>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</si>
  <si>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</si>
  <si>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</si>
  <si>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</si>
  <si>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</si>
  <si>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</si>
  <si>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</si>
  <si>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</si>
  <si>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</si>
  <si>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Impendle(KZN224)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</si>
  <si>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</si>
  <si>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</si>
  <si>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</si>
  <si>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</si>
  <si>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</si>
  <si>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</si>
  <si>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</si>
  <si>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</si>
  <si>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</si>
  <si>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</si>
  <si>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</si>
  <si>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</si>
  <si>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</si>
  <si>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</si>
  <si>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</si>
  <si>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</si>
  <si>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</si>
  <si>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</si>
  <si>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</si>
  <si>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</si>
  <si>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</si>
  <si>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</si>
  <si>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</si>
  <si>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</si>
  <si>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Impendle(KZN224)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</si>
  <si>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</si>
  <si>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</si>
  <si>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</si>
  <si>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</si>
  <si>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</si>
  <si>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</si>
  <si>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</si>
  <si>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</si>
  <si>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</si>
  <si>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</si>
  <si>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</si>
  <si>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</si>
  <si>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</si>
  <si>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</si>
  <si>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</si>
  <si>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</si>
  <si>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</si>
  <si>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</si>
  <si>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</si>
  <si>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</si>
  <si>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</si>
  <si>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</si>
  <si>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</si>
  <si>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</si>
  <si>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</si>
  <si>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</si>
  <si>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</si>
  <si>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</si>
  <si>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</si>
  <si>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</si>
  <si>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</si>
  <si>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</si>
  <si>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</si>
  <si>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</si>
  <si>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</si>
  <si>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Impendle(KZN224)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</si>
  <si>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</si>
  <si>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</si>
  <si>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Impendle(KZN224)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</si>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</sst>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I17" sqref="I17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1734859</v>
      </c>
      <c r="C5" s="19">
        <v>0</v>
      </c>
      <c r="D5" s="59">
        <v>3711032</v>
      </c>
      <c r="E5" s="60">
        <v>3711032</v>
      </c>
      <c r="F5" s="60">
        <v>0</v>
      </c>
      <c r="G5" s="60">
        <v>92278</v>
      </c>
      <c r="H5" s="60">
        <v>103922</v>
      </c>
      <c r="I5" s="60">
        <v>196200</v>
      </c>
      <c r="J5" s="60">
        <v>159815</v>
      </c>
      <c r="K5" s="60">
        <v>160577</v>
      </c>
      <c r="L5" s="60">
        <v>160357</v>
      </c>
      <c r="M5" s="60">
        <v>480749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676949</v>
      </c>
      <c r="W5" s="60">
        <v>2043000</v>
      </c>
      <c r="X5" s="60">
        <v>-1366051</v>
      </c>
      <c r="Y5" s="61">
        <v>-66.86</v>
      </c>
      <c r="Z5" s="62">
        <v>3711032</v>
      </c>
    </row>
    <row r="6" spans="1:26" ht="13.5">
      <c r="A6" s="58" t="s">
        <v>32</v>
      </c>
      <c r="B6" s="19">
        <v>35265</v>
      </c>
      <c r="C6" s="19">
        <v>0</v>
      </c>
      <c r="D6" s="59">
        <v>55752</v>
      </c>
      <c r="E6" s="60">
        <v>55752</v>
      </c>
      <c r="F6" s="60">
        <v>0</v>
      </c>
      <c r="G6" s="60">
        <v>0</v>
      </c>
      <c r="H6" s="60">
        <v>0</v>
      </c>
      <c r="I6" s="60">
        <v>0</v>
      </c>
      <c r="J6" s="60">
        <v>3296</v>
      </c>
      <c r="K6" s="60">
        <v>3162</v>
      </c>
      <c r="L6" s="60">
        <v>3162</v>
      </c>
      <c r="M6" s="60">
        <v>9620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9620</v>
      </c>
      <c r="W6" s="60">
        <v>27876</v>
      </c>
      <c r="X6" s="60">
        <v>-18256</v>
      </c>
      <c r="Y6" s="61">
        <v>-65.49</v>
      </c>
      <c r="Z6" s="62">
        <v>55752</v>
      </c>
    </row>
    <row r="7" spans="1:26" ht="13.5">
      <c r="A7" s="58" t="s">
        <v>33</v>
      </c>
      <c r="B7" s="19">
        <v>1112138</v>
      </c>
      <c r="C7" s="19">
        <v>0</v>
      </c>
      <c r="D7" s="59">
        <v>350000</v>
      </c>
      <c r="E7" s="60">
        <v>350000</v>
      </c>
      <c r="F7" s="60">
        <v>11278</v>
      </c>
      <c r="G7" s="60">
        <v>72134</v>
      </c>
      <c r="H7" s="60">
        <v>65126</v>
      </c>
      <c r="I7" s="60">
        <v>148538</v>
      </c>
      <c r="J7" s="60">
        <v>56952</v>
      </c>
      <c r="K7" s="60">
        <v>51413</v>
      </c>
      <c r="L7" s="60">
        <v>41639</v>
      </c>
      <c r="M7" s="60">
        <v>150004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298542</v>
      </c>
      <c r="W7" s="60">
        <v>175002</v>
      </c>
      <c r="X7" s="60">
        <v>123540</v>
      </c>
      <c r="Y7" s="61">
        <v>70.59</v>
      </c>
      <c r="Z7" s="62">
        <v>350000</v>
      </c>
    </row>
    <row r="8" spans="1:26" ht="13.5">
      <c r="A8" s="58" t="s">
        <v>34</v>
      </c>
      <c r="B8" s="19">
        <v>27851282</v>
      </c>
      <c r="C8" s="19">
        <v>0</v>
      </c>
      <c r="D8" s="59">
        <v>32746341</v>
      </c>
      <c r="E8" s="60">
        <v>32746341</v>
      </c>
      <c r="F8" s="60">
        <v>8921825</v>
      </c>
      <c r="G8" s="60">
        <v>828244</v>
      </c>
      <c r="H8" s="60">
        <v>585694</v>
      </c>
      <c r="I8" s="60">
        <v>10335763</v>
      </c>
      <c r="J8" s="60">
        <v>1557483</v>
      </c>
      <c r="K8" s="60">
        <v>10847343</v>
      </c>
      <c r="L8" s="60">
        <v>658046</v>
      </c>
      <c r="M8" s="60">
        <v>13062872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23398635</v>
      </c>
      <c r="W8" s="60">
        <v>26703266</v>
      </c>
      <c r="X8" s="60">
        <v>-3304631</v>
      </c>
      <c r="Y8" s="61">
        <v>-12.38</v>
      </c>
      <c r="Z8" s="62">
        <v>32746341</v>
      </c>
    </row>
    <row r="9" spans="1:26" ht="13.5">
      <c r="A9" s="58" t="s">
        <v>35</v>
      </c>
      <c r="B9" s="19">
        <v>1283254</v>
      </c>
      <c r="C9" s="19">
        <v>0</v>
      </c>
      <c r="D9" s="59">
        <v>4104431</v>
      </c>
      <c r="E9" s="60">
        <v>4104431</v>
      </c>
      <c r="F9" s="60">
        <v>16292</v>
      </c>
      <c r="G9" s="60">
        <v>187872</v>
      </c>
      <c r="H9" s="60">
        <v>9610</v>
      </c>
      <c r="I9" s="60">
        <v>213774</v>
      </c>
      <c r="J9" s="60">
        <v>288078</v>
      </c>
      <c r="K9" s="60">
        <v>53506</v>
      </c>
      <c r="L9" s="60">
        <v>45129</v>
      </c>
      <c r="M9" s="60">
        <v>386713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600487</v>
      </c>
      <c r="W9" s="60">
        <v>2054246</v>
      </c>
      <c r="X9" s="60">
        <v>-1453759</v>
      </c>
      <c r="Y9" s="61">
        <v>-70.77</v>
      </c>
      <c r="Z9" s="62">
        <v>4104431</v>
      </c>
    </row>
    <row r="10" spans="1:26" ht="25.5">
      <c r="A10" s="63" t="s">
        <v>277</v>
      </c>
      <c r="B10" s="64">
        <f>SUM(B5:B9)</f>
        <v>32016798</v>
      </c>
      <c r="C10" s="64">
        <f>SUM(C5:C9)</f>
        <v>0</v>
      </c>
      <c r="D10" s="65">
        <f aca="true" t="shared" si="0" ref="D10:Z10">SUM(D5:D9)</f>
        <v>40967556</v>
      </c>
      <c r="E10" s="66">
        <f t="shared" si="0"/>
        <v>40967556</v>
      </c>
      <c r="F10" s="66">
        <f t="shared" si="0"/>
        <v>8949395</v>
      </c>
      <c r="G10" s="66">
        <f t="shared" si="0"/>
        <v>1180528</v>
      </c>
      <c r="H10" s="66">
        <f t="shared" si="0"/>
        <v>764352</v>
      </c>
      <c r="I10" s="66">
        <f t="shared" si="0"/>
        <v>10894275</v>
      </c>
      <c r="J10" s="66">
        <f t="shared" si="0"/>
        <v>2065624</v>
      </c>
      <c r="K10" s="66">
        <f t="shared" si="0"/>
        <v>11116001</v>
      </c>
      <c r="L10" s="66">
        <f t="shared" si="0"/>
        <v>908333</v>
      </c>
      <c r="M10" s="66">
        <f t="shared" si="0"/>
        <v>14089958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24984233</v>
      </c>
      <c r="W10" s="66">
        <f t="shared" si="0"/>
        <v>31003390</v>
      </c>
      <c r="X10" s="66">
        <f t="shared" si="0"/>
        <v>-6019157</v>
      </c>
      <c r="Y10" s="67">
        <f>+IF(W10&lt;&gt;0,(X10/W10)*100,0)</f>
        <v>-19.414512412997418</v>
      </c>
      <c r="Z10" s="68">
        <f t="shared" si="0"/>
        <v>40967556</v>
      </c>
    </row>
    <row r="11" spans="1:26" ht="13.5">
      <c r="A11" s="58" t="s">
        <v>37</v>
      </c>
      <c r="B11" s="19">
        <v>17337492</v>
      </c>
      <c r="C11" s="19">
        <v>0</v>
      </c>
      <c r="D11" s="59">
        <v>15447114</v>
      </c>
      <c r="E11" s="60">
        <v>15447114</v>
      </c>
      <c r="F11" s="60">
        <v>1167990</v>
      </c>
      <c r="G11" s="60">
        <v>1205607</v>
      </c>
      <c r="H11" s="60">
        <v>1237247</v>
      </c>
      <c r="I11" s="60">
        <v>3610844</v>
      </c>
      <c r="J11" s="60">
        <v>1122209</v>
      </c>
      <c r="K11" s="60">
        <v>2169704</v>
      </c>
      <c r="L11" s="60">
        <v>1332322</v>
      </c>
      <c r="M11" s="60">
        <v>4624235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8235079</v>
      </c>
      <c r="W11" s="60">
        <v>8381833</v>
      </c>
      <c r="X11" s="60">
        <v>-146754</v>
      </c>
      <c r="Y11" s="61">
        <v>-1.75</v>
      </c>
      <c r="Z11" s="62">
        <v>15447114</v>
      </c>
    </row>
    <row r="12" spans="1:26" ht="13.5">
      <c r="A12" s="58" t="s">
        <v>38</v>
      </c>
      <c r="B12" s="19">
        <v>0</v>
      </c>
      <c r="C12" s="19">
        <v>0</v>
      </c>
      <c r="D12" s="59">
        <v>1781860</v>
      </c>
      <c r="E12" s="60">
        <v>1781860</v>
      </c>
      <c r="F12" s="60">
        <v>129959</v>
      </c>
      <c r="G12" s="60">
        <v>129959</v>
      </c>
      <c r="H12" s="60">
        <v>129959</v>
      </c>
      <c r="I12" s="60">
        <v>389877</v>
      </c>
      <c r="J12" s="60">
        <v>130459</v>
      </c>
      <c r="K12" s="60">
        <v>129959</v>
      </c>
      <c r="L12" s="60">
        <v>129959</v>
      </c>
      <c r="M12" s="60">
        <v>390377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780254</v>
      </c>
      <c r="W12" s="60">
        <v>893500</v>
      </c>
      <c r="X12" s="60">
        <v>-113246</v>
      </c>
      <c r="Y12" s="61">
        <v>-12.67</v>
      </c>
      <c r="Z12" s="62">
        <v>1781860</v>
      </c>
    </row>
    <row r="13" spans="1:26" ht="13.5">
      <c r="A13" s="58" t="s">
        <v>278</v>
      </c>
      <c r="B13" s="19">
        <v>0</v>
      </c>
      <c r="C13" s="19">
        <v>0</v>
      </c>
      <c r="D13" s="59">
        <v>3200000</v>
      </c>
      <c r="E13" s="60">
        <v>3200000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1337917</v>
      </c>
      <c r="X13" s="60">
        <v>-1337917</v>
      </c>
      <c r="Y13" s="61">
        <v>-100</v>
      </c>
      <c r="Z13" s="62">
        <v>3200000</v>
      </c>
    </row>
    <row r="14" spans="1:26" ht="13.5">
      <c r="A14" s="58" t="s">
        <v>40</v>
      </c>
      <c r="B14" s="19">
        <v>82016</v>
      </c>
      <c r="C14" s="19">
        <v>0</v>
      </c>
      <c r="D14" s="59">
        <v>66000</v>
      </c>
      <c r="E14" s="60">
        <v>66000</v>
      </c>
      <c r="F14" s="60">
        <v>4504</v>
      </c>
      <c r="G14" s="60">
        <v>4284</v>
      </c>
      <c r="H14" s="60">
        <v>3911</v>
      </c>
      <c r="I14" s="60">
        <v>12699</v>
      </c>
      <c r="J14" s="60">
        <v>3422</v>
      </c>
      <c r="K14" s="60">
        <v>3156</v>
      </c>
      <c r="L14" s="60">
        <v>2684</v>
      </c>
      <c r="M14" s="60">
        <v>9262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21961</v>
      </c>
      <c r="W14" s="60">
        <v>30500</v>
      </c>
      <c r="X14" s="60">
        <v>-8539</v>
      </c>
      <c r="Y14" s="61">
        <v>-28</v>
      </c>
      <c r="Z14" s="62">
        <v>66000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12826800</v>
      </c>
      <c r="C16" s="19">
        <v>0</v>
      </c>
      <c r="D16" s="59">
        <v>430000</v>
      </c>
      <c r="E16" s="60">
        <v>430000</v>
      </c>
      <c r="F16" s="60">
        <v>6808437</v>
      </c>
      <c r="G16" s="60">
        <v>3980538</v>
      </c>
      <c r="H16" s="60">
        <v>762841</v>
      </c>
      <c r="I16" s="60">
        <v>11551816</v>
      </c>
      <c r="J16" s="60">
        <v>1831854</v>
      </c>
      <c r="K16" s="60">
        <v>1240104</v>
      </c>
      <c r="L16" s="60">
        <v>1219742</v>
      </c>
      <c r="M16" s="60">
        <v>4291700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15843516</v>
      </c>
      <c r="W16" s="60"/>
      <c r="X16" s="60">
        <v>15843516</v>
      </c>
      <c r="Y16" s="61">
        <v>0</v>
      </c>
      <c r="Z16" s="62">
        <v>430000</v>
      </c>
    </row>
    <row r="17" spans="1:26" ht="13.5">
      <c r="A17" s="58" t="s">
        <v>43</v>
      </c>
      <c r="B17" s="19">
        <v>13077893</v>
      </c>
      <c r="C17" s="19">
        <v>0</v>
      </c>
      <c r="D17" s="59">
        <v>20042351</v>
      </c>
      <c r="E17" s="60">
        <v>20042351</v>
      </c>
      <c r="F17" s="60">
        <v>910040</v>
      </c>
      <c r="G17" s="60">
        <v>486323</v>
      </c>
      <c r="H17" s="60">
        <v>2257510</v>
      </c>
      <c r="I17" s="60">
        <v>3653873</v>
      </c>
      <c r="J17" s="60">
        <v>1858900</v>
      </c>
      <c r="K17" s="60">
        <v>1276017</v>
      </c>
      <c r="L17" s="60">
        <v>2271002</v>
      </c>
      <c r="M17" s="60">
        <v>5405919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9059792</v>
      </c>
      <c r="W17" s="60">
        <v>10853750</v>
      </c>
      <c r="X17" s="60">
        <v>-1793958</v>
      </c>
      <c r="Y17" s="61">
        <v>-16.53</v>
      </c>
      <c r="Z17" s="62">
        <v>20042351</v>
      </c>
    </row>
    <row r="18" spans="1:26" ht="13.5">
      <c r="A18" s="70" t="s">
        <v>44</v>
      </c>
      <c r="B18" s="71">
        <f>SUM(B11:B17)</f>
        <v>43324201</v>
      </c>
      <c r="C18" s="71">
        <f>SUM(C11:C17)</f>
        <v>0</v>
      </c>
      <c r="D18" s="72">
        <f aca="true" t="shared" si="1" ref="D18:Z18">SUM(D11:D17)</f>
        <v>40967325</v>
      </c>
      <c r="E18" s="73">
        <f t="shared" si="1"/>
        <v>40967325</v>
      </c>
      <c r="F18" s="73">
        <f t="shared" si="1"/>
        <v>9020930</v>
      </c>
      <c r="G18" s="73">
        <f t="shared" si="1"/>
        <v>5806711</v>
      </c>
      <c r="H18" s="73">
        <f t="shared" si="1"/>
        <v>4391468</v>
      </c>
      <c r="I18" s="73">
        <f t="shared" si="1"/>
        <v>19219109</v>
      </c>
      <c r="J18" s="73">
        <f t="shared" si="1"/>
        <v>4946844</v>
      </c>
      <c r="K18" s="73">
        <f t="shared" si="1"/>
        <v>4818940</v>
      </c>
      <c r="L18" s="73">
        <f t="shared" si="1"/>
        <v>4955709</v>
      </c>
      <c r="M18" s="73">
        <f t="shared" si="1"/>
        <v>14721493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33940602</v>
      </c>
      <c r="W18" s="73">
        <f t="shared" si="1"/>
        <v>21497500</v>
      </c>
      <c r="X18" s="73">
        <f t="shared" si="1"/>
        <v>12443102</v>
      </c>
      <c r="Y18" s="67">
        <f>+IF(W18&lt;&gt;0,(X18/W18)*100,0)</f>
        <v>57.88162344458658</v>
      </c>
      <c r="Z18" s="74">
        <f t="shared" si="1"/>
        <v>40967325</v>
      </c>
    </row>
    <row r="19" spans="1:26" ht="13.5">
      <c r="A19" s="70" t="s">
        <v>45</v>
      </c>
      <c r="B19" s="75">
        <f>+B10-B18</f>
        <v>-11307403</v>
      </c>
      <c r="C19" s="75">
        <f>+C10-C18</f>
        <v>0</v>
      </c>
      <c r="D19" s="76">
        <f aca="true" t="shared" si="2" ref="D19:Z19">+D10-D18</f>
        <v>231</v>
      </c>
      <c r="E19" s="77">
        <f t="shared" si="2"/>
        <v>231</v>
      </c>
      <c r="F19" s="77">
        <f t="shared" si="2"/>
        <v>-71535</v>
      </c>
      <c r="G19" s="77">
        <f t="shared" si="2"/>
        <v>-4626183</v>
      </c>
      <c r="H19" s="77">
        <f t="shared" si="2"/>
        <v>-3627116</v>
      </c>
      <c r="I19" s="77">
        <f t="shared" si="2"/>
        <v>-8324834</v>
      </c>
      <c r="J19" s="77">
        <f t="shared" si="2"/>
        <v>-2881220</v>
      </c>
      <c r="K19" s="77">
        <f t="shared" si="2"/>
        <v>6297061</v>
      </c>
      <c r="L19" s="77">
        <f t="shared" si="2"/>
        <v>-4047376</v>
      </c>
      <c r="M19" s="77">
        <f t="shared" si="2"/>
        <v>-631535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-8956369</v>
      </c>
      <c r="W19" s="77">
        <f>IF(E10=E18,0,W10-W18)</f>
        <v>9505890</v>
      </c>
      <c r="X19" s="77">
        <f t="shared" si="2"/>
        <v>-18462259</v>
      </c>
      <c r="Y19" s="78">
        <f>+IF(W19&lt;&gt;0,(X19/W19)*100,0)</f>
        <v>-194.21915254647382</v>
      </c>
      <c r="Z19" s="79">
        <f t="shared" si="2"/>
        <v>231</v>
      </c>
    </row>
    <row r="20" spans="1:26" ht="13.5">
      <c r="A20" s="58" t="s">
        <v>46</v>
      </c>
      <c r="B20" s="19">
        <v>31425292</v>
      </c>
      <c r="C20" s="19">
        <v>0</v>
      </c>
      <c r="D20" s="59">
        <v>14735769</v>
      </c>
      <c r="E20" s="60">
        <v>14735769</v>
      </c>
      <c r="F20" s="60">
        <v>4716138</v>
      </c>
      <c r="G20" s="60">
        <v>3615834</v>
      </c>
      <c r="H20" s="60">
        <v>1820635</v>
      </c>
      <c r="I20" s="60">
        <v>10152607</v>
      </c>
      <c r="J20" s="60">
        <v>1121036</v>
      </c>
      <c r="K20" s="60">
        <v>510219</v>
      </c>
      <c r="L20" s="60">
        <v>2278090</v>
      </c>
      <c r="M20" s="60">
        <v>3909345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14061952</v>
      </c>
      <c r="W20" s="60">
        <v>9826000</v>
      </c>
      <c r="X20" s="60">
        <v>4235952</v>
      </c>
      <c r="Y20" s="61">
        <v>43.11</v>
      </c>
      <c r="Z20" s="62">
        <v>14735769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810000</v>
      </c>
      <c r="X21" s="82">
        <v>-810000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20117889</v>
      </c>
      <c r="C22" s="86">
        <f>SUM(C19:C21)</f>
        <v>0</v>
      </c>
      <c r="D22" s="87">
        <f aca="true" t="shared" si="3" ref="D22:Z22">SUM(D19:D21)</f>
        <v>14736000</v>
      </c>
      <c r="E22" s="88">
        <f t="shared" si="3"/>
        <v>14736000</v>
      </c>
      <c r="F22" s="88">
        <f t="shared" si="3"/>
        <v>4644603</v>
      </c>
      <c r="G22" s="88">
        <f t="shared" si="3"/>
        <v>-1010349</v>
      </c>
      <c r="H22" s="88">
        <f t="shared" si="3"/>
        <v>-1806481</v>
      </c>
      <c r="I22" s="88">
        <f t="shared" si="3"/>
        <v>1827773</v>
      </c>
      <c r="J22" s="88">
        <f t="shared" si="3"/>
        <v>-1760184</v>
      </c>
      <c r="K22" s="88">
        <f t="shared" si="3"/>
        <v>6807280</v>
      </c>
      <c r="L22" s="88">
        <f t="shared" si="3"/>
        <v>-1769286</v>
      </c>
      <c r="M22" s="88">
        <f t="shared" si="3"/>
        <v>3277810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5105583</v>
      </c>
      <c r="W22" s="88">
        <f t="shared" si="3"/>
        <v>20141890</v>
      </c>
      <c r="X22" s="88">
        <f t="shared" si="3"/>
        <v>-15036307</v>
      </c>
      <c r="Y22" s="89">
        <f>+IF(W22&lt;&gt;0,(X22/W22)*100,0)</f>
        <v>-74.65191697502071</v>
      </c>
      <c r="Z22" s="90">
        <f t="shared" si="3"/>
        <v>14736000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20117889</v>
      </c>
      <c r="C24" s="75">
        <f>SUM(C22:C23)</f>
        <v>0</v>
      </c>
      <c r="D24" s="76">
        <f aca="true" t="shared" si="4" ref="D24:Z24">SUM(D22:D23)</f>
        <v>14736000</v>
      </c>
      <c r="E24" s="77">
        <f t="shared" si="4"/>
        <v>14736000</v>
      </c>
      <c r="F24" s="77">
        <f t="shared" si="4"/>
        <v>4644603</v>
      </c>
      <c r="G24" s="77">
        <f t="shared" si="4"/>
        <v>-1010349</v>
      </c>
      <c r="H24" s="77">
        <f t="shared" si="4"/>
        <v>-1806481</v>
      </c>
      <c r="I24" s="77">
        <f t="shared" si="4"/>
        <v>1827773</v>
      </c>
      <c r="J24" s="77">
        <f t="shared" si="4"/>
        <v>-1760184</v>
      </c>
      <c r="K24" s="77">
        <f t="shared" si="4"/>
        <v>6807280</v>
      </c>
      <c r="L24" s="77">
        <f t="shared" si="4"/>
        <v>-1769286</v>
      </c>
      <c r="M24" s="77">
        <f t="shared" si="4"/>
        <v>3277810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5105583</v>
      </c>
      <c r="W24" s="77">
        <f t="shared" si="4"/>
        <v>20141890</v>
      </c>
      <c r="X24" s="77">
        <f t="shared" si="4"/>
        <v>-15036307</v>
      </c>
      <c r="Y24" s="78">
        <f>+IF(W24&lt;&gt;0,(X24/W24)*100,0)</f>
        <v>-74.65191697502071</v>
      </c>
      <c r="Z24" s="79">
        <f t="shared" si="4"/>
        <v>14736000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34863517</v>
      </c>
      <c r="C27" s="22">
        <v>0</v>
      </c>
      <c r="D27" s="99">
        <v>15256000</v>
      </c>
      <c r="E27" s="100">
        <v>15256000</v>
      </c>
      <c r="F27" s="100">
        <v>4799683</v>
      </c>
      <c r="G27" s="100">
        <v>3701000</v>
      </c>
      <c r="H27" s="100">
        <v>1989455</v>
      </c>
      <c r="I27" s="100">
        <v>10490138</v>
      </c>
      <c r="J27" s="100">
        <v>2168456</v>
      </c>
      <c r="K27" s="100">
        <v>1130294</v>
      </c>
      <c r="L27" s="100">
        <v>2337264</v>
      </c>
      <c r="M27" s="100">
        <v>5636014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16126152</v>
      </c>
      <c r="W27" s="100">
        <v>7628000</v>
      </c>
      <c r="X27" s="100">
        <v>8498152</v>
      </c>
      <c r="Y27" s="101">
        <v>111.41</v>
      </c>
      <c r="Z27" s="102">
        <v>15256000</v>
      </c>
    </row>
    <row r="28" spans="1:26" ht="13.5">
      <c r="A28" s="103" t="s">
        <v>46</v>
      </c>
      <c r="B28" s="19">
        <v>34863517</v>
      </c>
      <c r="C28" s="19">
        <v>0</v>
      </c>
      <c r="D28" s="59">
        <v>14736000</v>
      </c>
      <c r="E28" s="60">
        <v>14736000</v>
      </c>
      <c r="F28" s="60">
        <v>4753048</v>
      </c>
      <c r="G28" s="60">
        <v>3654365</v>
      </c>
      <c r="H28" s="60">
        <v>1942820</v>
      </c>
      <c r="I28" s="60">
        <v>10350233</v>
      </c>
      <c r="J28" s="60">
        <v>2121821</v>
      </c>
      <c r="K28" s="60">
        <v>1083659</v>
      </c>
      <c r="L28" s="60">
        <v>2290629</v>
      </c>
      <c r="M28" s="60">
        <v>5496109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15846342</v>
      </c>
      <c r="W28" s="60">
        <v>7368000</v>
      </c>
      <c r="X28" s="60">
        <v>8478342</v>
      </c>
      <c r="Y28" s="61">
        <v>115.07</v>
      </c>
      <c r="Z28" s="62">
        <v>14736000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46635</v>
      </c>
      <c r="G30" s="60">
        <v>46635</v>
      </c>
      <c r="H30" s="60">
        <v>46635</v>
      </c>
      <c r="I30" s="60">
        <v>139905</v>
      </c>
      <c r="J30" s="60">
        <v>46635</v>
      </c>
      <c r="K30" s="60">
        <v>46635</v>
      </c>
      <c r="L30" s="60">
        <v>46635</v>
      </c>
      <c r="M30" s="60">
        <v>139905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279810</v>
      </c>
      <c r="W30" s="60"/>
      <c r="X30" s="60">
        <v>279810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520000</v>
      </c>
      <c r="E31" s="60">
        <v>520000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260000</v>
      </c>
      <c r="X31" s="60">
        <v>-260000</v>
      </c>
      <c r="Y31" s="61">
        <v>-100</v>
      </c>
      <c r="Z31" s="62">
        <v>520000</v>
      </c>
    </row>
    <row r="32" spans="1:26" ht="13.5">
      <c r="A32" s="70" t="s">
        <v>54</v>
      </c>
      <c r="B32" s="22">
        <f>SUM(B28:B31)</f>
        <v>34863517</v>
      </c>
      <c r="C32" s="22">
        <f>SUM(C28:C31)</f>
        <v>0</v>
      </c>
      <c r="D32" s="99">
        <f aca="true" t="shared" si="5" ref="D32:Z32">SUM(D28:D31)</f>
        <v>15256000</v>
      </c>
      <c r="E32" s="100">
        <f t="shared" si="5"/>
        <v>15256000</v>
      </c>
      <c r="F32" s="100">
        <f t="shared" si="5"/>
        <v>4799683</v>
      </c>
      <c r="G32" s="100">
        <f t="shared" si="5"/>
        <v>3701000</v>
      </c>
      <c r="H32" s="100">
        <f t="shared" si="5"/>
        <v>1989455</v>
      </c>
      <c r="I32" s="100">
        <f t="shared" si="5"/>
        <v>10490138</v>
      </c>
      <c r="J32" s="100">
        <f t="shared" si="5"/>
        <v>2168456</v>
      </c>
      <c r="K32" s="100">
        <f t="shared" si="5"/>
        <v>1130294</v>
      </c>
      <c r="L32" s="100">
        <f t="shared" si="5"/>
        <v>2337264</v>
      </c>
      <c r="M32" s="100">
        <f t="shared" si="5"/>
        <v>5636014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16126152</v>
      </c>
      <c r="W32" s="100">
        <f t="shared" si="5"/>
        <v>7628000</v>
      </c>
      <c r="X32" s="100">
        <f t="shared" si="5"/>
        <v>8498152</v>
      </c>
      <c r="Y32" s="101">
        <f>+IF(W32&lt;&gt;0,(X32/W32)*100,0)</f>
        <v>111.40734137388569</v>
      </c>
      <c r="Z32" s="102">
        <f t="shared" si="5"/>
        <v>15256000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10058287</v>
      </c>
      <c r="C35" s="19">
        <v>0</v>
      </c>
      <c r="D35" s="59">
        <v>5820000</v>
      </c>
      <c r="E35" s="60">
        <v>5820000</v>
      </c>
      <c r="F35" s="60">
        <v>56685289</v>
      </c>
      <c r="G35" s="60">
        <v>55291526</v>
      </c>
      <c r="H35" s="60">
        <v>51627828</v>
      </c>
      <c r="I35" s="60">
        <v>51627828</v>
      </c>
      <c r="J35" s="60">
        <v>50961976</v>
      </c>
      <c r="K35" s="60">
        <v>54685004</v>
      </c>
      <c r="L35" s="60">
        <v>51384462</v>
      </c>
      <c r="M35" s="60">
        <v>51384462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51384462</v>
      </c>
      <c r="W35" s="60">
        <v>2910000</v>
      </c>
      <c r="X35" s="60">
        <v>48474462</v>
      </c>
      <c r="Y35" s="61">
        <v>1665.79</v>
      </c>
      <c r="Z35" s="62">
        <v>5820000</v>
      </c>
    </row>
    <row r="36" spans="1:26" ht="13.5">
      <c r="A36" s="58" t="s">
        <v>57</v>
      </c>
      <c r="B36" s="19">
        <v>88806686</v>
      </c>
      <c r="C36" s="19">
        <v>0</v>
      </c>
      <c r="D36" s="59">
        <v>65734979</v>
      </c>
      <c r="E36" s="60">
        <v>65734979</v>
      </c>
      <c r="F36" s="60">
        <v>51637461</v>
      </c>
      <c r="G36" s="60">
        <v>51638840</v>
      </c>
      <c r="H36" s="60">
        <v>51677904</v>
      </c>
      <c r="I36" s="60">
        <v>51677904</v>
      </c>
      <c r="J36" s="60">
        <v>51677904</v>
      </c>
      <c r="K36" s="60">
        <v>52566601</v>
      </c>
      <c r="L36" s="60">
        <v>52566599</v>
      </c>
      <c r="M36" s="60">
        <v>52566599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52566599</v>
      </c>
      <c r="W36" s="60">
        <v>32867490</v>
      </c>
      <c r="X36" s="60">
        <v>19699109</v>
      </c>
      <c r="Y36" s="61">
        <v>59.93</v>
      </c>
      <c r="Z36" s="62">
        <v>65734979</v>
      </c>
    </row>
    <row r="37" spans="1:26" ht="13.5">
      <c r="A37" s="58" t="s">
        <v>58</v>
      </c>
      <c r="B37" s="19">
        <v>5392522</v>
      </c>
      <c r="C37" s="19">
        <v>0</v>
      </c>
      <c r="D37" s="59">
        <v>9824907</v>
      </c>
      <c r="E37" s="60">
        <v>9824907</v>
      </c>
      <c r="F37" s="60">
        <v>13178564</v>
      </c>
      <c r="G37" s="60">
        <v>7427691</v>
      </c>
      <c r="H37" s="60">
        <v>5630263</v>
      </c>
      <c r="I37" s="60">
        <v>5630263</v>
      </c>
      <c r="J37" s="60">
        <v>6567206</v>
      </c>
      <c r="K37" s="60">
        <v>7160010</v>
      </c>
      <c r="L37" s="60">
        <v>3172703</v>
      </c>
      <c r="M37" s="60">
        <v>3172703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3172703</v>
      </c>
      <c r="W37" s="60">
        <v>4912454</v>
      </c>
      <c r="X37" s="60">
        <v>-1739751</v>
      </c>
      <c r="Y37" s="61">
        <v>-35.42</v>
      </c>
      <c r="Z37" s="62">
        <v>9824907</v>
      </c>
    </row>
    <row r="38" spans="1:26" ht="13.5">
      <c r="A38" s="58" t="s">
        <v>59</v>
      </c>
      <c r="B38" s="19">
        <v>529451</v>
      </c>
      <c r="C38" s="19">
        <v>0</v>
      </c>
      <c r="D38" s="59">
        <v>2650000</v>
      </c>
      <c r="E38" s="60">
        <v>2650000</v>
      </c>
      <c r="F38" s="60">
        <v>487320</v>
      </c>
      <c r="G38" s="60">
        <v>444969</v>
      </c>
      <c r="H38" s="60">
        <v>402245</v>
      </c>
      <c r="I38" s="60">
        <v>402245</v>
      </c>
      <c r="J38" s="60">
        <v>359032</v>
      </c>
      <c r="K38" s="60">
        <v>315553</v>
      </c>
      <c r="L38" s="60">
        <v>271602</v>
      </c>
      <c r="M38" s="60">
        <v>271602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271602</v>
      </c>
      <c r="W38" s="60">
        <v>1325000</v>
      </c>
      <c r="X38" s="60">
        <v>-1053398</v>
      </c>
      <c r="Y38" s="61">
        <v>-79.5</v>
      </c>
      <c r="Z38" s="62">
        <v>2650000</v>
      </c>
    </row>
    <row r="39" spans="1:26" ht="13.5">
      <c r="A39" s="58" t="s">
        <v>60</v>
      </c>
      <c r="B39" s="19">
        <v>92943000</v>
      </c>
      <c r="C39" s="19">
        <v>0</v>
      </c>
      <c r="D39" s="59">
        <v>59080072</v>
      </c>
      <c r="E39" s="60">
        <v>59080072</v>
      </c>
      <c r="F39" s="60">
        <v>94656866</v>
      </c>
      <c r="G39" s="60">
        <v>99057706</v>
      </c>
      <c r="H39" s="60">
        <v>97273224</v>
      </c>
      <c r="I39" s="60">
        <v>97273224</v>
      </c>
      <c r="J39" s="60">
        <v>95713642</v>
      </c>
      <c r="K39" s="60">
        <v>99776042</v>
      </c>
      <c r="L39" s="60">
        <v>100506756</v>
      </c>
      <c r="M39" s="60">
        <v>100506756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100506756</v>
      </c>
      <c r="W39" s="60">
        <v>29540036</v>
      </c>
      <c r="X39" s="60">
        <v>70966720</v>
      </c>
      <c r="Y39" s="61">
        <v>240.24</v>
      </c>
      <c r="Z39" s="62">
        <v>59080072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77215188</v>
      </c>
      <c r="C42" s="19">
        <v>0</v>
      </c>
      <c r="D42" s="59">
        <v>14626527</v>
      </c>
      <c r="E42" s="60">
        <v>14626527</v>
      </c>
      <c r="F42" s="60">
        <v>10518633</v>
      </c>
      <c r="G42" s="60">
        <v>-3137026</v>
      </c>
      <c r="H42" s="60">
        <v>-3620851</v>
      </c>
      <c r="I42" s="60">
        <v>3760756</v>
      </c>
      <c r="J42" s="60">
        <v>-881148</v>
      </c>
      <c r="K42" s="60">
        <v>4983303</v>
      </c>
      <c r="L42" s="60">
        <v>-3397435</v>
      </c>
      <c r="M42" s="60">
        <v>704720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4465476</v>
      </c>
      <c r="W42" s="60">
        <v>19898830</v>
      </c>
      <c r="X42" s="60">
        <v>-15433354</v>
      </c>
      <c r="Y42" s="61">
        <v>-77.56</v>
      </c>
      <c r="Z42" s="62">
        <v>14626527</v>
      </c>
    </row>
    <row r="43" spans="1:26" ht="13.5">
      <c r="A43" s="58" t="s">
        <v>63</v>
      </c>
      <c r="B43" s="19">
        <v>-22783798</v>
      </c>
      <c r="C43" s="19">
        <v>0</v>
      </c>
      <c r="D43" s="59">
        <v>-14486000</v>
      </c>
      <c r="E43" s="60">
        <v>-14486000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-7118000</v>
      </c>
      <c r="X43" s="60">
        <v>7118000</v>
      </c>
      <c r="Y43" s="61">
        <v>-100</v>
      </c>
      <c r="Z43" s="62">
        <v>-14486000</v>
      </c>
    </row>
    <row r="44" spans="1:26" ht="13.5">
      <c r="A44" s="58" t="s">
        <v>64</v>
      </c>
      <c r="B44" s="19">
        <v>477606</v>
      </c>
      <c r="C44" s="19">
        <v>0</v>
      </c>
      <c r="D44" s="59">
        <v>875000</v>
      </c>
      <c r="E44" s="60">
        <v>875000</v>
      </c>
      <c r="F44" s="60">
        <v>-46635</v>
      </c>
      <c r="G44" s="60">
        <v>-42351</v>
      </c>
      <c r="H44" s="60">
        <v>-42724</v>
      </c>
      <c r="I44" s="60">
        <v>-131710</v>
      </c>
      <c r="J44" s="60">
        <v>-43213</v>
      </c>
      <c r="K44" s="60">
        <v>-43478</v>
      </c>
      <c r="L44" s="60">
        <v>-43951</v>
      </c>
      <c r="M44" s="60">
        <v>-130642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-262352</v>
      </c>
      <c r="W44" s="60">
        <v>438000</v>
      </c>
      <c r="X44" s="60">
        <v>-700352</v>
      </c>
      <c r="Y44" s="61">
        <v>-159.9</v>
      </c>
      <c r="Z44" s="62">
        <v>875000</v>
      </c>
    </row>
    <row r="45" spans="1:26" ht="13.5">
      <c r="A45" s="70" t="s">
        <v>65</v>
      </c>
      <c r="B45" s="22">
        <v>73927660</v>
      </c>
      <c r="C45" s="22">
        <v>0</v>
      </c>
      <c r="D45" s="99">
        <v>6257526</v>
      </c>
      <c r="E45" s="100">
        <v>6257526</v>
      </c>
      <c r="F45" s="100">
        <v>18122420</v>
      </c>
      <c r="G45" s="100">
        <v>14943043</v>
      </c>
      <c r="H45" s="100">
        <v>11279468</v>
      </c>
      <c r="I45" s="100">
        <v>11279468</v>
      </c>
      <c r="J45" s="100">
        <v>10355107</v>
      </c>
      <c r="K45" s="100">
        <v>15294932</v>
      </c>
      <c r="L45" s="100">
        <v>11853546</v>
      </c>
      <c r="M45" s="100">
        <v>11853546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11853546</v>
      </c>
      <c r="W45" s="100">
        <v>18460829</v>
      </c>
      <c r="X45" s="100">
        <v>-6607283</v>
      </c>
      <c r="Y45" s="101">
        <v>-35.79</v>
      </c>
      <c r="Z45" s="102">
        <v>6257526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175524</v>
      </c>
      <c r="C49" s="52">
        <v>0</v>
      </c>
      <c r="D49" s="129">
        <v>141879</v>
      </c>
      <c r="E49" s="54">
        <v>95064</v>
      </c>
      <c r="F49" s="54">
        <v>0</v>
      </c>
      <c r="G49" s="54">
        <v>0</v>
      </c>
      <c r="H49" s="54">
        <v>0</v>
      </c>
      <c r="I49" s="54">
        <v>80530</v>
      </c>
      <c r="J49" s="54">
        <v>0</v>
      </c>
      <c r="K49" s="54">
        <v>0</v>
      </c>
      <c r="L49" s="54">
        <v>0</v>
      </c>
      <c r="M49" s="54">
        <v>76176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1621841</v>
      </c>
      <c r="W49" s="54">
        <v>1256558</v>
      </c>
      <c r="X49" s="54">
        <v>0</v>
      </c>
      <c r="Y49" s="54">
        <v>3447572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99.99095614139661</v>
      </c>
      <c r="E58" s="7">
        <f t="shared" si="6"/>
        <v>99.99095614139661</v>
      </c>
      <c r="F58" s="7">
        <f t="shared" si="6"/>
        <v>0</v>
      </c>
      <c r="G58" s="7">
        <f t="shared" si="6"/>
        <v>907.4286395457206</v>
      </c>
      <c r="H58" s="7">
        <f t="shared" si="6"/>
        <v>131.74859062475866</v>
      </c>
      <c r="I58" s="7">
        <f t="shared" si="6"/>
        <v>524.5305559810079</v>
      </c>
      <c r="J58" s="7">
        <f t="shared" si="6"/>
        <v>64.23028079582333</v>
      </c>
      <c r="K58" s="7">
        <f t="shared" si="6"/>
        <v>122.30660489936295</v>
      </c>
      <c r="L58" s="7">
        <f t="shared" si="6"/>
        <v>82.06463536280133</v>
      </c>
      <c r="M58" s="7">
        <f t="shared" si="6"/>
        <v>89.5549172245258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213.80757165420476</v>
      </c>
      <c r="W58" s="7">
        <f t="shared" si="6"/>
        <v>91.22274071011276</v>
      </c>
      <c r="X58" s="7">
        <f t="shared" si="6"/>
        <v>0</v>
      </c>
      <c r="Y58" s="7">
        <f t="shared" si="6"/>
        <v>0</v>
      </c>
      <c r="Z58" s="8">
        <f t="shared" si="6"/>
        <v>99.99095614139661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100.00010778672888</v>
      </c>
      <c r="E59" s="10">
        <f t="shared" si="7"/>
        <v>100.00010778672888</v>
      </c>
      <c r="F59" s="10">
        <f t="shared" si="7"/>
        <v>0</v>
      </c>
      <c r="G59" s="10">
        <f t="shared" si="7"/>
        <v>907.4286395457206</v>
      </c>
      <c r="H59" s="10">
        <f t="shared" si="7"/>
        <v>131.74859062475866</v>
      </c>
      <c r="I59" s="10">
        <f t="shared" si="7"/>
        <v>522.8478072190738</v>
      </c>
      <c r="J59" s="10">
        <f t="shared" si="7"/>
        <v>63.49206349206349</v>
      </c>
      <c r="K59" s="10">
        <f t="shared" si="7"/>
        <v>122.74675968972899</v>
      </c>
      <c r="L59" s="10">
        <f t="shared" si="7"/>
        <v>81.71073405430367</v>
      </c>
      <c r="M59" s="10">
        <f t="shared" si="7"/>
        <v>89.34566710884447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214.93945144652395</v>
      </c>
      <c r="W59" s="10">
        <f t="shared" si="7"/>
        <v>90.82320117474303</v>
      </c>
      <c r="X59" s="10">
        <f t="shared" si="7"/>
        <v>0</v>
      </c>
      <c r="Y59" s="10">
        <f t="shared" si="7"/>
        <v>0</v>
      </c>
      <c r="Z59" s="11">
        <f t="shared" si="7"/>
        <v>100.00010778672888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134.26195426195426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99.71601786853861</v>
      </c>
      <c r="E66" s="16">
        <f t="shared" si="7"/>
        <v>99.71601786853861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100.40481927710843</v>
      </c>
      <c r="X66" s="16">
        <f t="shared" si="7"/>
        <v>0</v>
      </c>
      <c r="Y66" s="16">
        <f t="shared" si="7"/>
        <v>0</v>
      </c>
      <c r="Z66" s="17">
        <f t="shared" si="7"/>
        <v>99.71601786853861</v>
      </c>
    </row>
    <row r="67" spans="1:26" ht="13.5" hidden="1">
      <c r="A67" s="41" t="s">
        <v>285</v>
      </c>
      <c r="B67" s="24">
        <v>1841022</v>
      </c>
      <c r="C67" s="24"/>
      <c r="D67" s="25">
        <v>3892144</v>
      </c>
      <c r="E67" s="26">
        <v>3892144</v>
      </c>
      <c r="F67" s="26"/>
      <c r="G67" s="26">
        <v>92278</v>
      </c>
      <c r="H67" s="26">
        <v>103592</v>
      </c>
      <c r="I67" s="26">
        <v>195870</v>
      </c>
      <c r="J67" s="26">
        <v>163001</v>
      </c>
      <c r="K67" s="26">
        <v>163409</v>
      </c>
      <c r="L67" s="26">
        <v>163409</v>
      </c>
      <c r="M67" s="26">
        <v>489819</v>
      </c>
      <c r="N67" s="26"/>
      <c r="O67" s="26"/>
      <c r="P67" s="26"/>
      <c r="Q67" s="26"/>
      <c r="R67" s="26"/>
      <c r="S67" s="26"/>
      <c r="T67" s="26"/>
      <c r="U67" s="26"/>
      <c r="V67" s="26">
        <v>685689</v>
      </c>
      <c r="W67" s="26">
        <v>2133126</v>
      </c>
      <c r="X67" s="26"/>
      <c r="Y67" s="25"/>
      <c r="Z67" s="27">
        <v>3892144</v>
      </c>
    </row>
    <row r="68" spans="1:26" ht="13.5" hidden="1">
      <c r="A68" s="37" t="s">
        <v>31</v>
      </c>
      <c r="B68" s="19">
        <v>1732359</v>
      </c>
      <c r="C68" s="19"/>
      <c r="D68" s="20">
        <v>3711032</v>
      </c>
      <c r="E68" s="21">
        <v>3711032</v>
      </c>
      <c r="F68" s="21"/>
      <c r="G68" s="21">
        <v>92278</v>
      </c>
      <c r="H68" s="21">
        <v>103592</v>
      </c>
      <c r="I68" s="21">
        <v>195870</v>
      </c>
      <c r="J68" s="21">
        <v>159705</v>
      </c>
      <c r="K68" s="21">
        <v>160247</v>
      </c>
      <c r="L68" s="21">
        <v>160247</v>
      </c>
      <c r="M68" s="21">
        <v>480199</v>
      </c>
      <c r="N68" s="21"/>
      <c r="O68" s="21"/>
      <c r="P68" s="21"/>
      <c r="Q68" s="21"/>
      <c r="R68" s="21"/>
      <c r="S68" s="21"/>
      <c r="T68" s="21"/>
      <c r="U68" s="21"/>
      <c r="V68" s="21">
        <v>676069</v>
      </c>
      <c r="W68" s="21">
        <v>2043000</v>
      </c>
      <c r="X68" s="21"/>
      <c r="Y68" s="20"/>
      <c r="Z68" s="23">
        <v>3711032</v>
      </c>
    </row>
    <row r="69" spans="1:26" ht="13.5" hidden="1">
      <c r="A69" s="38" t="s">
        <v>32</v>
      </c>
      <c r="B69" s="19">
        <v>35265</v>
      </c>
      <c r="C69" s="19"/>
      <c r="D69" s="20">
        <v>55752</v>
      </c>
      <c r="E69" s="21">
        <v>55752</v>
      </c>
      <c r="F69" s="21"/>
      <c r="G69" s="21"/>
      <c r="H69" s="21"/>
      <c r="I69" s="21"/>
      <c r="J69" s="21">
        <v>3296</v>
      </c>
      <c r="K69" s="21">
        <v>3162</v>
      </c>
      <c r="L69" s="21">
        <v>3162</v>
      </c>
      <c r="M69" s="21">
        <v>9620</v>
      </c>
      <c r="N69" s="21"/>
      <c r="O69" s="21"/>
      <c r="P69" s="21"/>
      <c r="Q69" s="21"/>
      <c r="R69" s="21"/>
      <c r="S69" s="21"/>
      <c r="T69" s="21"/>
      <c r="U69" s="21"/>
      <c r="V69" s="21">
        <v>9620</v>
      </c>
      <c r="W69" s="21">
        <v>27876</v>
      </c>
      <c r="X69" s="21"/>
      <c r="Y69" s="20"/>
      <c r="Z69" s="23">
        <v>55752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27876</v>
      </c>
      <c r="X73" s="21"/>
      <c r="Y73" s="20"/>
      <c r="Z73" s="23"/>
    </row>
    <row r="74" spans="1:26" ht="13.5" hidden="1">
      <c r="A74" s="39" t="s">
        <v>107</v>
      </c>
      <c r="B74" s="19">
        <v>35265</v>
      </c>
      <c r="C74" s="19"/>
      <c r="D74" s="20">
        <v>55752</v>
      </c>
      <c r="E74" s="21">
        <v>55752</v>
      </c>
      <c r="F74" s="21"/>
      <c r="G74" s="21"/>
      <c r="H74" s="21"/>
      <c r="I74" s="21"/>
      <c r="J74" s="21">
        <v>3296</v>
      </c>
      <c r="K74" s="21">
        <v>3162</v>
      </c>
      <c r="L74" s="21">
        <v>3162</v>
      </c>
      <c r="M74" s="21">
        <v>9620</v>
      </c>
      <c r="N74" s="21"/>
      <c r="O74" s="21"/>
      <c r="P74" s="21"/>
      <c r="Q74" s="21"/>
      <c r="R74" s="21"/>
      <c r="S74" s="21"/>
      <c r="T74" s="21"/>
      <c r="U74" s="21"/>
      <c r="V74" s="21">
        <v>9620</v>
      </c>
      <c r="W74" s="21"/>
      <c r="X74" s="21"/>
      <c r="Y74" s="20"/>
      <c r="Z74" s="23">
        <v>55752</v>
      </c>
    </row>
    <row r="75" spans="1:26" ht="13.5" hidden="1">
      <c r="A75" s="40" t="s">
        <v>110</v>
      </c>
      <c r="B75" s="28">
        <v>73398</v>
      </c>
      <c r="C75" s="28"/>
      <c r="D75" s="29">
        <v>125360</v>
      </c>
      <c r="E75" s="30">
        <v>125360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62250</v>
      </c>
      <c r="X75" s="30"/>
      <c r="Y75" s="29"/>
      <c r="Z75" s="31">
        <v>125360</v>
      </c>
    </row>
    <row r="76" spans="1:26" ht="13.5" hidden="1">
      <c r="A76" s="42" t="s">
        <v>286</v>
      </c>
      <c r="B76" s="32"/>
      <c r="C76" s="32"/>
      <c r="D76" s="33">
        <v>3891792</v>
      </c>
      <c r="E76" s="34">
        <v>3891792</v>
      </c>
      <c r="F76" s="34">
        <v>53560</v>
      </c>
      <c r="G76" s="34">
        <v>837357</v>
      </c>
      <c r="H76" s="34">
        <v>136481</v>
      </c>
      <c r="I76" s="34">
        <v>1027398</v>
      </c>
      <c r="J76" s="34">
        <v>104696</v>
      </c>
      <c r="K76" s="34">
        <v>199860</v>
      </c>
      <c r="L76" s="34">
        <v>134101</v>
      </c>
      <c r="M76" s="34">
        <v>438657</v>
      </c>
      <c r="N76" s="34"/>
      <c r="O76" s="34"/>
      <c r="P76" s="34"/>
      <c r="Q76" s="34"/>
      <c r="R76" s="34"/>
      <c r="S76" s="34"/>
      <c r="T76" s="34"/>
      <c r="U76" s="34"/>
      <c r="V76" s="34">
        <v>1466055</v>
      </c>
      <c r="W76" s="34">
        <v>1945896</v>
      </c>
      <c r="X76" s="34"/>
      <c r="Y76" s="33"/>
      <c r="Z76" s="35">
        <v>3891792</v>
      </c>
    </row>
    <row r="77" spans="1:26" ht="13.5" hidden="1">
      <c r="A77" s="37" t="s">
        <v>31</v>
      </c>
      <c r="B77" s="19"/>
      <c r="C77" s="19"/>
      <c r="D77" s="20">
        <v>3711036</v>
      </c>
      <c r="E77" s="21">
        <v>3711036</v>
      </c>
      <c r="F77" s="21">
        <v>50264</v>
      </c>
      <c r="G77" s="21">
        <v>837357</v>
      </c>
      <c r="H77" s="21">
        <v>136481</v>
      </c>
      <c r="I77" s="21">
        <v>1024102</v>
      </c>
      <c r="J77" s="21">
        <v>101400</v>
      </c>
      <c r="K77" s="21">
        <v>196698</v>
      </c>
      <c r="L77" s="21">
        <v>130939</v>
      </c>
      <c r="M77" s="21">
        <v>429037</v>
      </c>
      <c r="N77" s="21"/>
      <c r="O77" s="21"/>
      <c r="P77" s="21"/>
      <c r="Q77" s="21"/>
      <c r="R77" s="21"/>
      <c r="S77" s="21"/>
      <c r="T77" s="21"/>
      <c r="U77" s="21"/>
      <c r="V77" s="21">
        <v>1453139</v>
      </c>
      <c r="W77" s="21">
        <v>1855518</v>
      </c>
      <c r="X77" s="21"/>
      <c r="Y77" s="20"/>
      <c r="Z77" s="23">
        <v>3711036</v>
      </c>
    </row>
    <row r="78" spans="1:26" ht="13.5" hidden="1">
      <c r="A78" s="38" t="s">
        <v>32</v>
      </c>
      <c r="B78" s="19"/>
      <c r="C78" s="19"/>
      <c r="D78" s="20">
        <v>55752</v>
      </c>
      <c r="E78" s="21">
        <v>55752</v>
      </c>
      <c r="F78" s="21">
        <v>3296</v>
      </c>
      <c r="G78" s="21"/>
      <c r="H78" s="21"/>
      <c r="I78" s="21">
        <v>3296</v>
      </c>
      <c r="J78" s="21">
        <v>3296</v>
      </c>
      <c r="K78" s="21">
        <v>3162</v>
      </c>
      <c r="L78" s="21">
        <v>3162</v>
      </c>
      <c r="M78" s="21">
        <v>9620</v>
      </c>
      <c r="N78" s="21"/>
      <c r="O78" s="21"/>
      <c r="P78" s="21"/>
      <c r="Q78" s="21"/>
      <c r="R78" s="21"/>
      <c r="S78" s="21"/>
      <c r="T78" s="21"/>
      <c r="U78" s="21"/>
      <c r="V78" s="21">
        <v>12916</v>
      </c>
      <c r="W78" s="21">
        <v>27876</v>
      </c>
      <c r="X78" s="21"/>
      <c r="Y78" s="20"/>
      <c r="Z78" s="23">
        <v>55752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55752</v>
      </c>
      <c r="E82" s="21">
        <v>55752</v>
      </c>
      <c r="F82" s="21">
        <v>3296</v>
      </c>
      <c r="G82" s="21"/>
      <c r="H82" s="21"/>
      <c r="I82" s="21">
        <v>3296</v>
      </c>
      <c r="J82" s="21">
        <v>3296</v>
      </c>
      <c r="K82" s="21">
        <v>3162</v>
      </c>
      <c r="L82" s="21">
        <v>3162</v>
      </c>
      <c r="M82" s="21">
        <v>9620</v>
      </c>
      <c r="N82" s="21"/>
      <c r="O82" s="21"/>
      <c r="P82" s="21"/>
      <c r="Q82" s="21"/>
      <c r="R82" s="21"/>
      <c r="S82" s="21"/>
      <c r="T82" s="21"/>
      <c r="U82" s="21"/>
      <c r="V82" s="21">
        <v>12916</v>
      </c>
      <c r="W82" s="21">
        <v>27876</v>
      </c>
      <c r="X82" s="21"/>
      <c r="Y82" s="20"/>
      <c r="Z82" s="23">
        <v>55752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125004</v>
      </c>
      <c r="E84" s="30">
        <v>125004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62502</v>
      </c>
      <c r="X84" s="30"/>
      <c r="Y84" s="29"/>
      <c r="Z84" s="31">
        <v>125004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37286188</v>
      </c>
      <c r="D5" s="153">
        <f>SUM(D6:D8)</f>
        <v>0</v>
      </c>
      <c r="E5" s="154">
        <f t="shared" si="0"/>
        <v>30659222</v>
      </c>
      <c r="F5" s="100">
        <f t="shared" si="0"/>
        <v>30659222</v>
      </c>
      <c r="G5" s="100">
        <f t="shared" si="0"/>
        <v>9113975</v>
      </c>
      <c r="H5" s="100">
        <f t="shared" si="0"/>
        <v>1011273</v>
      </c>
      <c r="I5" s="100">
        <f t="shared" si="0"/>
        <v>604006</v>
      </c>
      <c r="J5" s="100">
        <f t="shared" si="0"/>
        <v>10729254</v>
      </c>
      <c r="K5" s="100">
        <f t="shared" si="0"/>
        <v>922535</v>
      </c>
      <c r="L5" s="100">
        <f t="shared" si="0"/>
        <v>10097281</v>
      </c>
      <c r="M5" s="100">
        <f t="shared" si="0"/>
        <v>709964</v>
      </c>
      <c r="N5" s="100">
        <f t="shared" si="0"/>
        <v>11729780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22459034</v>
      </c>
      <c r="X5" s="100">
        <f t="shared" si="0"/>
        <v>12281088</v>
      </c>
      <c r="Y5" s="100">
        <f t="shared" si="0"/>
        <v>10177946</v>
      </c>
      <c r="Z5" s="137">
        <f>+IF(X5&lt;&gt;0,+(Y5/X5)*100,0)</f>
        <v>82.87495375002607</v>
      </c>
      <c r="AA5" s="153">
        <f>SUM(AA6:AA8)</f>
        <v>30659222</v>
      </c>
    </row>
    <row r="6" spans="1:27" ht="13.5">
      <c r="A6" s="138" t="s">
        <v>75</v>
      </c>
      <c r="B6" s="136"/>
      <c r="C6" s="155">
        <v>233576</v>
      </c>
      <c r="D6" s="155"/>
      <c r="E6" s="156">
        <v>2840928</v>
      </c>
      <c r="F6" s="60">
        <v>2840928</v>
      </c>
      <c r="G6" s="60">
        <v>72</v>
      </c>
      <c r="H6" s="60"/>
      <c r="I6" s="60"/>
      <c r="J6" s="60">
        <v>72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72</v>
      </c>
      <c r="X6" s="60">
        <v>2311440</v>
      </c>
      <c r="Y6" s="60">
        <v>-2311368</v>
      </c>
      <c r="Z6" s="140">
        <v>-100</v>
      </c>
      <c r="AA6" s="155">
        <v>2840928</v>
      </c>
    </row>
    <row r="7" spans="1:27" ht="13.5">
      <c r="A7" s="138" t="s">
        <v>76</v>
      </c>
      <c r="B7" s="136"/>
      <c r="C7" s="157">
        <v>37052612</v>
      </c>
      <c r="D7" s="157"/>
      <c r="E7" s="158">
        <v>15005256</v>
      </c>
      <c r="F7" s="159">
        <v>15005256</v>
      </c>
      <c r="G7" s="159">
        <v>9113503</v>
      </c>
      <c r="H7" s="159">
        <v>835077</v>
      </c>
      <c r="I7" s="159">
        <v>596991</v>
      </c>
      <c r="J7" s="159">
        <v>10545571</v>
      </c>
      <c r="K7" s="159">
        <v>905730</v>
      </c>
      <c r="L7" s="159">
        <v>10094119</v>
      </c>
      <c r="M7" s="159">
        <v>703312</v>
      </c>
      <c r="N7" s="159">
        <v>11703161</v>
      </c>
      <c r="O7" s="159"/>
      <c r="P7" s="159"/>
      <c r="Q7" s="159"/>
      <c r="R7" s="159"/>
      <c r="S7" s="159"/>
      <c r="T7" s="159"/>
      <c r="U7" s="159"/>
      <c r="V7" s="159"/>
      <c r="W7" s="159">
        <v>22248732</v>
      </c>
      <c r="X7" s="159">
        <v>7502628</v>
      </c>
      <c r="Y7" s="159">
        <v>14746104</v>
      </c>
      <c r="Z7" s="141">
        <v>196.55</v>
      </c>
      <c r="AA7" s="157">
        <v>15005256</v>
      </c>
    </row>
    <row r="8" spans="1:27" ht="13.5">
      <c r="A8" s="138" t="s">
        <v>77</v>
      </c>
      <c r="B8" s="136"/>
      <c r="C8" s="155"/>
      <c r="D8" s="155"/>
      <c r="E8" s="156">
        <v>12813038</v>
      </c>
      <c r="F8" s="60">
        <v>12813038</v>
      </c>
      <c r="G8" s="60">
        <v>400</v>
      </c>
      <c r="H8" s="60">
        <v>176196</v>
      </c>
      <c r="I8" s="60">
        <v>7015</v>
      </c>
      <c r="J8" s="60">
        <v>183611</v>
      </c>
      <c r="K8" s="60">
        <v>16805</v>
      </c>
      <c r="L8" s="60">
        <v>3162</v>
      </c>
      <c r="M8" s="60">
        <v>6652</v>
      </c>
      <c r="N8" s="60">
        <v>26619</v>
      </c>
      <c r="O8" s="60"/>
      <c r="P8" s="60"/>
      <c r="Q8" s="60"/>
      <c r="R8" s="60"/>
      <c r="S8" s="60"/>
      <c r="T8" s="60"/>
      <c r="U8" s="60"/>
      <c r="V8" s="60"/>
      <c r="W8" s="60">
        <v>210230</v>
      </c>
      <c r="X8" s="60">
        <v>2467020</v>
      </c>
      <c r="Y8" s="60">
        <v>-2256790</v>
      </c>
      <c r="Z8" s="140">
        <v>-91.48</v>
      </c>
      <c r="AA8" s="155">
        <v>12813038</v>
      </c>
    </row>
    <row r="9" spans="1:27" ht="13.5">
      <c r="A9" s="135" t="s">
        <v>78</v>
      </c>
      <c r="B9" s="136"/>
      <c r="C9" s="153">
        <f aca="true" t="shared" si="1" ref="C9:Y9">SUM(C10:C14)</f>
        <v>5523616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13885</v>
      </c>
      <c r="H9" s="100">
        <f t="shared" si="1"/>
        <v>237713</v>
      </c>
      <c r="I9" s="100">
        <f t="shared" si="1"/>
        <v>125305</v>
      </c>
      <c r="J9" s="100">
        <f t="shared" si="1"/>
        <v>376903</v>
      </c>
      <c r="K9" s="100">
        <f t="shared" si="1"/>
        <v>994135</v>
      </c>
      <c r="L9" s="100">
        <f t="shared" si="1"/>
        <v>764522</v>
      </c>
      <c r="M9" s="100">
        <f t="shared" si="1"/>
        <v>780426</v>
      </c>
      <c r="N9" s="100">
        <f t="shared" si="1"/>
        <v>2539083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2915986</v>
      </c>
      <c r="X9" s="100">
        <f t="shared" si="1"/>
        <v>2773296</v>
      </c>
      <c r="Y9" s="100">
        <f t="shared" si="1"/>
        <v>142690</v>
      </c>
      <c r="Z9" s="137">
        <f>+IF(X9&lt;&gt;0,+(Y9/X9)*100,0)</f>
        <v>5.145141376903151</v>
      </c>
      <c r="AA9" s="153">
        <f>SUM(AA10:AA14)</f>
        <v>0</v>
      </c>
    </row>
    <row r="10" spans="1:27" ht="13.5">
      <c r="A10" s="138" t="s">
        <v>79</v>
      </c>
      <c r="B10" s="136"/>
      <c r="C10" s="155">
        <v>5434644</v>
      </c>
      <c r="D10" s="155"/>
      <c r="E10" s="156"/>
      <c r="F10" s="60"/>
      <c r="G10" s="60">
        <v>7910</v>
      </c>
      <c r="H10" s="60">
        <v>230591</v>
      </c>
      <c r="I10" s="60">
        <v>117420</v>
      </c>
      <c r="J10" s="60">
        <v>355921</v>
      </c>
      <c r="K10" s="60">
        <v>988160</v>
      </c>
      <c r="L10" s="60">
        <v>758547</v>
      </c>
      <c r="M10" s="60">
        <v>768477</v>
      </c>
      <c r="N10" s="60">
        <v>2515184</v>
      </c>
      <c r="O10" s="60"/>
      <c r="P10" s="60"/>
      <c r="Q10" s="60"/>
      <c r="R10" s="60"/>
      <c r="S10" s="60"/>
      <c r="T10" s="60"/>
      <c r="U10" s="60"/>
      <c r="V10" s="60"/>
      <c r="W10" s="60">
        <v>2871105</v>
      </c>
      <c r="X10" s="60">
        <v>2012250</v>
      </c>
      <c r="Y10" s="60">
        <v>858855</v>
      </c>
      <c r="Z10" s="140">
        <v>42.68</v>
      </c>
      <c r="AA10" s="155"/>
    </row>
    <row r="11" spans="1:27" ht="13.5">
      <c r="A11" s="138" t="s">
        <v>80</v>
      </c>
      <c r="B11" s="136"/>
      <c r="C11" s="155">
        <v>88972</v>
      </c>
      <c r="D11" s="155"/>
      <c r="E11" s="156"/>
      <c r="F11" s="60"/>
      <c r="G11" s="60">
        <v>5975</v>
      </c>
      <c r="H11" s="60">
        <v>7122</v>
      </c>
      <c r="I11" s="60">
        <v>7885</v>
      </c>
      <c r="J11" s="60">
        <v>20982</v>
      </c>
      <c r="K11" s="60">
        <v>5975</v>
      </c>
      <c r="L11" s="60">
        <v>5975</v>
      </c>
      <c r="M11" s="60">
        <v>11949</v>
      </c>
      <c r="N11" s="60">
        <v>23899</v>
      </c>
      <c r="O11" s="60"/>
      <c r="P11" s="60"/>
      <c r="Q11" s="60"/>
      <c r="R11" s="60"/>
      <c r="S11" s="60"/>
      <c r="T11" s="60"/>
      <c r="U11" s="60"/>
      <c r="V11" s="60"/>
      <c r="W11" s="60">
        <v>44881</v>
      </c>
      <c r="X11" s="60">
        <v>250002</v>
      </c>
      <c r="Y11" s="60">
        <v>-205121</v>
      </c>
      <c r="Z11" s="140">
        <v>-82.05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33000</v>
      </c>
      <c r="Y12" s="60">
        <v>-33000</v>
      </c>
      <c r="Z12" s="140">
        <v>-100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428046</v>
      </c>
      <c r="Y13" s="60">
        <v>-428046</v>
      </c>
      <c r="Z13" s="140">
        <v>-100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49998</v>
      </c>
      <c r="Y14" s="159">
        <v>-49998</v>
      </c>
      <c r="Z14" s="141">
        <v>-100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20632286</v>
      </c>
      <c r="D15" s="153">
        <f>SUM(D16:D18)</f>
        <v>0</v>
      </c>
      <c r="E15" s="154">
        <f t="shared" si="2"/>
        <v>25044103</v>
      </c>
      <c r="F15" s="100">
        <f t="shared" si="2"/>
        <v>25044103</v>
      </c>
      <c r="G15" s="100">
        <f t="shared" si="2"/>
        <v>4537673</v>
      </c>
      <c r="H15" s="100">
        <f t="shared" si="2"/>
        <v>3547376</v>
      </c>
      <c r="I15" s="100">
        <f t="shared" si="2"/>
        <v>1855676</v>
      </c>
      <c r="J15" s="100">
        <f t="shared" si="2"/>
        <v>9940725</v>
      </c>
      <c r="K15" s="100">
        <f t="shared" si="2"/>
        <v>1269990</v>
      </c>
      <c r="L15" s="100">
        <f t="shared" si="2"/>
        <v>764417</v>
      </c>
      <c r="M15" s="100">
        <f t="shared" si="2"/>
        <v>1696033</v>
      </c>
      <c r="N15" s="100">
        <f t="shared" si="2"/>
        <v>3730440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13671165</v>
      </c>
      <c r="X15" s="100">
        <f t="shared" si="2"/>
        <v>12529626</v>
      </c>
      <c r="Y15" s="100">
        <f t="shared" si="2"/>
        <v>1141539</v>
      </c>
      <c r="Z15" s="137">
        <f>+IF(X15&lt;&gt;0,+(Y15/X15)*100,0)</f>
        <v>9.110718867426689</v>
      </c>
      <c r="AA15" s="153">
        <f>SUM(AA16:AA18)</f>
        <v>25044103</v>
      </c>
    </row>
    <row r="16" spans="1:27" ht="13.5">
      <c r="A16" s="138" t="s">
        <v>85</v>
      </c>
      <c r="B16" s="136"/>
      <c r="C16" s="155">
        <v>20580997</v>
      </c>
      <c r="D16" s="155"/>
      <c r="E16" s="156">
        <v>25044103</v>
      </c>
      <c r="F16" s="60">
        <v>25044103</v>
      </c>
      <c r="G16" s="60">
        <v>4537673</v>
      </c>
      <c r="H16" s="60">
        <v>3543680</v>
      </c>
      <c r="I16" s="60">
        <v>1853081</v>
      </c>
      <c r="J16" s="60">
        <v>9934434</v>
      </c>
      <c r="K16" s="60">
        <v>1266395</v>
      </c>
      <c r="L16" s="60">
        <v>760525</v>
      </c>
      <c r="M16" s="60">
        <v>1694136</v>
      </c>
      <c r="N16" s="60">
        <v>3721056</v>
      </c>
      <c r="O16" s="60"/>
      <c r="P16" s="60"/>
      <c r="Q16" s="60"/>
      <c r="R16" s="60"/>
      <c r="S16" s="60"/>
      <c r="T16" s="60"/>
      <c r="U16" s="60"/>
      <c r="V16" s="60"/>
      <c r="W16" s="60">
        <v>13655490</v>
      </c>
      <c r="X16" s="60">
        <v>8492226</v>
      </c>
      <c r="Y16" s="60">
        <v>5163264</v>
      </c>
      <c r="Z16" s="140">
        <v>60.8</v>
      </c>
      <c r="AA16" s="155">
        <v>25044103</v>
      </c>
    </row>
    <row r="17" spans="1:27" ht="13.5">
      <c r="A17" s="138" t="s">
        <v>86</v>
      </c>
      <c r="B17" s="136"/>
      <c r="C17" s="155">
        <v>51289</v>
      </c>
      <c r="D17" s="155"/>
      <c r="E17" s="156"/>
      <c r="F17" s="60"/>
      <c r="G17" s="60"/>
      <c r="H17" s="60">
        <v>3696</v>
      </c>
      <c r="I17" s="60">
        <v>2595</v>
      </c>
      <c r="J17" s="60">
        <v>6291</v>
      </c>
      <c r="K17" s="60">
        <v>3595</v>
      </c>
      <c r="L17" s="60">
        <v>3892</v>
      </c>
      <c r="M17" s="60">
        <v>1897</v>
      </c>
      <c r="N17" s="60">
        <v>9384</v>
      </c>
      <c r="O17" s="60"/>
      <c r="P17" s="60"/>
      <c r="Q17" s="60"/>
      <c r="R17" s="60"/>
      <c r="S17" s="60"/>
      <c r="T17" s="60"/>
      <c r="U17" s="60"/>
      <c r="V17" s="60"/>
      <c r="W17" s="60">
        <v>15675</v>
      </c>
      <c r="X17" s="60">
        <v>4037400</v>
      </c>
      <c r="Y17" s="60">
        <v>-4021725</v>
      </c>
      <c r="Z17" s="140">
        <v>-99.61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377874</v>
      </c>
      <c r="Y19" s="100">
        <f t="shared" si="3"/>
        <v>-377874</v>
      </c>
      <c r="Z19" s="137">
        <f>+IF(X19&lt;&gt;0,+(Y19/X19)*100,0)</f>
        <v>-100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349998</v>
      </c>
      <c r="Y22" s="159">
        <v>-349998</v>
      </c>
      <c r="Z22" s="141">
        <v>-100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27876</v>
      </c>
      <c r="Y23" s="60">
        <v>-27876</v>
      </c>
      <c r="Z23" s="140">
        <v>-100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149814</v>
      </c>
      <c r="Y24" s="100">
        <v>-149814</v>
      </c>
      <c r="Z24" s="137">
        <v>-100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63442090</v>
      </c>
      <c r="D25" s="168">
        <f>+D5+D9+D15+D19+D24</f>
        <v>0</v>
      </c>
      <c r="E25" s="169">
        <f t="shared" si="4"/>
        <v>55703325</v>
      </c>
      <c r="F25" s="73">
        <f t="shared" si="4"/>
        <v>55703325</v>
      </c>
      <c r="G25" s="73">
        <f t="shared" si="4"/>
        <v>13665533</v>
      </c>
      <c r="H25" s="73">
        <f t="shared" si="4"/>
        <v>4796362</v>
      </c>
      <c r="I25" s="73">
        <f t="shared" si="4"/>
        <v>2584987</v>
      </c>
      <c r="J25" s="73">
        <f t="shared" si="4"/>
        <v>21046882</v>
      </c>
      <c r="K25" s="73">
        <f t="shared" si="4"/>
        <v>3186660</v>
      </c>
      <c r="L25" s="73">
        <f t="shared" si="4"/>
        <v>11626220</v>
      </c>
      <c r="M25" s="73">
        <f t="shared" si="4"/>
        <v>3186423</v>
      </c>
      <c r="N25" s="73">
        <f t="shared" si="4"/>
        <v>17999303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39046185</v>
      </c>
      <c r="X25" s="73">
        <f t="shared" si="4"/>
        <v>28111698</v>
      </c>
      <c r="Y25" s="73">
        <f t="shared" si="4"/>
        <v>10934487</v>
      </c>
      <c r="Z25" s="170">
        <f>+IF(X25&lt;&gt;0,+(Y25/X25)*100,0)</f>
        <v>38.896572522940446</v>
      </c>
      <c r="AA25" s="168">
        <f>+AA5+AA9+AA15+AA19+AA24</f>
        <v>55703325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21279875</v>
      </c>
      <c r="D28" s="153">
        <f>SUM(D29:D31)</f>
        <v>0</v>
      </c>
      <c r="E28" s="154">
        <f t="shared" si="5"/>
        <v>32824313</v>
      </c>
      <c r="F28" s="100">
        <f t="shared" si="5"/>
        <v>32824313</v>
      </c>
      <c r="G28" s="100">
        <f t="shared" si="5"/>
        <v>2547096</v>
      </c>
      <c r="H28" s="100">
        <f t="shared" si="5"/>
        <v>1967093</v>
      </c>
      <c r="I28" s="100">
        <f t="shared" si="5"/>
        <v>1943563</v>
      </c>
      <c r="J28" s="100">
        <f t="shared" si="5"/>
        <v>6457752</v>
      </c>
      <c r="K28" s="100">
        <f t="shared" si="5"/>
        <v>2028659</v>
      </c>
      <c r="L28" s="100">
        <f t="shared" si="5"/>
        <v>3017886</v>
      </c>
      <c r="M28" s="100">
        <f t="shared" si="5"/>
        <v>1831572</v>
      </c>
      <c r="N28" s="100">
        <f t="shared" si="5"/>
        <v>6878117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13335869</v>
      </c>
      <c r="X28" s="100">
        <f t="shared" si="5"/>
        <v>12281088</v>
      </c>
      <c r="Y28" s="100">
        <f t="shared" si="5"/>
        <v>1054781</v>
      </c>
      <c r="Z28" s="137">
        <f>+IF(X28&lt;&gt;0,+(Y28/X28)*100,0)</f>
        <v>8.588660874345987</v>
      </c>
      <c r="AA28" s="153">
        <f>SUM(AA29:AA31)</f>
        <v>32824313</v>
      </c>
    </row>
    <row r="29" spans="1:27" ht="13.5">
      <c r="A29" s="138" t="s">
        <v>75</v>
      </c>
      <c r="B29" s="136"/>
      <c r="C29" s="155">
        <v>6893376</v>
      </c>
      <c r="D29" s="155"/>
      <c r="E29" s="156">
        <v>4623019</v>
      </c>
      <c r="F29" s="60">
        <v>4623019</v>
      </c>
      <c r="G29" s="60">
        <v>348317</v>
      </c>
      <c r="H29" s="60">
        <v>352880</v>
      </c>
      <c r="I29" s="60">
        <v>397206</v>
      </c>
      <c r="J29" s="60">
        <v>1098403</v>
      </c>
      <c r="K29" s="60">
        <v>515552</v>
      </c>
      <c r="L29" s="60">
        <v>476294</v>
      </c>
      <c r="M29" s="60">
        <v>416948</v>
      </c>
      <c r="N29" s="60">
        <v>1408794</v>
      </c>
      <c r="O29" s="60"/>
      <c r="P29" s="60"/>
      <c r="Q29" s="60"/>
      <c r="R29" s="60"/>
      <c r="S29" s="60"/>
      <c r="T29" s="60"/>
      <c r="U29" s="60"/>
      <c r="V29" s="60"/>
      <c r="W29" s="60">
        <v>2507197</v>
      </c>
      <c r="X29" s="60">
        <v>2311440</v>
      </c>
      <c r="Y29" s="60">
        <v>195757</v>
      </c>
      <c r="Z29" s="140">
        <v>8.47</v>
      </c>
      <c r="AA29" s="155">
        <v>4623019</v>
      </c>
    </row>
    <row r="30" spans="1:27" ht="13.5">
      <c r="A30" s="138" t="s">
        <v>76</v>
      </c>
      <c r="B30" s="136"/>
      <c r="C30" s="157">
        <v>14386499</v>
      </c>
      <c r="D30" s="157"/>
      <c r="E30" s="158">
        <v>17311256</v>
      </c>
      <c r="F30" s="159">
        <v>17311256</v>
      </c>
      <c r="G30" s="159">
        <v>1101491</v>
      </c>
      <c r="H30" s="159">
        <v>1010664</v>
      </c>
      <c r="I30" s="159">
        <v>999452</v>
      </c>
      <c r="J30" s="159">
        <v>3111607</v>
      </c>
      <c r="K30" s="159">
        <v>938344</v>
      </c>
      <c r="L30" s="159">
        <v>955433</v>
      </c>
      <c r="M30" s="159">
        <v>715523</v>
      </c>
      <c r="N30" s="159">
        <v>2609300</v>
      </c>
      <c r="O30" s="159"/>
      <c r="P30" s="159"/>
      <c r="Q30" s="159"/>
      <c r="R30" s="159"/>
      <c r="S30" s="159"/>
      <c r="T30" s="159"/>
      <c r="U30" s="159"/>
      <c r="V30" s="159"/>
      <c r="W30" s="159">
        <v>5720907</v>
      </c>
      <c r="X30" s="159">
        <v>7502628</v>
      </c>
      <c r="Y30" s="159">
        <v>-1781721</v>
      </c>
      <c r="Z30" s="141">
        <v>-23.75</v>
      </c>
      <c r="AA30" s="157">
        <v>17311256</v>
      </c>
    </row>
    <row r="31" spans="1:27" ht="13.5">
      <c r="A31" s="138" t="s">
        <v>77</v>
      </c>
      <c r="B31" s="136"/>
      <c r="C31" s="155"/>
      <c r="D31" s="155"/>
      <c r="E31" s="156">
        <v>10890038</v>
      </c>
      <c r="F31" s="60">
        <v>10890038</v>
      </c>
      <c r="G31" s="60">
        <v>1097288</v>
      </c>
      <c r="H31" s="60">
        <v>603549</v>
      </c>
      <c r="I31" s="60">
        <v>546905</v>
      </c>
      <c r="J31" s="60">
        <v>2247742</v>
      </c>
      <c r="K31" s="60">
        <v>574763</v>
      </c>
      <c r="L31" s="60">
        <v>1586159</v>
      </c>
      <c r="M31" s="60">
        <v>699101</v>
      </c>
      <c r="N31" s="60">
        <v>2860023</v>
      </c>
      <c r="O31" s="60"/>
      <c r="P31" s="60"/>
      <c r="Q31" s="60"/>
      <c r="R31" s="60"/>
      <c r="S31" s="60"/>
      <c r="T31" s="60"/>
      <c r="U31" s="60"/>
      <c r="V31" s="60"/>
      <c r="W31" s="60">
        <v>5107765</v>
      </c>
      <c r="X31" s="60">
        <v>2467020</v>
      </c>
      <c r="Y31" s="60">
        <v>2640745</v>
      </c>
      <c r="Z31" s="140">
        <v>107.04</v>
      </c>
      <c r="AA31" s="155">
        <v>10890038</v>
      </c>
    </row>
    <row r="32" spans="1:27" ht="13.5">
      <c r="A32" s="135" t="s">
        <v>78</v>
      </c>
      <c r="B32" s="136"/>
      <c r="C32" s="153">
        <f aca="true" t="shared" si="6" ref="C32:Y32">SUM(C33:C37)</f>
        <v>7582768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5975</v>
      </c>
      <c r="H32" s="100">
        <f t="shared" si="6"/>
        <v>71182</v>
      </c>
      <c r="I32" s="100">
        <f t="shared" si="6"/>
        <v>227244</v>
      </c>
      <c r="J32" s="100">
        <f t="shared" si="6"/>
        <v>304401</v>
      </c>
      <c r="K32" s="100">
        <f t="shared" si="6"/>
        <v>312802</v>
      </c>
      <c r="L32" s="100">
        <f t="shared" si="6"/>
        <v>58589</v>
      </c>
      <c r="M32" s="100">
        <f t="shared" si="6"/>
        <v>49339</v>
      </c>
      <c r="N32" s="100">
        <f t="shared" si="6"/>
        <v>420730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725131</v>
      </c>
      <c r="X32" s="100">
        <f t="shared" si="6"/>
        <v>2773296</v>
      </c>
      <c r="Y32" s="100">
        <f t="shared" si="6"/>
        <v>-2048165</v>
      </c>
      <c r="Z32" s="137">
        <f>+IF(X32&lt;&gt;0,+(Y32/X32)*100,0)</f>
        <v>-73.85309754169768</v>
      </c>
      <c r="AA32" s="153">
        <f>SUM(AA33:AA37)</f>
        <v>0</v>
      </c>
    </row>
    <row r="33" spans="1:27" ht="13.5">
      <c r="A33" s="138" t="s">
        <v>79</v>
      </c>
      <c r="B33" s="136"/>
      <c r="C33" s="155">
        <v>7145837</v>
      </c>
      <c r="D33" s="155"/>
      <c r="E33" s="156"/>
      <c r="F33" s="60"/>
      <c r="G33" s="60"/>
      <c r="H33" s="60">
        <v>8852</v>
      </c>
      <c r="I33" s="60">
        <v>90070</v>
      </c>
      <c r="J33" s="60">
        <v>98922</v>
      </c>
      <c r="K33" s="60">
        <v>65930</v>
      </c>
      <c r="L33" s="60">
        <v>3947</v>
      </c>
      <c r="M33" s="60"/>
      <c r="N33" s="60">
        <v>69877</v>
      </c>
      <c r="O33" s="60"/>
      <c r="P33" s="60"/>
      <c r="Q33" s="60"/>
      <c r="R33" s="60"/>
      <c r="S33" s="60"/>
      <c r="T33" s="60"/>
      <c r="U33" s="60"/>
      <c r="V33" s="60"/>
      <c r="W33" s="60">
        <v>168799</v>
      </c>
      <c r="X33" s="60">
        <v>2012250</v>
      </c>
      <c r="Y33" s="60">
        <v>-1843451</v>
      </c>
      <c r="Z33" s="140">
        <v>-91.61</v>
      </c>
      <c r="AA33" s="155"/>
    </row>
    <row r="34" spans="1:27" ht="13.5">
      <c r="A34" s="138" t="s">
        <v>80</v>
      </c>
      <c r="B34" s="136"/>
      <c r="C34" s="155">
        <v>436931</v>
      </c>
      <c r="D34" s="155"/>
      <c r="E34" s="156"/>
      <c r="F34" s="60"/>
      <c r="G34" s="60">
        <v>5975</v>
      </c>
      <c r="H34" s="60">
        <v>62330</v>
      </c>
      <c r="I34" s="60">
        <v>137174</v>
      </c>
      <c r="J34" s="60">
        <v>205479</v>
      </c>
      <c r="K34" s="60">
        <v>246872</v>
      </c>
      <c r="L34" s="60">
        <v>54642</v>
      </c>
      <c r="M34" s="60">
        <v>49339</v>
      </c>
      <c r="N34" s="60">
        <v>350853</v>
      </c>
      <c r="O34" s="60"/>
      <c r="P34" s="60"/>
      <c r="Q34" s="60"/>
      <c r="R34" s="60"/>
      <c r="S34" s="60"/>
      <c r="T34" s="60"/>
      <c r="U34" s="60"/>
      <c r="V34" s="60"/>
      <c r="W34" s="60">
        <v>556332</v>
      </c>
      <c r="X34" s="60">
        <v>250002</v>
      </c>
      <c r="Y34" s="60">
        <v>306330</v>
      </c>
      <c r="Z34" s="140">
        <v>122.53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33000</v>
      </c>
      <c r="Y35" s="60">
        <v>-33000</v>
      </c>
      <c r="Z35" s="140">
        <v>-100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428046</v>
      </c>
      <c r="Y36" s="60">
        <v>-428046</v>
      </c>
      <c r="Z36" s="140">
        <v>-100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49998</v>
      </c>
      <c r="Y37" s="159">
        <v>-49998</v>
      </c>
      <c r="Z37" s="141">
        <v>-100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14461558</v>
      </c>
      <c r="D38" s="153">
        <f>SUM(D39:D41)</f>
        <v>0</v>
      </c>
      <c r="E38" s="154">
        <f t="shared" si="7"/>
        <v>8143012</v>
      </c>
      <c r="F38" s="100">
        <f t="shared" si="7"/>
        <v>8143012</v>
      </c>
      <c r="G38" s="100">
        <f t="shared" si="7"/>
        <v>6467859</v>
      </c>
      <c r="H38" s="100">
        <f t="shared" si="7"/>
        <v>3768436</v>
      </c>
      <c r="I38" s="100">
        <f t="shared" si="7"/>
        <v>2220661</v>
      </c>
      <c r="J38" s="100">
        <f t="shared" si="7"/>
        <v>12456956</v>
      </c>
      <c r="K38" s="100">
        <f t="shared" si="7"/>
        <v>2605383</v>
      </c>
      <c r="L38" s="100">
        <f t="shared" si="7"/>
        <v>1742465</v>
      </c>
      <c r="M38" s="100">
        <f t="shared" si="7"/>
        <v>3074798</v>
      </c>
      <c r="N38" s="100">
        <f t="shared" si="7"/>
        <v>7422646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19879602</v>
      </c>
      <c r="X38" s="100">
        <f t="shared" si="7"/>
        <v>12529626</v>
      </c>
      <c r="Y38" s="100">
        <f t="shared" si="7"/>
        <v>7349976</v>
      </c>
      <c r="Z38" s="137">
        <f>+IF(X38&lt;&gt;0,+(Y38/X38)*100,0)</f>
        <v>58.660777265019725</v>
      </c>
      <c r="AA38" s="153">
        <f>SUM(AA39:AA41)</f>
        <v>8143012</v>
      </c>
    </row>
    <row r="39" spans="1:27" ht="13.5">
      <c r="A39" s="138" t="s">
        <v>85</v>
      </c>
      <c r="B39" s="136"/>
      <c r="C39" s="155">
        <v>14461558</v>
      </c>
      <c r="D39" s="155"/>
      <c r="E39" s="156">
        <v>8143012</v>
      </c>
      <c r="F39" s="60">
        <v>8143012</v>
      </c>
      <c r="G39" s="60">
        <v>6467859</v>
      </c>
      <c r="H39" s="60">
        <v>3768436</v>
      </c>
      <c r="I39" s="60">
        <v>2220661</v>
      </c>
      <c r="J39" s="60">
        <v>12456956</v>
      </c>
      <c r="K39" s="60">
        <v>2605383</v>
      </c>
      <c r="L39" s="60">
        <v>1742465</v>
      </c>
      <c r="M39" s="60">
        <v>3074798</v>
      </c>
      <c r="N39" s="60">
        <v>7422646</v>
      </c>
      <c r="O39" s="60"/>
      <c r="P39" s="60"/>
      <c r="Q39" s="60"/>
      <c r="R39" s="60"/>
      <c r="S39" s="60"/>
      <c r="T39" s="60"/>
      <c r="U39" s="60"/>
      <c r="V39" s="60"/>
      <c r="W39" s="60">
        <v>19879602</v>
      </c>
      <c r="X39" s="60">
        <v>8492226</v>
      </c>
      <c r="Y39" s="60">
        <v>11387376</v>
      </c>
      <c r="Z39" s="140">
        <v>134.09</v>
      </c>
      <c r="AA39" s="155">
        <v>8143012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4037400</v>
      </c>
      <c r="Y40" s="60">
        <v>-4037400</v>
      </c>
      <c r="Z40" s="140">
        <v>-100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377874</v>
      </c>
      <c r="Y42" s="100">
        <f t="shared" si="8"/>
        <v>-377874</v>
      </c>
      <c r="Z42" s="137">
        <f>+IF(X42&lt;&gt;0,+(Y42/X42)*100,0)</f>
        <v>-100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349998</v>
      </c>
      <c r="Y45" s="159">
        <v>-349998</v>
      </c>
      <c r="Z45" s="141">
        <v>-100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27876</v>
      </c>
      <c r="Y46" s="60">
        <v>-27876</v>
      </c>
      <c r="Z46" s="140">
        <v>-100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149814</v>
      </c>
      <c r="Y47" s="100">
        <v>-149814</v>
      </c>
      <c r="Z47" s="137">
        <v>-100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43324201</v>
      </c>
      <c r="D48" s="168">
        <f>+D28+D32+D38+D42+D47</f>
        <v>0</v>
      </c>
      <c r="E48" s="169">
        <f t="shared" si="9"/>
        <v>40967325</v>
      </c>
      <c r="F48" s="73">
        <f t="shared" si="9"/>
        <v>40967325</v>
      </c>
      <c r="G48" s="73">
        <f t="shared" si="9"/>
        <v>9020930</v>
      </c>
      <c r="H48" s="73">
        <f t="shared" si="9"/>
        <v>5806711</v>
      </c>
      <c r="I48" s="73">
        <f t="shared" si="9"/>
        <v>4391468</v>
      </c>
      <c r="J48" s="73">
        <f t="shared" si="9"/>
        <v>19219109</v>
      </c>
      <c r="K48" s="73">
        <f t="shared" si="9"/>
        <v>4946844</v>
      </c>
      <c r="L48" s="73">
        <f t="shared" si="9"/>
        <v>4818940</v>
      </c>
      <c r="M48" s="73">
        <f t="shared" si="9"/>
        <v>4955709</v>
      </c>
      <c r="N48" s="73">
        <f t="shared" si="9"/>
        <v>14721493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33940602</v>
      </c>
      <c r="X48" s="73">
        <f t="shared" si="9"/>
        <v>28111698</v>
      </c>
      <c r="Y48" s="73">
        <f t="shared" si="9"/>
        <v>5828904</v>
      </c>
      <c r="Z48" s="170">
        <f>+IF(X48&lt;&gt;0,+(Y48/X48)*100,0)</f>
        <v>20.734798730407533</v>
      </c>
      <c r="AA48" s="168">
        <f>+AA28+AA32+AA38+AA42+AA47</f>
        <v>40967325</v>
      </c>
    </row>
    <row r="49" spans="1:27" ht="13.5">
      <c r="A49" s="148" t="s">
        <v>49</v>
      </c>
      <c r="B49" s="149"/>
      <c r="C49" s="171">
        <f aca="true" t="shared" si="10" ref="C49:Y49">+C25-C48</f>
        <v>20117889</v>
      </c>
      <c r="D49" s="171">
        <f>+D25-D48</f>
        <v>0</v>
      </c>
      <c r="E49" s="172">
        <f t="shared" si="10"/>
        <v>14736000</v>
      </c>
      <c r="F49" s="173">
        <f t="shared" si="10"/>
        <v>14736000</v>
      </c>
      <c r="G49" s="173">
        <f t="shared" si="10"/>
        <v>4644603</v>
      </c>
      <c r="H49" s="173">
        <f t="shared" si="10"/>
        <v>-1010349</v>
      </c>
      <c r="I49" s="173">
        <f t="shared" si="10"/>
        <v>-1806481</v>
      </c>
      <c r="J49" s="173">
        <f t="shared" si="10"/>
        <v>1827773</v>
      </c>
      <c r="K49" s="173">
        <f t="shared" si="10"/>
        <v>-1760184</v>
      </c>
      <c r="L49" s="173">
        <f t="shared" si="10"/>
        <v>6807280</v>
      </c>
      <c r="M49" s="173">
        <f t="shared" si="10"/>
        <v>-1769286</v>
      </c>
      <c r="N49" s="173">
        <f t="shared" si="10"/>
        <v>3277810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5105583</v>
      </c>
      <c r="X49" s="173">
        <f>IF(F25=F48,0,X25-X48)</f>
        <v>0</v>
      </c>
      <c r="Y49" s="173">
        <f t="shared" si="10"/>
        <v>5105583</v>
      </c>
      <c r="Z49" s="174">
        <f>+IF(X49&lt;&gt;0,+(Y49/X49)*100,0)</f>
        <v>0</v>
      </c>
      <c r="AA49" s="171">
        <f>+AA25-AA48</f>
        <v>14736000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1732359</v>
      </c>
      <c r="D5" s="155">
        <v>0</v>
      </c>
      <c r="E5" s="156">
        <v>3711032</v>
      </c>
      <c r="F5" s="60">
        <v>3711032</v>
      </c>
      <c r="G5" s="60">
        <v>0</v>
      </c>
      <c r="H5" s="60">
        <v>92278</v>
      </c>
      <c r="I5" s="60">
        <v>103592</v>
      </c>
      <c r="J5" s="60">
        <v>195870</v>
      </c>
      <c r="K5" s="60">
        <v>159705</v>
      </c>
      <c r="L5" s="60">
        <v>160247</v>
      </c>
      <c r="M5" s="60">
        <v>160247</v>
      </c>
      <c r="N5" s="60">
        <v>480199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676069</v>
      </c>
      <c r="X5" s="60">
        <v>2043000</v>
      </c>
      <c r="Y5" s="60">
        <v>-1366931</v>
      </c>
      <c r="Z5" s="140">
        <v>-66.91</v>
      </c>
      <c r="AA5" s="155">
        <v>3711032</v>
      </c>
    </row>
    <row r="6" spans="1:27" ht="13.5">
      <c r="A6" s="181" t="s">
        <v>102</v>
      </c>
      <c r="B6" s="182"/>
      <c r="C6" s="155">
        <v>2500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330</v>
      </c>
      <c r="J6" s="60">
        <v>330</v>
      </c>
      <c r="K6" s="60">
        <v>110</v>
      </c>
      <c r="L6" s="60">
        <v>330</v>
      </c>
      <c r="M6" s="60">
        <v>110</v>
      </c>
      <c r="N6" s="60">
        <v>550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880</v>
      </c>
      <c r="X6" s="60"/>
      <c r="Y6" s="60">
        <v>880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27876</v>
      </c>
      <c r="Y10" s="54">
        <v>-27876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35265</v>
      </c>
      <c r="D11" s="155">
        <v>0</v>
      </c>
      <c r="E11" s="156">
        <v>55752</v>
      </c>
      <c r="F11" s="60">
        <v>55752</v>
      </c>
      <c r="G11" s="60">
        <v>0</v>
      </c>
      <c r="H11" s="60">
        <v>0</v>
      </c>
      <c r="I11" s="60">
        <v>0</v>
      </c>
      <c r="J11" s="60">
        <v>0</v>
      </c>
      <c r="K11" s="60">
        <v>3296</v>
      </c>
      <c r="L11" s="60">
        <v>3162</v>
      </c>
      <c r="M11" s="60">
        <v>3162</v>
      </c>
      <c r="N11" s="60">
        <v>9620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9620</v>
      </c>
      <c r="X11" s="60"/>
      <c r="Y11" s="60">
        <v>9620</v>
      </c>
      <c r="Z11" s="140">
        <v>0</v>
      </c>
      <c r="AA11" s="155">
        <v>55752</v>
      </c>
    </row>
    <row r="12" spans="1:27" ht="13.5">
      <c r="A12" s="183" t="s">
        <v>108</v>
      </c>
      <c r="B12" s="185"/>
      <c r="C12" s="155">
        <v>239801</v>
      </c>
      <c r="D12" s="155">
        <v>0</v>
      </c>
      <c r="E12" s="156">
        <v>424053</v>
      </c>
      <c r="F12" s="60">
        <v>424053</v>
      </c>
      <c r="G12" s="60">
        <v>7910</v>
      </c>
      <c r="H12" s="60">
        <v>168474</v>
      </c>
      <c r="I12" s="60">
        <v>482</v>
      </c>
      <c r="J12" s="60">
        <v>176866</v>
      </c>
      <c r="K12" s="60">
        <v>4235</v>
      </c>
      <c r="L12" s="60">
        <v>40536</v>
      </c>
      <c r="M12" s="60">
        <v>39382</v>
      </c>
      <c r="N12" s="60">
        <v>84153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261019</v>
      </c>
      <c r="X12" s="60">
        <v>211998</v>
      </c>
      <c r="Y12" s="60">
        <v>49021</v>
      </c>
      <c r="Z12" s="140">
        <v>23.12</v>
      </c>
      <c r="AA12" s="155">
        <v>424053</v>
      </c>
    </row>
    <row r="13" spans="1:27" ht="13.5">
      <c r="A13" s="181" t="s">
        <v>109</v>
      </c>
      <c r="B13" s="185"/>
      <c r="C13" s="155">
        <v>1112138</v>
      </c>
      <c r="D13" s="155">
        <v>0</v>
      </c>
      <c r="E13" s="156">
        <v>350000</v>
      </c>
      <c r="F13" s="60">
        <v>350000</v>
      </c>
      <c r="G13" s="60">
        <v>11278</v>
      </c>
      <c r="H13" s="60">
        <v>72134</v>
      </c>
      <c r="I13" s="60">
        <v>65126</v>
      </c>
      <c r="J13" s="60">
        <v>148538</v>
      </c>
      <c r="K13" s="60">
        <v>56952</v>
      </c>
      <c r="L13" s="60">
        <v>51413</v>
      </c>
      <c r="M13" s="60">
        <v>41639</v>
      </c>
      <c r="N13" s="60">
        <v>150004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298542</v>
      </c>
      <c r="X13" s="60">
        <v>175002</v>
      </c>
      <c r="Y13" s="60">
        <v>123540</v>
      </c>
      <c r="Z13" s="140">
        <v>70.59</v>
      </c>
      <c r="AA13" s="155">
        <v>350000</v>
      </c>
    </row>
    <row r="14" spans="1:27" ht="13.5">
      <c r="A14" s="181" t="s">
        <v>110</v>
      </c>
      <c r="B14" s="185"/>
      <c r="C14" s="155">
        <v>73398</v>
      </c>
      <c r="D14" s="155">
        <v>0</v>
      </c>
      <c r="E14" s="156">
        <v>125360</v>
      </c>
      <c r="F14" s="60">
        <v>125360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62250</v>
      </c>
      <c r="Y14" s="60">
        <v>-62250</v>
      </c>
      <c r="Z14" s="140">
        <v>-100</v>
      </c>
      <c r="AA14" s="155">
        <v>125360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23500</v>
      </c>
      <c r="D16" s="155">
        <v>0</v>
      </c>
      <c r="E16" s="156">
        <v>20000</v>
      </c>
      <c r="F16" s="60">
        <v>20000</v>
      </c>
      <c r="G16" s="60">
        <v>900</v>
      </c>
      <c r="H16" s="60">
        <v>600</v>
      </c>
      <c r="I16" s="60">
        <v>0</v>
      </c>
      <c r="J16" s="60">
        <v>1500</v>
      </c>
      <c r="K16" s="60">
        <v>1000</v>
      </c>
      <c r="L16" s="60">
        <v>0</v>
      </c>
      <c r="M16" s="60">
        <v>600</v>
      </c>
      <c r="N16" s="60">
        <v>1600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3100</v>
      </c>
      <c r="X16" s="60">
        <v>10000</v>
      </c>
      <c r="Y16" s="60">
        <v>-6900</v>
      </c>
      <c r="Z16" s="140">
        <v>-69</v>
      </c>
      <c r="AA16" s="155">
        <v>20000</v>
      </c>
    </row>
    <row r="17" spans="1:27" ht="13.5">
      <c r="A17" s="181" t="s">
        <v>113</v>
      </c>
      <c r="B17" s="185"/>
      <c r="C17" s="155">
        <v>27789</v>
      </c>
      <c r="D17" s="155">
        <v>0</v>
      </c>
      <c r="E17" s="156">
        <v>33018</v>
      </c>
      <c r="F17" s="60">
        <v>33018</v>
      </c>
      <c r="G17" s="60">
        <v>2995</v>
      </c>
      <c r="H17" s="60">
        <v>3027</v>
      </c>
      <c r="I17" s="60">
        <v>2595</v>
      </c>
      <c r="J17" s="60">
        <v>8617</v>
      </c>
      <c r="K17" s="60">
        <v>2595</v>
      </c>
      <c r="L17" s="60">
        <v>3892</v>
      </c>
      <c r="M17" s="60">
        <v>1297</v>
      </c>
      <c r="N17" s="60">
        <v>7784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16401</v>
      </c>
      <c r="X17" s="60">
        <v>16500</v>
      </c>
      <c r="Y17" s="60">
        <v>-99</v>
      </c>
      <c r="Z17" s="140">
        <v>-0.6</v>
      </c>
      <c r="AA17" s="155">
        <v>33018</v>
      </c>
    </row>
    <row r="18" spans="1:27" ht="13.5">
      <c r="A18" s="183" t="s">
        <v>114</v>
      </c>
      <c r="B18" s="182"/>
      <c r="C18" s="155">
        <v>41085</v>
      </c>
      <c r="D18" s="155">
        <v>0</v>
      </c>
      <c r="E18" s="156">
        <v>40000</v>
      </c>
      <c r="F18" s="60">
        <v>40000</v>
      </c>
      <c r="G18" s="60">
        <v>4005</v>
      </c>
      <c r="H18" s="60">
        <v>0</v>
      </c>
      <c r="I18" s="60">
        <v>0</v>
      </c>
      <c r="J18" s="60">
        <v>4005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4005</v>
      </c>
      <c r="X18" s="60">
        <v>19998</v>
      </c>
      <c r="Y18" s="60">
        <v>-15993</v>
      </c>
      <c r="Z18" s="140">
        <v>-79.97</v>
      </c>
      <c r="AA18" s="155">
        <v>40000</v>
      </c>
    </row>
    <row r="19" spans="1:27" ht="13.5">
      <c r="A19" s="181" t="s">
        <v>34</v>
      </c>
      <c r="B19" s="185"/>
      <c r="C19" s="155">
        <v>27851282</v>
      </c>
      <c r="D19" s="155">
        <v>0</v>
      </c>
      <c r="E19" s="156">
        <v>32746341</v>
      </c>
      <c r="F19" s="60">
        <v>32746341</v>
      </c>
      <c r="G19" s="60">
        <v>8921825</v>
      </c>
      <c r="H19" s="60">
        <v>828244</v>
      </c>
      <c r="I19" s="60">
        <v>585694</v>
      </c>
      <c r="J19" s="60">
        <v>10335763</v>
      </c>
      <c r="K19" s="60">
        <v>1557483</v>
      </c>
      <c r="L19" s="60">
        <v>10847343</v>
      </c>
      <c r="M19" s="60">
        <v>658046</v>
      </c>
      <c r="N19" s="60">
        <v>13062872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23398635</v>
      </c>
      <c r="X19" s="60">
        <v>26703266</v>
      </c>
      <c r="Y19" s="60">
        <v>-3304631</v>
      </c>
      <c r="Z19" s="140">
        <v>-12.38</v>
      </c>
      <c r="AA19" s="155">
        <v>32746341</v>
      </c>
    </row>
    <row r="20" spans="1:27" ht="13.5">
      <c r="A20" s="181" t="s">
        <v>35</v>
      </c>
      <c r="B20" s="185"/>
      <c r="C20" s="155">
        <v>877681</v>
      </c>
      <c r="D20" s="155">
        <v>0</v>
      </c>
      <c r="E20" s="156">
        <v>3462000</v>
      </c>
      <c r="F20" s="54">
        <v>3462000</v>
      </c>
      <c r="G20" s="54">
        <v>482</v>
      </c>
      <c r="H20" s="54">
        <v>15771</v>
      </c>
      <c r="I20" s="54">
        <v>6533</v>
      </c>
      <c r="J20" s="54">
        <v>22786</v>
      </c>
      <c r="K20" s="54">
        <v>280248</v>
      </c>
      <c r="L20" s="54">
        <v>9078</v>
      </c>
      <c r="M20" s="54">
        <v>3850</v>
      </c>
      <c r="N20" s="54">
        <v>293176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315962</v>
      </c>
      <c r="X20" s="54">
        <v>1733500</v>
      </c>
      <c r="Y20" s="54">
        <v>-1417538</v>
      </c>
      <c r="Z20" s="184">
        <v>-81.77</v>
      </c>
      <c r="AA20" s="130">
        <v>3462000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32016798</v>
      </c>
      <c r="D22" s="188">
        <f>SUM(D5:D21)</f>
        <v>0</v>
      </c>
      <c r="E22" s="189">
        <f t="shared" si="0"/>
        <v>40967556</v>
      </c>
      <c r="F22" s="190">
        <f t="shared" si="0"/>
        <v>40967556</v>
      </c>
      <c r="G22" s="190">
        <f t="shared" si="0"/>
        <v>8949395</v>
      </c>
      <c r="H22" s="190">
        <f t="shared" si="0"/>
        <v>1180528</v>
      </c>
      <c r="I22" s="190">
        <f t="shared" si="0"/>
        <v>764352</v>
      </c>
      <c r="J22" s="190">
        <f t="shared" si="0"/>
        <v>10894275</v>
      </c>
      <c r="K22" s="190">
        <f t="shared" si="0"/>
        <v>2065624</v>
      </c>
      <c r="L22" s="190">
        <f t="shared" si="0"/>
        <v>11116001</v>
      </c>
      <c r="M22" s="190">
        <f t="shared" si="0"/>
        <v>908333</v>
      </c>
      <c r="N22" s="190">
        <f t="shared" si="0"/>
        <v>14089958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24984233</v>
      </c>
      <c r="X22" s="190">
        <f t="shared" si="0"/>
        <v>31003390</v>
      </c>
      <c r="Y22" s="190">
        <f t="shared" si="0"/>
        <v>-6019157</v>
      </c>
      <c r="Z22" s="191">
        <f>+IF(X22&lt;&gt;0,+(Y22/X22)*100,0)</f>
        <v>-19.414512412997418</v>
      </c>
      <c r="AA22" s="188">
        <f>SUM(AA5:AA21)</f>
        <v>40967556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17337492</v>
      </c>
      <c r="D25" s="155">
        <v>0</v>
      </c>
      <c r="E25" s="156">
        <v>15447114</v>
      </c>
      <c r="F25" s="60">
        <v>15447114</v>
      </c>
      <c r="G25" s="60">
        <v>1167990</v>
      </c>
      <c r="H25" s="60">
        <v>1205607</v>
      </c>
      <c r="I25" s="60">
        <v>1237247</v>
      </c>
      <c r="J25" s="60">
        <v>3610844</v>
      </c>
      <c r="K25" s="60">
        <v>1122209</v>
      </c>
      <c r="L25" s="60">
        <v>2169704</v>
      </c>
      <c r="M25" s="60">
        <v>1332322</v>
      </c>
      <c r="N25" s="60">
        <v>4624235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8235079</v>
      </c>
      <c r="X25" s="60">
        <v>8381833</v>
      </c>
      <c r="Y25" s="60">
        <v>-146754</v>
      </c>
      <c r="Z25" s="140">
        <v>-1.75</v>
      </c>
      <c r="AA25" s="155">
        <v>15447114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1781860</v>
      </c>
      <c r="F26" s="60">
        <v>1781860</v>
      </c>
      <c r="G26" s="60">
        <v>129959</v>
      </c>
      <c r="H26" s="60">
        <v>129959</v>
      </c>
      <c r="I26" s="60">
        <v>129959</v>
      </c>
      <c r="J26" s="60">
        <v>389877</v>
      </c>
      <c r="K26" s="60">
        <v>130459</v>
      </c>
      <c r="L26" s="60">
        <v>129959</v>
      </c>
      <c r="M26" s="60">
        <v>129959</v>
      </c>
      <c r="N26" s="60">
        <v>390377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780254</v>
      </c>
      <c r="X26" s="60">
        <v>893500</v>
      </c>
      <c r="Y26" s="60">
        <v>-113246</v>
      </c>
      <c r="Z26" s="140">
        <v>-12.67</v>
      </c>
      <c r="AA26" s="155">
        <v>1781860</v>
      </c>
    </row>
    <row r="27" spans="1:27" ht="13.5">
      <c r="A27" s="183" t="s">
        <v>118</v>
      </c>
      <c r="B27" s="182"/>
      <c r="C27" s="155">
        <v>621175</v>
      </c>
      <c r="D27" s="155">
        <v>0</v>
      </c>
      <c r="E27" s="156">
        <v>150000</v>
      </c>
      <c r="F27" s="60">
        <v>150000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150000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3200000</v>
      </c>
      <c r="F28" s="60">
        <v>3200000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1337917</v>
      </c>
      <c r="Y28" s="60">
        <v>-1337917</v>
      </c>
      <c r="Z28" s="140">
        <v>-100</v>
      </c>
      <c r="AA28" s="155">
        <v>3200000</v>
      </c>
    </row>
    <row r="29" spans="1:27" ht="13.5">
      <c r="A29" s="183" t="s">
        <v>40</v>
      </c>
      <c r="B29" s="182"/>
      <c r="C29" s="155">
        <v>82016</v>
      </c>
      <c r="D29" s="155">
        <v>0</v>
      </c>
      <c r="E29" s="156">
        <v>66000</v>
      </c>
      <c r="F29" s="60">
        <v>66000</v>
      </c>
      <c r="G29" s="60">
        <v>4504</v>
      </c>
      <c r="H29" s="60">
        <v>4284</v>
      </c>
      <c r="I29" s="60">
        <v>3911</v>
      </c>
      <c r="J29" s="60">
        <v>12699</v>
      </c>
      <c r="K29" s="60">
        <v>3422</v>
      </c>
      <c r="L29" s="60">
        <v>3156</v>
      </c>
      <c r="M29" s="60">
        <v>2684</v>
      </c>
      <c r="N29" s="60">
        <v>9262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21961</v>
      </c>
      <c r="X29" s="60">
        <v>30500</v>
      </c>
      <c r="Y29" s="60">
        <v>-8539</v>
      </c>
      <c r="Z29" s="140">
        <v>-28</v>
      </c>
      <c r="AA29" s="155">
        <v>66000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424342</v>
      </c>
      <c r="D32" s="155">
        <v>0</v>
      </c>
      <c r="E32" s="156">
        <v>450000</v>
      </c>
      <c r="F32" s="60">
        <v>450000</v>
      </c>
      <c r="G32" s="60">
        <v>102590</v>
      </c>
      <c r="H32" s="60">
        <v>70183</v>
      </c>
      <c r="I32" s="60">
        <v>41783</v>
      </c>
      <c r="J32" s="60">
        <v>214556</v>
      </c>
      <c r="K32" s="60">
        <v>25468</v>
      </c>
      <c r="L32" s="60">
        <v>209286</v>
      </c>
      <c r="M32" s="60">
        <v>107523</v>
      </c>
      <c r="N32" s="60">
        <v>342277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556833</v>
      </c>
      <c r="X32" s="60">
        <v>227500</v>
      </c>
      <c r="Y32" s="60">
        <v>329333</v>
      </c>
      <c r="Z32" s="140">
        <v>144.76</v>
      </c>
      <c r="AA32" s="155">
        <v>450000</v>
      </c>
    </row>
    <row r="33" spans="1:27" ht="13.5">
      <c r="A33" s="183" t="s">
        <v>42</v>
      </c>
      <c r="B33" s="182"/>
      <c r="C33" s="155">
        <v>12826800</v>
      </c>
      <c r="D33" s="155">
        <v>0</v>
      </c>
      <c r="E33" s="156">
        <v>430000</v>
      </c>
      <c r="F33" s="60">
        <v>430000</v>
      </c>
      <c r="G33" s="60">
        <v>6808437</v>
      </c>
      <c r="H33" s="60">
        <v>3980538</v>
      </c>
      <c r="I33" s="60">
        <v>762841</v>
      </c>
      <c r="J33" s="60">
        <v>11551816</v>
      </c>
      <c r="K33" s="60">
        <v>1831854</v>
      </c>
      <c r="L33" s="60">
        <v>1240104</v>
      </c>
      <c r="M33" s="60">
        <v>1219742</v>
      </c>
      <c r="N33" s="60">
        <v>4291700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15843516</v>
      </c>
      <c r="X33" s="60"/>
      <c r="Y33" s="60">
        <v>15843516</v>
      </c>
      <c r="Z33" s="140">
        <v>0</v>
      </c>
      <c r="AA33" s="155">
        <v>430000</v>
      </c>
    </row>
    <row r="34" spans="1:27" ht="13.5">
      <c r="A34" s="183" t="s">
        <v>43</v>
      </c>
      <c r="B34" s="182"/>
      <c r="C34" s="155">
        <v>12032376</v>
      </c>
      <c r="D34" s="155">
        <v>0</v>
      </c>
      <c r="E34" s="156">
        <v>19442351</v>
      </c>
      <c r="F34" s="60">
        <v>19442351</v>
      </c>
      <c r="G34" s="60">
        <v>807450</v>
      </c>
      <c r="H34" s="60">
        <v>416140</v>
      </c>
      <c r="I34" s="60">
        <v>2215727</v>
      </c>
      <c r="J34" s="60">
        <v>3439317</v>
      </c>
      <c r="K34" s="60">
        <v>1833432</v>
      </c>
      <c r="L34" s="60">
        <v>1066731</v>
      </c>
      <c r="M34" s="60">
        <v>2163479</v>
      </c>
      <c r="N34" s="60">
        <v>5063642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8502959</v>
      </c>
      <c r="X34" s="60">
        <v>10626250</v>
      </c>
      <c r="Y34" s="60">
        <v>-2123291</v>
      </c>
      <c r="Z34" s="140">
        <v>-19.98</v>
      </c>
      <c r="AA34" s="155">
        <v>19442351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43324201</v>
      </c>
      <c r="D36" s="188">
        <f>SUM(D25:D35)</f>
        <v>0</v>
      </c>
      <c r="E36" s="189">
        <f t="shared" si="1"/>
        <v>40967325</v>
      </c>
      <c r="F36" s="190">
        <f t="shared" si="1"/>
        <v>40967325</v>
      </c>
      <c r="G36" s="190">
        <f t="shared" si="1"/>
        <v>9020930</v>
      </c>
      <c r="H36" s="190">
        <f t="shared" si="1"/>
        <v>5806711</v>
      </c>
      <c r="I36" s="190">
        <f t="shared" si="1"/>
        <v>4391468</v>
      </c>
      <c r="J36" s="190">
        <f t="shared" si="1"/>
        <v>19219109</v>
      </c>
      <c r="K36" s="190">
        <f t="shared" si="1"/>
        <v>4946844</v>
      </c>
      <c r="L36" s="190">
        <f t="shared" si="1"/>
        <v>4818940</v>
      </c>
      <c r="M36" s="190">
        <f t="shared" si="1"/>
        <v>4955709</v>
      </c>
      <c r="N36" s="190">
        <f t="shared" si="1"/>
        <v>14721493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33940602</v>
      </c>
      <c r="X36" s="190">
        <f t="shared" si="1"/>
        <v>21497500</v>
      </c>
      <c r="Y36" s="190">
        <f t="shared" si="1"/>
        <v>12443102</v>
      </c>
      <c r="Z36" s="191">
        <f>+IF(X36&lt;&gt;0,+(Y36/X36)*100,0)</f>
        <v>57.88162344458658</v>
      </c>
      <c r="AA36" s="188">
        <f>SUM(AA25:AA35)</f>
        <v>40967325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-11307403</v>
      </c>
      <c r="D38" s="199">
        <f>+D22-D36</f>
        <v>0</v>
      </c>
      <c r="E38" s="200">
        <f t="shared" si="2"/>
        <v>231</v>
      </c>
      <c r="F38" s="106">
        <f t="shared" si="2"/>
        <v>231</v>
      </c>
      <c r="G38" s="106">
        <f t="shared" si="2"/>
        <v>-71535</v>
      </c>
      <c r="H38" s="106">
        <f t="shared" si="2"/>
        <v>-4626183</v>
      </c>
      <c r="I38" s="106">
        <f t="shared" si="2"/>
        <v>-3627116</v>
      </c>
      <c r="J38" s="106">
        <f t="shared" si="2"/>
        <v>-8324834</v>
      </c>
      <c r="K38" s="106">
        <f t="shared" si="2"/>
        <v>-2881220</v>
      </c>
      <c r="L38" s="106">
        <f t="shared" si="2"/>
        <v>6297061</v>
      </c>
      <c r="M38" s="106">
        <f t="shared" si="2"/>
        <v>-4047376</v>
      </c>
      <c r="N38" s="106">
        <f t="shared" si="2"/>
        <v>-631535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-8956369</v>
      </c>
      <c r="X38" s="106">
        <f>IF(F22=F36,0,X22-X36)</f>
        <v>9505890</v>
      </c>
      <c r="Y38" s="106">
        <f t="shared" si="2"/>
        <v>-18462259</v>
      </c>
      <c r="Z38" s="201">
        <f>+IF(X38&lt;&gt;0,+(Y38/X38)*100,0)</f>
        <v>-194.21915254647382</v>
      </c>
      <c r="AA38" s="199">
        <f>+AA22-AA36</f>
        <v>231</v>
      </c>
    </row>
    <row r="39" spans="1:27" ht="13.5">
      <c r="A39" s="181" t="s">
        <v>46</v>
      </c>
      <c r="B39" s="185"/>
      <c r="C39" s="155">
        <v>31425292</v>
      </c>
      <c r="D39" s="155">
        <v>0</v>
      </c>
      <c r="E39" s="156">
        <v>14735769</v>
      </c>
      <c r="F39" s="60">
        <v>14735769</v>
      </c>
      <c r="G39" s="60">
        <v>4716138</v>
      </c>
      <c r="H39" s="60">
        <v>3615834</v>
      </c>
      <c r="I39" s="60">
        <v>1820635</v>
      </c>
      <c r="J39" s="60">
        <v>10152607</v>
      </c>
      <c r="K39" s="60">
        <v>1121036</v>
      </c>
      <c r="L39" s="60">
        <v>510219</v>
      </c>
      <c r="M39" s="60">
        <v>2278090</v>
      </c>
      <c r="N39" s="60">
        <v>3909345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14061952</v>
      </c>
      <c r="X39" s="60">
        <v>9826000</v>
      </c>
      <c r="Y39" s="60">
        <v>4235952</v>
      </c>
      <c r="Z39" s="140">
        <v>43.11</v>
      </c>
      <c r="AA39" s="155">
        <v>14735769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810000</v>
      </c>
      <c r="Y41" s="202">
        <v>-810000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20117889</v>
      </c>
      <c r="D42" s="206">
        <f>SUM(D38:D41)</f>
        <v>0</v>
      </c>
      <c r="E42" s="207">
        <f t="shared" si="3"/>
        <v>14736000</v>
      </c>
      <c r="F42" s="88">
        <f t="shared" si="3"/>
        <v>14736000</v>
      </c>
      <c r="G42" s="88">
        <f t="shared" si="3"/>
        <v>4644603</v>
      </c>
      <c r="H42" s="88">
        <f t="shared" si="3"/>
        <v>-1010349</v>
      </c>
      <c r="I42" s="88">
        <f t="shared" si="3"/>
        <v>-1806481</v>
      </c>
      <c r="J42" s="88">
        <f t="shared" si="3"/>
        <v>1827773</v>
      </c>
      <c r="K42" s="88">
        <f t="shared" si="3"/>
        <v>-1760184</v>
      </c>
      <c r="L42" s="88">
        <f t="shared" si="3"/>
        <v>6807280</v>
      </c>
      <c r="M42" s="88">
        <f t="shared" si="3"/>
        <v>-1769286</v>
      </c>
      <c r="N42" s="88">
        <f t="shared" si="3"/>
        <v>3277810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5105583</v>
      </c>
      <c r="X42" s="88">
        <f t="shared" si="3"/>
        <v>20141890</v>
      </c>
      <c r="Y42" s="88">
        <f t="shared" si="3"/>
        <v>-15036307</v>
      </c>
      <c r="Z42" s="208">
        <f>+IF(X42&lt;&gt;0,+(Y42/X42)*100,0)</f>
        <v>-74.65191697502071</v>
      </c>
      <c r="AA42" s="206">
        <f>SUM(AA38:AA41)</f>
        <v>14736000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20117889</v>
      </c>
      <c r="D44" s="210">
        <f>+D42-D43</f>
        <v>0</v>
      </c>
      <c r="E44" s="211">
        <f t="shared" si="4"/>
        <v>14736000</v>
      </c>
      <c r="F44" s="77">
        <f t="shared" si="4"/>
        <v>14736000</v>
      </c>
      <c r="G44" s="77">
        <f t="shared" si="4"/>
        <v>4644603</v>
      </c>
      <c r="H44" s="77">
        <f t="shared" si="4"/>
        <v>-1010349</v>
      </c>
      <c r="I44" s="77">
        <f t="shared" si="4"/>
        <v>-1806481</v>
      </c>
      <c r="J44" s="77">
        <f t="shared" si="4"/>
        <v>1827773</v>
      </c>
      <c r="K44" s="77">
        <f t="shared" si="4"/>
        <v>-1760184</v>
      </c>
      <c r="L44" s="77">
        <f t="shared" si="4"/>
        <v>6807280</v>
      </c>
      <c r="M44" s="77">
        <f t="shared" si="4"/>
        <v>-1769286</v>
      </c>
      <c r="N44" s="77">
        <f t="shared" si="4"/>
        <v>3277810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5105583</v>
      </c>
      <c r="X44" s="77">
        <f t="shared" si="4"/>
        <v>20141890</v>
      </c>
      <c r="Y44" s="77">
        <f t="shared" si="4"/>
        <v>-15036307</v>
      </c>
      <c r="Z44" s="212">
        <f>+IF(X44&lt;&gt;0,+(Y44/X44)*100,0)</f>
        <v>-74.65191697502071</v>
      </c>
      <c r="AA44" s="210">
        <f>+AA42-AA43</f>
        <v>14736000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20117889</v>
      </c>
      <c r="D46" s="206">
        <f>SUM(D44:D45)</f>
        <v>0</v>
      </c>
      <c r="E46" s="207">
        <f t="shared" si="5"/>
        <v>14736000</v>
      </c>
      <c r="F46" s="88">
        <f t="shared" si="5"/>
        <v>14736000</v>
      </c>
      <c r="G46" s="88">
        <f t="shared" si="5"/>
        <v>4644603</v>
      </c>
      <c r="H46" s="88">
        <f t="shared" si="5"/>
        <v>-1010349</v>
      </c>
      <c r="I46" s="88">
        <f t="shared" si="5"/>
        <v>-1806481</v>
      </c>
      <c r="J46" s="88">
        <f t="shared" si="5"/>
        <v>1827773</v>
      </c>
      <c r="K46" s="88">
        <f t="shared" si="5"/>
        <v>-1760184</v>
      </c>
      <c r="L46" s="88">
        <f t="shared" si="5"/>
        <v>6807280</v>
      </c>
      <c r="M46" s="88">
        <f t="shared" si="5"/>
        <v>-1769286</v>
      </c>
      <c r="N46" s="88">
        <f t="shared" si="5"/>
        <v>3277810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5105583</v>
      </c>
      <c r="X46" s="88">
        <f t="shared" si="5"/>
        <v>20141890</v>
      </c>
      <c r="Y46" s="88">
        <f t="shared" si="5"/>
        <v>-15036307</v>
      </c>
      <c r="Z46" s="208">
        <f>+IF(X46&lt;&gt;0,+(Y46/X46)*100,0)</f>
        <v>-74.65191697502071</v>
      </c>
      <c r="AA46" s="206">
        <f>SUM(AA44:AA45)</f>
        <v>14736000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20117889</v>
      </c>
      <c r="D48" s="217">
        <f>SUM(D46:D47)</f>
        <v>0</v>
      </c>
      <c r="E48" s="218">
        <f t="shared" si="6"/>
        <v>14736000</v>
      </c>
      <c r="F48" s="219">
        <f t="shared" si="6"/>
        <v>14736000</v>
      </c>
      <c r="G48" s="219">
        <f t="shared" si="6"/>
        <v>4644603</v>
      </c>
      <c r="H48" s="220">
        <f t="shared" si="6"/>
        <v>-1010349</v>
      </c>
      <c r="I48" s="220">
        <f t="shared" si="6"/>
        <v>-1806481</v>
      </c>
      <c r="J48" s="220">
        <f t="shared" si="6"/>
        <v>1827773</v>
      </c>
      <c r="K48" s="220">
        <f t="shared" si="6"/>
        <v>-1760184</v>
      </c>
      <c r="L48" s="220">
        <f t="shared" si="6"/>
        <v>6807280</v>
      </c>
      <c r="M48" s="219">
        <f t="shared" si="6"/>
        <v>-1769286</v>
      </c>
      <c r="N48" s="219">
        <f t="shared" si="6"/>
        <v>3277810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5105583</v>
      </c>
      <c r="X48" s="220">
        <f t="shared" si="6"/>
        <v>20141890</v>
      </c>
      <c r="Y48" s="220">
        <f t="shared" si="6"/>
        <v>-15036307</v>
      </c>
      <c r="Z48" s="221">
        <f>+IF(X48&lt;&gt;0,+(Y48/X48)*100,0)</f>
        <v>-74.65191697502071</v>
      </c>
      <c r="AA48" s="222">
        <f>SUM(AA46:AA47)</f>
        <v>14736000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381775</v>
      </c>
      <c r="D5" s="153">
        <f>SUM(D6:D8)</f>
        <v>0</v>
      </c>
      <c r="E5" s="154">
        <f t="shared" si="0"/>
        <v>310000</v>
      </c>
      <c r="F5" s="100">
        <f t="shared" si="0"/>
        <v>310000</v>
      </c>
      <c r="G5" s="100">
        <f t="shared" si="0"/>
        <v>8829</v>
      </c>
      <c r="H5" s="100">
        <f t="shared" si="0"/>
        <v>7260</v>
      </c>
      <c r="I5" s="100">
        <f t="shared" si="0"/>
        <v>19657</v>
      </c>
      <c r="J5" s="100">
        <f t="shared" si="0"/>
        <v>35746</v>
      </c>
      <c r="K5" s="100">
        <f t="shared" si="0"/>
        <v>46247</v>
      </c>
      <c r="L5" s="100">
        <f t="shared" si="0"/>
        <v>13010</v>
      </c>
      <c r="M5" s="100">
        <f t="shared" si="0"/>
        <v>16665</v>
      </c>
      <c r="N5" s="100">
        <f t="shared" si="0"/>
        <v>75922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111668</v>
      </c>
      <c r="X5" s="100">
        <f t="shared" si="0"/>
        <v>310000</v>
      </c>
      <c r="Y5" s="100">
        <f t="shared" si="0"/>
        <v>-198332</v>
      </c>
      <c r="Z5" s="137">
        <f>+IF(X5&lt;&gt;0,+(Y5/X5)*100,0)</f>
        <v>-63.97806451612903</v>
      </c>
      <c r="AA5" s="153">
        <f>SUM(AA6:AA8)</f>
        <v>310000</v>
      </c>
    </row>
    <row r="6" spans="1:27" ht="13.5">
      <c r="A6" s="138" t="s">
        <v>75</v>
      </c>
      <c r="B6" s="136"/>
      <c r="C6" s="155">
        <v>198577</v>
      </c>
      <c r="D6" s="155"/>
      <c r="E6" s="156">
        <v>80000</v>
      </c>
      <c r="F6" s="60">
        <v>80000</v>
      </c>
      <c r="G6" s="60">
        <v>7260</v>
      </c>
      <c r="H6" s="60">
        <v>7260</v>
      </c>
      <c r="I6" s="60">
        <v>19657</v>
      </c>
      <c r="J6" s="60">
        <v>34177</v>
      </c>
      <c r="K6" s="60">
        <v>13010</v>
      </c>
      <c r="L6" s="60">
        <v>13010</v>
      </c>
      <c r="M6" s="60">
        <v>7260</v>
      </c>
      <c r="N6" s="60">
        <v>33280</v>
      </c>
      <c r="O6" s="60"/>
      <c r="P6" s="60"/>
      <c r="Q6" s="60"/>
      <c r="R6" s="60"/>
      <c r="S6" s="60"/>
      <c r="T6" s="60"/>
      <c r="U6" s="60"/>
      <c r="V6" s="60"/>
      <c r="W6" s="60">
        <v>67457</v>
      </c>
      <c r="X6" s="60">
        <v>80000</v>
      </c>
      <c r="Y6" s="60">
        <v>-12543</v>
      </c>
      <c r="Z6" s="140">
        <v>-15.68</v>
      </c>
      <c r="AA6" s="62">
        <v>80000</v>
      </c>
    </row>
    <row r="7" spans="1:27" ht="13.5">
      <c r="A7" s="138" t="s">
        <v>76</v>
      </c>
      <c r="B7" s="136"/>
      <c r="C7" s="157">
        <v>51950</v>
      </c>
      <c r="D7" s="157"/>
      <c r="E7" s="158"/>
      <c r="F7" s="159"/>
      <c r="G7" s="159">
        <v>1569</v>
      </c>
      <c r="H7" s="159"/>
      <c r="I7" s="159"/>
      <c r="J7" s="159">
        <v>1569</v>
      </c>
      <c r="K7" s="159"/>
      <c r="L7" s="159"/>
      <c r="M7" s="159">
        <v>3135</v>
      </c>
      <c r="N7" s="159">
        <v>3135</v>
      </c>
      <c r="O7" s="159"/>
      <c r="P7" s="159"/>
      <c r="Q7" s="159"/>
      <c r="R7" s="159"/>
      <c r="S7" s="159"/>
      <c r="T7" s="159"/>
      <c r="U7" s="159"/>
      <c r="V7" s="159"/>
      <c r="W7" s="159">
        <v>4704</v>
      </c>
      <c r="X7" s="159"/>
      <c r="Y7" s="159">
        <v>4704</v>
      </c>
      <c r="Z7" s="141"/>
      <c r="AA7" s="225"/>
    </row>
    <row r="8" spans="1:27" ht="13.5">
      <c r="A8" s="138" t="s">
        <v>77</v>
      </c>
      <c r="B8" s="136"/>
      <c r="C8" s="155">
        <v>131248</v>
      </c>
      <c r="D8" s="155"/>
      <c r="E8" s="156">
        <v>230000</v>
      </c>
      <c r="F8" s="60">
        <v>230000</v>
      </c>
      <c r="G8" s="60"/>
      <c r="H8" s="60"/>
      <c r="I8" s="60"/>
      <c r="J8" s="60"/>
      <c r="K8" s="60">
        <v>33237</v>
      </c>
      <c r="L8" s="60"/>
      <c r="M8" s="60">
        <v>6270</v>
      </c>
      <c r="N8" s="60">
        <v>39507</v>
      </c>
      <c r="O8" s="60"/>
      <c r="P8" s="60"/>
      <c r="Q8" s="60"/>
      <c r="R8" s="60"/>
      <c r="S8" s="60"/>
      <c r="T8" s="60"/>
      <c r="U8" s="60"/>
      <c r="V8" s="60"/>
      <c r="W8" s="60">
        <v>39507</v>
      </c>
      <c r="X8" s="60">
        <v>230000</v>
      </c>
      <c r="Y8" s="60">
        <v>-190493</v>
      </c>
      <c r="Z8" s="140">
        <v>-82.82</v>
      </c>
      <c r="AA8" s="62">
        <v>230000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34481742</v>
      </c>
      <c r="D15" s="153">
        <f>SUM(D16:D18)</f>
        <v>0</v>
      </c>
      <c r="E15" s="154">
        <f t="shared" si="2"/>
        <v>14946000</v>
      </c>
      <c r="F15" s="100">
        <f t="shared" si="2"/>
        <v>14946000</v>
      </c>
      <c r="G15" s="100">
        <f t="shared" si="2"/>
        <v>4790854</v>
      </c>
      <c r="H15" s="100">
        <f t="shared" si="2"/>
        <v>3693740</v>
      </c>
      <c r="I15" s="100">
        <f t="shared" si="2"/>
        <v>1969798</v>
      </c>
      <c r="J15" s="100">
        <f t="shared" si="2"/>
        <v>10454392</v>
      </c>
      <c r="K15" s="100">
        <f t="shared" si="2"/>
        <v>2122209</v>
      </c>
      <c r="L15" s="100">
        <f t="shared" si="2"/>
        <v>1117284</v>
      </c>
      <c r="M15" s="100">
        <f t="shared" si="2"/>
        <v>2320599</v>
      </c>
      <c r="N15" s="100">
        <f t="shared" si="2"/>
        <v>5560092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16014484</v>
      </c>
      <c r="X15" s="100">
        <f t="shared" si="2"/>
        <v>10197667</v>
      </c>
      <c r="Y15" s="100">
        <f t="shared" si="2"/>
        <v>5816817</v>
      </c>
      <c r="Z15" s="137">
        <f>+IF(X15&lt;&gt;0,+(Y15/X15)*100,0)</f>
        <v>57.04066430096218</v>
      </c>
      <c r="AA15" s="102">
        <f>SUM(AA16:AA18)</f>
        <v>14946000</v>
      </c>
    </row>
    <row r="16" spans="1:27" ht="13.5">
      <c r="A16" s="138" t="s">
        <v>85</v>
      </c>
      <c r="B16" s="136"/>
      <c r="C16" s="155">
        <v>34481742</v>
      </c>
      <c r="D16" s="155"/>
      <c r="E16" s="156">
        <v>14946000</v>
      </c>
      <c r="F16" s="60">
        <v>14946000</v>
      </c>
      <c r="G16" s="60">
        <v>1660534</v>
      </c>
      <c r="H16" s="60">
        <v>3693740</v>
      </c>
      <c r="I16" s="60">
        <v>1969798</v>
      </c>
      <c r="J16" s="60">
        <v>7324072</v>
      </c>
      <c r="K16" s="60">
        <v>2122209</v>
      </c>
      <c r="L16" s="60">
        <v>1117284</v>
      </c>
      <c r="M16" s="60">
        <v>2320599</v>
      </c>
      <c r="N16" s="60">
        <v>5560092</v>
      </c>
      <c r="O16" s="60"/>
      <c r="P16" s="60"/>
      <c r="Q16" s="60"/>
      <c r="R16" s="60"/>
      <c r="S16" s="60"/>
      <c r="T16" s="60"/>
      <c r="U16" s="60"/>
      <c r="V16" s="60"/>
      <c r="W16" s="60">
        <v>12884164</v>
      </c>
      <c r="X16" s="60">
        <v>6285667</v>
      </c>
      <c r="Y16" s="60">
        <v>6598497</v>
      </c>
      <c r="Z16" s="140">
        <v>104.98</v>
      </c>
      <c r="AA16" s="62">
        <v>14946000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3130320</v>
      </c>
      <c r="H17" s="60"/>
      <c r="I17" s="60"/>
      <c r="J17" s="60">
        <v>3130320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3130320</v>
      </c>
      <c r="X17" s="60">
        <v>3912000</v>
      </c>
      <c r="Y17" s="60">
        <v>-781680</v>
      </c>
      <c r="Z17" s="140">
        <v>-19.98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34863517</v>
      </c>
      <c r="D25" s="217">
        <f>+D5+D9+D15+D19+D24</f>
        <v>0</v>
      </c>
      <c r="E25" s="230">
        <f t="shared" si="4"/>
        <v>15256000</v>
      </c>
      <c r="F25" s="219">
        <f t="shared" si="4"/>
        <v>15256000</v>
      </c>
      <c r="G25" s="219">
        <f t="shared" si="4"/>
        <v>4799683</v>
      </c>
      <c r="H25" s="219">
        <f t="shared" si="4"/>
        <v>3701000</v>
      </c>
      <c r="I25" s="219">
        <f t="shared" si="4"/>
        <v>1989455</v>
      </c>
      <c r="J25" s="219">
        <f t="shared" si="4"/>
        <v>10490138</v>
      </c>
      <c r="K25" s="219">
        <f t="shared" si="4"/>
        <v>2168456</v>
      </c>
      <c r="L25" s="219">
        <f t="shared" si="4"/>
        <v>1130294</v>
      </c>
      <c r="M25" s="219">
        <f t="shared" si="4"/>
        <v>2337264</v>
      </c>
      <c r="N25" s="219">
        <f t="shared" si="4"/>
        <v>5636014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16126152</v>
      </c>
      <c r="X25" s="219">
        <f t="shared" si="4"/>
        <v>10507667</v>
      </c>
      <c r="Y25" s="219">
        <f t="shared" si="4"/>
        <v>5618485</v>
      </c>
      <c r="Z25" s="231">
        <f>+IF(X25&lt;&gt;0,+(Y25/X25)*100,0)</f>
        <v>53.47033742123727</v>
      </c>
      <c r="AA25" s="232">
        <f>+AA5+AA9+AA15+AA19+AA24</f>
        <v>15256000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20702224</v>
      </c>
      <c r="D28" s="155"/>
      <c r="E28" s="156">
        <v>14736000</v>
      </c>
      <c r="F28" s="60">
        <v>14736000</v>
      </c>
      <c r="G28" s="60">
        <v>3165796</v>
      </c>
      <c r="H28" s="60">
        <v>2684995</v>
      </c>
      <c r="I28" s="60">
        <v>1942820</v>
      </c>
      <c r="J28" s="60">
        <v>7793611</v>
      </c>
      <c r="K28" s="60">
        <v>2121821</v>
      </c>
      <c r="L28" s="60">
        <v>1083659</v>
      </c>
      <c r="M28" s="60">
        <v>2290629</v>
      </c>
      <c r="N28" s="60">
        <v>5496109</v>
      </c>
      <c r="O28" s="60"/>
      <c r="P28" s="60"/>
      <c r="Q28" s="60"/>
      <c r="R28" s="60"/>
      <c r="S28" s="60"/>
      <c r="T28" s="60"/>
      <c r="U28" s="60"/>
      <c r="V28" s="60"/>
      <c r="W28" s="60">
        <v>13289720</v>
      </c>
      <c r="X28" s="60"/>
      <c r="Y28" s="60">
        <v>13289720</v>
      </c>
      <c r="Z28" s="140"/>
      <c r="AA28" s="155">
        <v>14736000</v>
      </c>
    </row>
    <row r="29" spans="1:27" ht="13.5">
      <c r="A29" s="234" t="s">
        <v>134</v>
      </c>
      <c r="B29" s="136"/>
      <c r="C29" s="155">
        <v>14161293</v>
      </c>
      <c r="D29" s="155"/>
      <c r="E29" s="156"/>
      <c r="F29" s="60"/>
      <c r="G29" s="60">
        <v>1587252</v>
      </c>
      <c r="H29" s="60">
        <v>969370</v>
      </c>
      <c r="I29" s="60"/>
      <c r="J29" s="60">
        <v>2556622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2556622</v>
      </c>
      <c r="X29" s="60"/>
      <c r="Y29" s="60">
        <v>2556622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34863517</v>
      </c>
      <c r="D32" s="210">
        <f>SUM(D28:D31)</f>
        <v>0</v>
      </c>
      <c r="E32" s="211">
        <f t="shared" si="5"/>
        <v>14736000</v>
      </c>
      <c r="F32" s="77">
        <f t="shared" si="5"/>
        <v>14736000</v>
      </c>
      <c r="G32" s="77">
        <f t="shared" si="5"/>
        <v>4753048</v>
      </c>
      <c r="H32" s="77">
        <f t="shared" si="5"/>
        <v>3654365</v>
      </c>
      <c r="I32" s="77">
        <f t="shared" si="5"/>
        <v>1942820</v>
      </c>
      <c r="J32" s="77">
        <f t="shared" si="5"/>
        <v>10350233</v>
      </c>
      <c r="K32" s="77">
        <f t="shared" si="5"/>
        <v>2121821</v>
      </c>
      <c r="L32" s="77">
        <f t="shared" si="5"/>
        <v>1083659</v>
      </c>
      <c r="M32" s="77">
        <f t="shared" si="5"/>
        <v>2290629</v>
      </c>
      <c r="N32" s="77">
        <f t="shared" si="5"/>
        <v>5496109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15846342</v>
      </c>
      <c r="X32" s="77">
        <f t="shared" si="5"/>
        <v>0</v>
      </c>
      <c r="Y32" s="77">
        <f t="shared" si="5"/>
        <v>15846342</v>
      </c>
      <c r="Z32" s="212">
        <f>+IF(X32&lt;&gt;0,+(Y32/X32)*100,0)</f>
        <v>0</v>
      </c>
      <c r="AA32" s="79">
        <f>SUM(AA28:AA31)</f>
        <v>14736000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>
        <v>46635</v>
      </c>
      <c r="H34" s="60">
        <v>46635</v>
      </c>
      <c r="I34" s="60">
        <v>46635</v>
      </c>
      <c r="J34" s="60">
        <v>139905</v>
      </c>
      <c r="K34" s="60">
        <v>46635</v>
      </c>
      <c r="L34" s="60">
        <v>46635</v>
      </c>
      <c r="M34" s="60">
        <v>46635</v>
      </c>
      <c r="N34" s="60">
        <v>139905</v>
      </c>
      <c r="O34" s="60"/>
      <c r="P34" s="60"/>
      <c r="Q34" s="60"/>
      <c r="R34" s="60"/>
      <c r="S34" s="60"/>
      <c r="T34" s="60"/>
      <c r="U34" s="60"/>
      <c r="V34" s="60"/>
      <c r="W34" s="60">
        <v>279810</v>
      </c>
      <c r="X34" s="60"/>
      <c r="Y34" s="60">
        <v>279810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520000</v>
      </c>
      <c r="F35" s="60">
        <v>520000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520000</v>
      </c>
    </row>
    <row r="36" spans="1:27" ht="13.5">
      <c r="A36" s="238" t="s">
        <v>139</v>
      </c>
      <c r="B36" s="149"/>
      <c r="C36" s="222">
        <f aca="true" t="shared" si="6" ref="C36:Y36">SUM(C32:C35)</f>
        <v>34863517</v>
      </c>
      <c r="D36" s="222">
        <f>SUM(D32:D35)</f>
        <v>0</v>
      </c>
      <c r="E36" s="218">
        <f t="shared" si="6"/>
        <v>15256000</v>
      </c>
      <c r="F36" s="220">
        <f t="shared" si="6"/>
        <v>15256000</v>
      </c>
      <c r="G36" s="220">
        <f t="shared" si="6"/>
        <v>4799683</v>
      </c>
      <c r="H36" s="220">
        <f t="shared" si="6"/>
        <v>3701000</v>
      </c>
      <c r="I36" s="220">
        <f t="shared" si="6"/>
        <v>1989455</v>
      </c>
      <c r="J36" s="220">
        <f t="shared" si="6"/>
        <v>10490138</v>
      </c>
      <c r="K36" s="220">
        <f t="shared" si="6"/>
        <v>2168456</v>
      </c>
      <c r="L36" s="220">
        <f t="shared" si="6"/>
        <v>1130294</v>
      </c>
      <c r="M36" s="220">
        <f t="shared" si="6"/>
        <v>2337264</v>
      </c>
      <c r="N36" s="220">
        <f t="shared" si="6"/>
        <v>5636014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16126152</v>
      </c>
      <c r="X36" s="220">
        <f t="shared" si="6"/>
        <v>0</v>
      </c>
      <c r="Y36" s="220">
        <f t="shared" si="6"/>
        <v>16126152</v>
      </c>
      <c r="Z36" s="221">
        <f>+IF(X36&lt;&gt;0,+(Y36/X36)*100,0)</f>
        <v>0</v>
      </c>
      <c r="AA36" s="239">
        <f>SUM(AA32:AA35)</f>
        <v>15256000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7660422</v>
      </c>
      <c r="D6" s="155"/>
      <c r="E6" s="59">
        <v>4790000</v>
      </c>
      <c r="F6" s="60">
        <v>4790000</v>
      </c>
      <c r="G6" s="60">
        <v>-28890</v>
      </c>
      <c r="H6" s="60">
        <v>170152</v>
      </c>
      <c r="I6" s="60">
        <v>113207</v>
      </c>
      <c r="J6" s="60">
        <v>113207</v>
      </c>
      <c r="K6" s="60">
        <v>251188</v>
      </c>
      <c r="L6" s="60">
        <v>9187681</v>
      </c>
      <c r="M6" s="60">
        <v>276419</v>
      </c>
      <c r="N6" s="60">
        <v>276419</v>
      </c>
      <c r="O6" s="60"/>
      <c r="P6" s="60"/>
      <c r="Q6" s="60"/>
      <c r="R6" s="60"/>
      <c r="S6" s="60"/>
      <c r="T6" s="60"/>
      <c r="U6" s="60"/>
      <c r="V6" s="60"/>
      <c r="W6" s="60">
        <v>276419</v>
      </c>
      <c r="X6" s="60">
        <v>2395000</v>
      </c>
      <c r="Y6" s="60">
        <v>-2118581</v>
      </c>
      <c r="Z6" s="140">
        <v>-88.46</v>
      </c>
      <c r="AA6" s="62">
        <v>4790000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18102102</v>
      </c>
      <c r="H7" s="60">
        <v>14715759</v>
      </c>
      <c r="I7" s="60">
        <v>11120540</v>
      </c>
      <c r="J7" s="60">
        <v>11120540</v>
      </c>
      <c r="K7" s="60">
        <v>10053097</v>
      </c>
      <c r="L7" s="60">
        <v>6058163</v>
      </c>
      <c r="M7" s="60">
        <v>11612943</v>
      </c>
      <c r="N7" s="60">
        <v>11612943</v>
      </c>
      <c r="O7" s="60"/>
      <c r="P7" s="60"/>
      <c r="Q7" s="60"/>
      <c r="R7" s="60"/>
      <c r="S7" s="60"/>
      <c r="T7" s="60"/>
      <c r="U7" s="60"/>
      <c r="V7" s="60"/>
      <c r="W7" s="60">
        <v>11612943</v>
      </c>
      <c r="X7" s="60"/>
      <c r="Y7" s="60">
        <v>11612943</v>
      </c>
      <c r="Z7" s="140"/>
      <c r="AA7" s="62"/>
    </row>
    <row r="8" spans="1:27" ht="13.5">
      <c r="A8" s="249" t="s">
        <v>145</v>
      </c>
      <c r="B8" s="182"/>
      <c r="C8" s="155">
        <v>1110511</v>
      </c>
      <c r="D8" s="155"/>
      <c r="E8" s="59">
        <v>960000</v>
      </c>
      <c r="F8" s="60">
        <v>960000</v>
      </c>
      <c r="G8" s="60">
        <v>1107467</v>
      </c>
      <c r="H8" s="60">
        <v>2876768</v>
      </c>
      <c r="I8" s="60">
        <v>2835300</v>
      </c>
      <c r="J8" s="60">
        <v>2835300</v>
      </c>
      <c r="K8" s="60">
        <v>3058281</v>
      </c>
      <c r="L8" s="60">
        <v>2906863</v>
      </c>
      <c r="M8" s="60">
        <v>2939968</v>
      </c>
      <c r="N8" s="60">
        <v>2939968</v>
      </c>
      <c r="O8" s="60"/>
      <c r="P8" s="60"/>
      <c r="Q8" s="60"/>
      <c r="R8" s="60"/>
      <c r="S8" s="60"/>
      <c r="T8" s="60"/>
      <c r="U8" s="60"/>
      <c r="V8" s="60"/>
      <c r="W8" s="60">
        <v>2939968</v>
      </c>
      <c r="X8" s="60">
        <v>480000</v>
      </c>
      <c r="Y8" s="60">
        <v>2459968</v>
      </c>
      <c r="Z8" s="140">
        <v>512.49</v>
      </c>
      <c r="AA8" s="62">
        <v>960000</v>
      </c>
    </row>
    <row r="9" spans="1:27" ht="13.5">
      <c r="A9" s="249" t="s">
        <v>146</v>
      </c>
      <c r="B9" s="182"/>
      <c r="C9" s="155">
        <v>1287354</v>
      </c>
      <c r="D9" s="155"/>
      <c r="E9" s="59">
        <v>50000</v>
      </c>
      <c r="F9" s="60">
        <v>50000</v>
      </c>
      <c r="G9" s="60">
        <v>335388</v>
      </c>
      <c r="H9" s="60">
        <v>359625</v>
      </c>
      <c r="I9" s="60">
        <v>389559</v>
      </c>
      <c r="J9" s="60">
        <v>389559</v>
      </c>
      <c r="K9" s="60">
        <v>430188</v>
      </c>
      <c r="L9" s="60">
        <v>496653</v>
      </c>
      <c r="M9" s="60">
        <v>519487</v>
      </c>
      <c r="N9" s="60">
        <v>519487</v>
      </c>
      <c r="O9" s="60"/>
      <c r="P9" s="60"/>
      <c r="Q9" s="60"/>
      <c r="R9" s="60"/>
      <c r="S9" s="60"/>
      <c r="T9" s="60"/>
      <c r="U9" s="60"/>
      <c r="V9" s="60"/>
      <c r="W9" s="60">
        <v>519487</v>
      </c>
      <c r="X9" s="60">
        <v>25000</v>
      </c>
      <c r="Y9" s="60">
        <v>494487</v>
      </c>
      <c r="Z9" s="140">
        <v>1977.95</v>
      </c>
      <c r="AA9" s="62">
        <v>50000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20000</v>
      </c>
      <c r="F11" s="60">
        <v>20000</v>
      </c>
      <c r="G11" s="60">
        <v>37169222</v>
      </c>
      <c r="H11" s="60">
        <v>37169222</v>
      </c>
      <c r="I11" s="60">
        <v>37169222</v>
      </c>
      <c r="J11" s="60">
        <v>37169222</v>
      </c>
      <c r="K11" s="60">
        <v>37169222</v>
      </c>
      <c r="L11" s="60">
        <v>36035644</v>
      </c>
      <c r="M11" s="60">
        <v>36035645</v>
      </c>
      <c r="N11" s="60">
        <v>36035645</v>
      </c>
      <c r="O11" s="60"/>
      <c r="P11" s="60"/>
      <c r="Q11" s="60"/>
      <c r="R11" s="60"/>
      <c r="S11" s="60"/>
      <c r="T11" s="60"/>
      <c r="U11" s="60"/>
      <c r="V11" s="60"/>
      <c r="W11" s="60">
        <v>36035645</v>
      </c>
      <c r="X11" s="60">
        <v>10000</v>
      </c>
      <c r="Y11" s="60">
        <v>36025645</v>
      </c>
      <c r="Z11" s="140">
        <v>360256.45</v>
      </c>
      <c r="AA11" s="62">
        <v>20000</v>
      </c>
    </row>
    <row r="12" spans="1:27" ht="13.5">
      <c r="A12" s="250" t="s">
        <v>56</v>
      </c>
      <c r="B12" s="251"/>
      <c r="C12" s="168">
        <f aca="true" t="shared" si="0" ref="C12:Y12">SUM(C6:C11)</f>
        <v>10058287</v>
      </c>
      <c r="D12" s="168">
        <f>SUM(D6:D11)</f>
        <v>0</v>
      </c>
      <c r="E12" s="72">
        <f t="shared" si="0"/>
        <v>5820000</v>
      </c>
      <c r="F12" s="73">
        <f t="shared" si="0"/>
        <v>5820000</v>
      </c>
      <c r="G12" s="73">
        <f t="shared" si="0"/>
        <v>56685289</v>
      </c>
      <c r="H12" s="73">
        <f t="shared" si="0"/>
        <v>55291526</v>
      </c>
      <c r="I12" s="73">
        <f t="shared" si="0"/>
        <v>51627828</v>
      </c>
      <c r="J12" s="73">
        <f t="shared" si="0"/>
        <v>51627828</v>
      </c>
      <c r="K12" s="73">
        <f t="shared" si="0"/>
        <v>50961976</v>
      </c>
      <c r="L12" s="73">
        <f t="shared" si="0"/>
        <v>54685004</v>
      </c>
      <c r="M12" s="73">
        <f t="shared" si="0"/>
        <v>51384462</v>
      </c>
      <c r="N12" s="73">
        <f t="shared" si="0"/>
        <v>51384462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51384462</v>
      </c>
      <c r="X12" s="73">
        <f t="shared" si="0"/>
        <v>2910000</v>
      </c>
      <c r="Y12" s="73">
        <f t="shared" si="0"/>
        <v>48474462</v>
      </c>
      <c r="Z12" s="170">
        <f>+IF(X12&lt;&gt;0,+(Y12/X12)*100,0)</f>
        <v>1665.7890721649483</v>
      </c>
      <c r="AA12" s="74">
        <f>SUM(AA6:AA11)</f>
        <v>5820000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9045000</v>
      </c>
      <c r="D17" s="155"/>
      <c r="E17" s="59">
        <v>8425000</v>
      </c>
      <c r="F17" s="60">
        <v>8425000</v>
      </c>
      <c r="G17" s="60">
        <v>9045000</v>
      </c>
      <c r="H17" s="60">
        <v>9045000</v>
      </c>
      <c r="I17" s="60">
        <v>9045000</v>
      </c>
      <c r="J17" s="60">
        <v>9045000</v>
      </c>
      <c r="K17" s="60">
        <v>9045000</v>
      </c>
      <c r="L17" s="60">
        <v>9045000</v>
      </c>
      <c r="M17" s="60">
        <v>9045000</v>
      </c>
      <c r="N17" s="60">
        <v>9045000</v>
      </c>
      <c r="O17" s="60"/>
      <c r="P17" s="60"/>
      <c r="Q17" s="60"/>
      <c r="R17" s="60"/>
      <c r="S17" s="60"/>
      <c r="T17" s="60"/>
      <c r="U17" s="60"/>
      <c r="V17" s="60"/>
      <c r="W17" s="60">
        <v>9045000</v>
      </c>
      <c r="X17" s="60">
        <v>4212500</v>
      </c>
      <c r="Y17" s="60">
        <v>4832500</v>
      </c>
      <c r="Z17" s="140">
        <v>114.72</v>
      </c>
      <c r="AA17" s="62">
        <v>8425000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79761682</v>
      </c>
      <c r="D19" s="155"/>
      <c r="E19" s="59">
        <v>57216007</v>
      </c>
      <c r="F19" s="60">
        <v>57216007</v>
      </c>
      <c r="G19" s="60">
        <v>42384831</v>
      </c>
      <c r="H19" s="60">
        <v>42593836</v>
      </c>
      <c r="I19" s="60">
        <v>42632900</v>
      </c>
      <c r="J19" s="60">
        <v>42632900</v>
      </c>
      <c r="K19" s="60">
        <v>42632900</v>
      </c>
      <c r="L19" s="60">
        <v>43521597</v>
      </c>
      <c r="M19" s="60">
        <v>22672925</v>
      </c>
      <c r="N19" s="60">
        <v>22672925</v>
      </c>
      <c r="O19" s="60"/>
      <c r="P19" s="60"/>
      <c r="Q19" s="60"/>
      <c r="R19" s="60"/>
      <c r="S19" s="60"/>
      <c r="T19" s="60"/>
      <c r="U19" s="60"/>
      <c r="V19" s="60"/>
      <c r="W19" s="60">
        <v>22672925</v>
      </c>
      <c r="X19" s="60">
        <v>28608004</v>
      </c>
      <c r="Y19" s="60">
        <v>-5935079</v>
      </c>
      <c r="Z19" s="140">
        <v>-20.75</v>
      </c>
      <c r="AA19" s="62">
        <v>57216007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</v>
      </c>
      <c r="D22" s="155"/>
      <c r="E22" s="59">
        <v>93972</v>
      </c>
      <c r="F22" s="60">
        <v>93972</v>
      </c>
      <c r="G22" s="60">
        <v>4</v>
      </c>
      <c r="H22" s="60">
        <v>4</v>
      </c>
      <c r="I22" s="60">
        <v>4</v>
      </c>
      <c r="J22" s="60">
        <v>4</v>
      </c>
      <c r="K22" s="60">
        <v>4</v>
      </c>
      <c r="L22" s="60">
        <v>4</v>
      </c>
      <c r="M22" s="60">
        <v>4</v>
      </c>
      <c r="N22" s="60">
        <v>4</v>
      </c>
      <c r="O22" s="60"/>
      <c r="P22" s="60"/>
      <c r="Q22" s="60"/>
      <c r="R22" s="60"/>
      <c r="S22" s="60"/>
      <c r="T22" s="60"/>
      <c r="U22" s="60"/>
      <c r="V22" s="60"/>
      <c r="W22" s="60">
        <v>4</v>
      </c>
      <c r="X22" s="60">
        <v>46986</v>
      </c>
      <c r="Y22" s="60">
        <v>-46982</v>
      </c>
      <c r="Z22" s="140">
        <v>-99.99</v>
      </c>
      <c r="AA22" s="62">
        <v>93972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207626</v>
      </c>
      <c r="H23" s="159"/>
      <c r="I23" s="159"/>
      <c r="J23" s="60"/>
      <c r="K23" s="159"/>
      <c r="L23" s="159"/>
      <c r="M23" s="60">
        <v>20848670</v>
      </c>
      <c r="N23" s="159">
        <v>20848670</v>
      </c>
      <c r="O23" s="159"/>
      <c r="P23" s="159"/>
      <c r="Q23" s="60"/>
      <c r="R23" s="159"/>
      <c r="S23" s="159"/>
      <c r="T23" s="60"/>
      <c r="U23" s="159"/>
      <c r="V23" s="159"/>
      <c r="W23" s="159">
        <v>20848670</v>
      </c>
      <c r="X23" s="60"/>
      <c r="Y23" s="159">
        <v>20848670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88806686</v>
      </c>
      <c r="D24" s="168">
        <f>SUM(D15:D23)</f>
        <v>0</v>
      </c>
      <c r="E24" s="76">
        <f t="shared" si="1"/>
        <v>65734979</v>
      </c>
      <c r="F24" s="77">
        <f t="shared" si="1"/>
        <v>65734979</v>
      </c>
      <c r="G24" s="77">
        <f t="shared" si="1"/>
        <v>51637461</v>
      </c>
      <c r="H24" s="77">
        <f t="shared" si="1"/>
        <v>51638840</v>
      </c>
      <c r="I24" s="77">
        <f t="shared" si="1"/>
        <v>51677904</v>
      </c>
      <c r="J24" s="77">
        <f t="shared" si="1"/>
        <v>51677904</v>
      </c>
      <c r="K24" s="77">
        <f t="shared" si="1"/>
        <v>51677904</v>
      </c>
      <c r="L24" s="77">
        <f t="shared" si="1"/>
        <v>52566601</v>
      </c>
      <c r="M24" s="77">
        <f t="shared" si="1"/>
        <v>52566599</v>
      </c>
      <c r="N24" s="77">
        <f t="shared" si="1"/>
        <v>52566599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52566599</v>
      </c>
      <c r="X24" s="77">
        <f t="shared" si="1"/>
        <v>32867490</v>
      </c>
      <c r="Y24" s="77">
        <f t="shared" si="1"/>
        <v>19699109</v>
      </c>
      <c r="Z24" s="212">
        <f>+IF(X24&lt;&gt;0,+(Y24/X24)*100,0)</f>
        <v>59.93493570698584</v>
      </c>
      <c r="AA24" s="79">
        <f>SUM(AA15:AA23)</f>
        <v>65734979</v>
      </c>
    </row>
    <row r="25" spans="1:27" ht="13.5">
      <c r="A25" s="250" t="s">
        <v>159</v>
      </c>
      <c r="B25" s="251"/>
      <c r="C25" s="168">
        <f aca="true" t="shared" si="2" ref="C25:Y25">+C12+C24</f>
        <v>98864973</v>
      </c>
      <c r="D25" s="168">
        <f>+D12+D24</f>
        <v>0</v>
      </c>
      <c r="E25" s="72">
        <f t="shared" si="2"/>
        <v>71554979</v>
      </c>
      <c r="F25" s="73">
        <f t="shared" si="2"/>
        <v>71554979</v>
      </c>
      <c r="G25" s="73">
        <f t="shared" si="2"/>
        <v>108322750</v>
      </c>
      <c r="H25" s="73">
        <f t="shared" si="2"/>
        <v>106930366</v>
      </c>
      <c r="I25" s="73">
        <f t="shared" si="2"/>
        <v>103305732</v>
      </c>
      <c r="J25" s="73">
        <f t="shared" si="2"/>
        <v>103305732</v>
      </c>
      <c r="K25" s="73">
        <f t="shared" si="2"/>
        <v>102639880</v>
      </c>
      <c r="L25" s="73">
        <f t="shared" si="2"/>
        <v>107251605</v>
      </c>
      <c r="M25" s="73">
        <f t="shared" si="2"/>
        <v>103951061</v>
      </c>
      <c r="N25" s="73">
        <f t="shared" si="2"/>
        <v>103951061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103951061</v>
      </c>
      <c r="X25" s="73">
        <f t="shared" si="2"/>
        <v>35777490</v>
      </c>
      <c r="Y25" s="73">
        <f t="shared" si="2"/>
        <v>68173571</v>
      </c>
      <c r="Z25" s="170">
        <f>+IF(X25&lt;&gt;0,+(Y25/X25)*100,0)</f>
        <v>190.54878081162207</v>
      </c>
      <c r="AA25" s="74">
        <f>+AA12+AA24</f>
        <v>71554979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875000</v>
      </c>
      <c r="F30" s="60">
        <v>875000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437500</v>
      </c>
      <c r="Y30" s="60">
        <v>-437500</v>
      </c>
      <c r="Z30" s="140">
        <v>-100</v>
      </c>
      <c r="AA30" s="62">
        <v>875000</v>
      </c>
    </row>
    <row r="31" spans="1:27" ht="13.5">
      <c r="A31" s="249" t="s">
        <v>163</v>
      </c>
      <c r="B31" s="182"/>
      <c r="C31" s="155">
        <v>1800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2951991</v>
      </c>
      <c r="D32" s="155"/>
      <c r="E32" s="59">
        <v>7550000</v>
      </c>
      <c r="F32" s="60">
        <v>7550000</v>
      </c>
      <c r="G32" s="60">
        <v>8431088</v>
      </c>
      <c r="H32" s="60">
        <v>6441049</v>
      </c>
      <c r="I32" s="60">
        <v>4048221</v>
      </c>
      <c r="J32" s="60">
        <v>4048221</v>
      </c>
      <c r="K32" s="60">
        <v>4349909</v>
      </c>
      <c r="L32" s="60">
        <v>4967544</v>
      </c>
      <c r="M32" s="60">
        <v>1132617</v>
      </c>
      <c r="N32" s="60">
        <v>1132617</v>
      </c>
      <c r="O32" s="60"/>
      <c r="P32" s="60"/>
      <c r="Q32" s="60"/>
      <c r="R32" s="60"/>
      <c r="S32" s="60"/>
      <c r="T32" s="60"/>
      <c r="U32" s="60"/>
      <c r="V32" s="60"/>
      <c r="W32" s="60">
        <v>1132617</v>
      </c>
      <c r="X32" s="60">
        <v>3775000</v>
      </c>
      <c r="Y32" s="60">
        <v>-2642383</v>
      </c>
      <c r="Z32" s="140">
        <v>-70</v>
      </c>
      <c r="AA32" s="62">
        <v>7550000</v>
      </c>
    </row>
    <row r="33" spans="1:27" ht="13.5">
      <c r="A33" s="249" t="s">
        <v>165</v>
      </c>
      <c r="B33" s="182"/>
      <c r="C33" s="155">
        <v>2438731</v>
      </c>
      <c r="D33" s="155"/>
      <c r="E33" s="59">
        <v>1399907</v>
      </c>
      <c r="F33" s="60">
        <v>1399907</v>
      </c>
      <c r="G33" s="60">
        <v>4747476</v>
      </c>
      <c r="H33" s="60">
        <v>986642</v>
      </c>
      <c r="I33" s="60">
        <v>1582042</v>
      </c>
      <c r="J33" s="60">
        <v>1582042</v>
      </c>
      <c r="K33" s="60">
        <v>2217297</v>
      </c>
      <c r="L33" s="60">
        <v>2192466</v>
      </c>
      <c r="M33" s="60">
        <v>2040086</v>
      </c>
      <c r="N33" s="60">
        <v>2040086</v>
      </c>
      <c r="O33" s="60"/>
      <c r="P33" s="60"/>
      <c r="Q33" s="60"/>
      <c r="R33" s="60"/>
      <c r="S33" s="60"/>
      <c r="T33" s="60"/>
      <c r="U33" s="60"/>
      <c r="V33" s="60"/>
      <c r="W33" s="60">
        <v>2040086</v>
      </c>
      <c r="X33" s="60">
        <v>699954</v>
      </c>
      <c r="Y33" s="60">
        <v>1340132</v>
      </c>
      <c r="Z33" s="140">
        <v>191.46</v>
      </c>
      <c r="AA33" s="62">
        <v>1399907</v>
      </c>
    </row>
    <row r="34" spans="1:27" ht="13.5">
      <c r="A34" s="250" t="s">
        <v>58</v>
      </c>
      <c r="B34" s="251"/>
      <c r="C34" s="168">
        <f aca="true" t="shared" si="3" ref="C34:Y34">SUM(C29:C33)</f>
        <v>5392522</v>
      </c>
      <c r="D34" s="168">
        <f>SUM(D29:D33)</f>
        <v>0</v>
      </c>
      <c r="E34" s="72">
        <f t="shared" si="3"/>
        <v>9824907</v>
      </c>
      <c r="F34" s="73">
        <f t="shared" si="3"/>
        <v>9824907</v>
      </c>
      <c r="G34" s="73">
        <f t="shared" si="3"/>
        <v>13178564</v>
      </c>
      <c r="H34" s="73">
        <f t="shared" si="3"/>
        <v>7427691</v>
      </c>
      <c r="I34" s="73">
        <f t="shared" si="3"/>
        <v>5630263</v>
      </c>
      <c r="J34" s="73">
        <f t="shared" si="3"/>
        <v>5630263</v>
      </c>
      <c r="K34" s="73">
        <f t="shared" si="3"/>
        <v>6567206</v>
      </c>
      <c r="L34" s="73">
        <f t="shared" si="3"/>
        <v>7160010</v>
      </c>
      <c r="M34" s="73">
        <f t="shared" si="3"/>
        <v>3172703</v>
      </c>
      <c r="N34" s="73">
        <f t="shared" si="3"/>
        <v>3172703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3172703</v>
      </c>
      <c r="X34" s="73">
        <f t="shared" si="3"/>
        <v>4912454</v>
      </c>
      <c r="Y34" s="73">
        <f t="shared" si="3"/>
        <v>-1739751</v>
      </c>
      <c r="Z34" s="170">
        <f>+IF(X34&lt;&gt;0,+(Y34/X34)*100,0)</f>
        <v>-35.41511024836059</v>
      </c>
      <c r="AA34" s="74">
        <f>SUM(AA29:AA33)</f>
        <v>9824907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529451</v>
      </c>
      <c r="D37" s="155"/>
      <c r="E37" s="59">
        <v>2500000</v>
      </c>
      <c r="F37" s="60">
        <v>2500000</v>
      </c>
      <c r="G37" s="60">
        <v>487320</v>
      </c>
      <c r="H37" s="60">
        <v>444969</v>
      </c>
      <c r="I37" s="60">
        <v>402245</v>
      </c>
      <c r="J37" s="60">
        <v>402245</v>
      </c>
      <c r="K37" s="60">
        <v>359032</v>
      </c>
      <c r="L37" s="60">
        <v>315553</v>
      </c>
      <c r="M37" s="60">
        <v>271602</v>
      </c>
      <c r="N37" s="60">
        <v>271602</v>
      </c>
      <c r="O37" s="60"/>
      <c r="P37" s="60"/>
      <c r="Q37" s="60"/>
      <c r="R37" s="60"/>
      <c r="S37" s="60"/>
      <c r="T37" s="60"/>
      <c r="U37" s="60"/>
      <c r="V37" s="60"/>
      <c r="W37" s="60">
        <v>271602</v>
      </c>
      <c r="X37" s="60">
        <v>1250000</v>
      </c>
      <c r="Y37" s="60">
        <v>-978398</v>
      </c>
      <c r="Z37" s="140">
        <v>-78.27</v>
      </c>
      <c r="AA37" s="62">
        <v>2500000</v>
      </c>
    </row>
    <row r="38" spans="1:27" ht="13.5">
      <c r="A38" s="249" t="s">
        <v>165</v>
      </c>
      <c r="B38" s="182"/>
      <c r="C38" s="155"/>
      <c r="D38" s="155"/>
      <c r="E38" s="59">
        <v>150000</v>
      </c>
      <c r="F38" s="60">
        <v>150000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75000</v>
      </c>
      <c r="Y38" s="60">
        <v>-75000</v>
      </c>
      <c r="Z38" s="140">
        <v>-100</v>
      </c>
      <c r="AA38" s="62">
        <v>150000</v>
      </c>
    </row>
    <row r="39" spans="1:27" ht="13.5">
      <c r="A39" s="250" t="s">
        <v>59</v>
      </c>
      <c r="B39" s="253"/>
      <c r="C39" s="168">
        <f aca="true" t="shared" si="4" ref="C39:Y39">SUM(C37:C38)</f>
        <v>529451</v>
      </c>
      <c r="D39" s="168">
        <f>SUM(D37:D38)</f>
        <v>0</v>
      </c>
      <c r="E39" s="76">
        <f t="shared" si="4"/>
        <v>2650000</v>
      </c>
      <c r="F39" s="77">
        <f t="shared" si="4"/>
        <v>2650000</v>
      </c>
      <c r="G39" s="77">
        <f t="shared" si="4"/>
        <v>487320</v>
      </c>
      <c r="H39" s="77">
        <f t="shared" si="4"/>
        <v>444969</v>
      </c>
      <c r="I39" s="77">
        <f t="shared" si="4"/>
        <v>402245</v>
      </c>
      <c r="J39" s="77">
        <f t="shared" si="4"/>
        <v>402245</v>
      </c>
      <c r="K39" s="77">
        <f t="shared" si="4"/>
        <v>359032</v>
      </c>
      <c r="L39" s="77">
        <f t="shared" si="4"/>
        <v>315553</v>
      </c>
      <c r="M39" s="77">
        <f t="shared" si="4"/>
        <v>271602</v>
      </c>
      <c r="N39" s="77">
        <f t="shared" si="4"/>
        <v>271602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271602</v>
      </c>
      <c r="X39" s="77">
        <f t="shared" si="4"/>
        <v>1325000</v>
      </c>
      <c r="Y39" s="77">
        <f t="shared" si="4"/>
        <v>-1053398</v>
      </c>
      <c r="Z39" s="212">
        <f>+IF(X39&lt;&gt;0,+(Y39/X39)*100,0)</f>
        <v>-79.5017358490566</v>
      </c>
      <c r="AA39" s="79">
        <f>SUM(AA37:AA38)</f>
        <v>2650000</v>
      </c>
    </row>
    <row r="40" spans="1:27" ht="13.5">
      <c r="A40" s="250" t="s">
        <v>167</v>
      </c>
      <c r="B40" s="251"/>
      <c r="C40" s="168">
        <f aca="true" t="shared" si="5" ref="C40:Y40">+C34+C39</f>
        <v>5921973</v>
      </c>
      <c r="D40" s="168">
        <f>+D34+D39</f>
        <v>0</v>
      </c>
      <c r="E40" s="72">
        <f t="shared" si="5"/>
        <v>12474907</v>
      </c>
      <c r="F40" s="73">
        <f t="shared" si="5"/>
        <v>12474907</v>
      </c>
      <c r="G40" s="73">
        <f t="shared" si="5"/>
        <v>13665884</v>
      </c>
      <c r="H40" s="73">
        <f t="shared" si="5"/>
        <v>7872660</v>
      </c>
      <c r="I40" s="73">
        <f t="shared" si="5"/>
        <v>6032508</v>
      </c>
      <c r="J40" s="73">
        <f t="shared" si="5"/>
        <v>6032508</v>
      </c>
      <c r="K40" s="73">
        <f t="shared" si="5"/>
        <v>6926238</v>
      </c>
      <c r="L40" s="73">
        <f t="shared" si="5"/>
        <v>7475563</v>
      </c>
      <c r="M40" s="73">
        <f t="shared" si="5"/>
        <v>3444305</v>
      </c>
      <c r="N40" s="73">
        <f t="shared" si="5"/>
        <v>3444305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3444305</v>
      </c>
      <c r="X40" s="73">
        <f t="shared" si="5"/>
        <v>6237454</v>
      </c>
      <c r="Y40" s="73">
        <f t="shared" si="5"/>
        <v>-2793149</v>
      </c>
      <c r="Z40" s="170">
        <f>+IF(X40&lt;&gt;0,+(Y40/X40)*100,0)</f>
        <v>-44.780274131079764</v>
      </c>
      <c r="AA40" s="74">
        <f>+AA34+AA39</f>
        <v>12474907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92943000</v>
      </c>
      <c r="D42" s="257">
        <f>+D25-D40</f>
        <v>0</v>
      </c>
      <c r="E42" s="258">
        <f t="shared" si="6"/>
        <v>59080072</v>
      </c>
      <c r="F42" s="259">
        <f t="shared" si="6"/>
        <v>59080072</v>
      </c>
      <c r="G42" s="259">
        <f t="shared" si="6"/>
        <v>94656866</v>
      </c>
      <c r="H42" s="259">
        <f t="shared" si="6"/>
        <v>99057706</v>
      </c>
      <c r="I42" s="259">
        <f t="shared" si="6"/>
        <v>97273224</v>
      </c>
      <c r="J42" s="259">
        <f t="shared" si="6"/>
        <v>97273224</v>
      </c>
      <c r="K42" s="259">
        <f t="shared" si="6"/>
        <v>95713642</v>
      </c>
      <c r="L42" s="259">
        <f t="shared" si="6"/>
        <v>99776042</v>
      </c>
      <c r="M42" s="259">
        <f t="shared" si="6"/>
        <v>100506756</v>
      </c>
      <c r="N42" s="259">
        <f t="shared" si="6"/>
        <v>100506756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100506756</v>
      </c>
      <c r="X42" s="259">
        <f t="shared" si="6"/>
        <v>29540036</v>
      </c>
      <c r="Y42" s="259">
        <f t="shared" si="6"/>
        <v>70966720</v>
      </c>
      <c r="Z42" s="260">
        <f>+IF(X42&lt;&gt;0,+(Y42/X42)*100,0)</f>
        <v>240.23911142152974</v>
      </c>
      <c r="AA42" s="261">
        <f>+AA25-AA40</f>
        <v>59080072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84191274</v>
      </c>
      <c r="D45" s="155"/>
      <c r="E45" s="59">
        <v>57637202</v>
      </c>
      <c r="F45" s="60">
        <v>57637202</v>
      </c>
      <c r="G45" s="60">
        <v>76853348</v>
      </c>
      <c r="H45" s="60">
        <v>81254188</v>
      </c>
      <c r="I45" s="60">
        <v>79469706</v>
      </c>
      <c r="J45" s="60">
        <v>79469706</v>
      </c>
      <c r="K45" s="60">
        <v>77910124</v>
      </c>
      <c r="L45" s="60">
        <v>81972524</v>
      </c>
      <c r="M45" s="60">
        <v>82703238</v>
      </c>
      <c r="N45" s="60">
        <v>82703238</v>
      </c>
      <c r="O45" s="60"/>
      <c r="P45" s="60"/>
      <c r="Q45" s="60"/>
      <c r="R45" s="60"/>
      <c r="S45" s="60"/>
      <c r="T45" s="60"/>
      <c r="U45" s="60"/>
      <c r="V45" s="60"/>
      <c r="W45" s="60">
        <v>82703238</v>
      </c>
      <c r="X45" s="60">
        <v>28818601</v>
      </c>
      <c r="Y45" s="60">
        <v>53884637</v>
      </c>
      <c r="Z45" s="139">
        <v>186.98</v>
      </c>
      <c r="AA45" s="62">
        <v>57637202</v>
      </c>
    </row>
    <row r="46" spans="1:27" ht="13.5">
      <c r="A46" s="249" t="s">
        <v>171</v>
      </c>
      <c r="B46" s="182"/>
      <c r="C46" s="155">
        <v>8751726</v>
      </c>
      <c r="D46" s="155"/>
      <c r="E46" s="59">
        <v>1442870</v>
      </c>
      <c r="F46" s="60">
        <v>1442870</v>
      </c>
      <c r="G46" s="60">
        <v>17803518</v>
      </c>
      <c r="H46" s="60">
        <v>17803518</v>
      </c>
      <c r="I46" s="60">
        <v>17803518</v>
      </c>
      <c r="J46" s="60">
        <v>17803518</v>
      </c>
      <c r="K46" s="60">
        <v>17803518</v>
      </c>
      <c r="L46" s="60">
        <v>17803518</v>
      </c>
      <c r="M46" s="60">
        <v>17803518</v>
      </c>
      <c r="N46" s="60">
        <v>17803518</v>
      </c>
      <c r="O46" s="60"/>
      <c r="P46" s="60"/>
      <c r="Q46" s="60"/>
      <c r="R46" s="60"/>
      <c r="S46" s="60"/>
      <c r="T46" s="60"/>
      <c r="U46" s="60"/>
      <c r="V46" s="60"/>
      <c r="W46" s="60">
        <v>17803518</v>
      </c>
      <c r="X46" s="60">
        <v>721435</v>
      </c>
      <c r="Y46" s="60">
        <v>17082083</v>
      </c>
      <c r="Z46" s="139">
        <v>2367.79</v>
      </c>
      <c r="AA46" s="62">
        <v>1442870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92943000</v>
      </c>
      <c r="D48" s="217">
        <f>SUM(D45:D47)</f>
        <v>0</v>
      </c>
      <c r="E48" s="264">
        <f t="shared" si="7"/>
        <v>59080072</v>
      </c>
      <c r="F48" s="219">
        <f t="shared" si="7"/>
        <v>59080072</v>
      </c>
      <c r="G48" s="219">
        <f t="shared" si="7"/>
        <v>94656866</v>
      </c>
      <c r="H48" s="219">
        <f t="shared" si="7"/>
        <v>99057706</v>
      </c>
      <c r="I48" s="219">
        <f t="shared" si="7"/>
        <v>97273224</v>
      </c>
      <c r="J48" s="219">
        <f t="shared" si="7"/>
        <v>97273224</v>
      </c>
      <c r="K48" s="219">
        <f t="shared" si="7"/>
        <v>95713642</v>
      </c>
      <c r="L48" s="219">
        <f t="shared" si="7"/>
        <v>99776042</v>
      </c>
      <c r="M48" s="219">
        <f t="shared" si="7"/>
        <v>100506756</v>
      </c>
      <c r="N48" s="219">
        <f t="shared" si="7"/>
        <v>100506756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100506756</v>
      </c>
      <c r="X48" s="219">
        <f t="shared" si="7"/>
        <v>29540036</v>
      </c>
      <c r="Y48" s="219">
        <f t="shared" si="7"/>
        <v>70966720</v>
      </c>
      <c r="Z48" s="265">
        <f>+IF(X48&lt;&gt;0,+(Y48/X48)*100,0)</f>
        <v>240.23911142152974</v>
      </c>
      <c r="AA48" s="232">
        <f>SUM(AA45:AA47)</f>
        <v>59080072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8150908</v>
      </c>
      <c r="F6" s="60">
        <v>8150908</v>
      </c>
      <c r="G6" s="60">
        <v>85405</v>
      </c>
      <c r="H6" s="60">
        <v>1026137</v>
      </c>
      <c r="I6" s="60">
        <v>146421</v>
      </c>
      <c r="J6" s="60">
        <v>1257963</v>
      </c>
      <c r="K6" s="60">
        <v>392884</v>
      </c>
      <c r="L6" s="60">
        <v>244618</v>
      </c>
      <c r="M6" s="60">
        <v>179340</v>
      </c>
      <c r="N6" s="60">
        <v>816842</v>
      </c>
      <c r="O6" s="60"/>
      <c r="P6" s="60"/>
      <c r="Q6" s="60"/>
      <c r="R6" s="60"/>
      <c r="S6" s="60"/>
      <c r="T6" s="60"/>
      <c r="U6" s="60"/>
      <c r="V6" s="60"/>
      <c r="W6" s="60">
        <v>2074805</v>
      </c>
      <c r="X6" s="60">
        <v>3873004</v>
      </c>
      <c r="Y6" s="60">
        <v>-1798199</v>
      </c>
      <c r="Z6" s="140">
        <v>-46.43</v>
      </c>
      <c r="AA6" s="62">
        <v>8150908</v>
      </c>
    </row>
    <row r="7" spans="1:27" ht="13.5">
      <c r="A7" s="249" t="s">
        <v>178</v>
      </c>
      <c r="B7" s="182"/>
      <c r="C7" s="155">
        <v>26485066</v>
      </c>
      <c r="D7" s="155"/>
      <c r="E7" s="59">
        <v>32745999</v>
      </c>
      <c r="F7" s="60">
        <v>32745999</v>
      </c>
      <c r="G7" s="60">
        <v>11523153</v>
      </c>
      <c r="H7" s="60">
        <v>7340652</v>
      </c>
      <c r="I7" s="60">
        <v>2963719</v>
      </c>
      <c r="J7" s="60">
        <v>21827524</v>
      </c>
      <c r="K7" s="60">
        <v>4362703</v>
      </c>
      <c r="L7" s="60">
        <v>10637498</v>
      </c>
      <c r="M7" s="60">
        <v>658046</v>
      </c>
      <c r="N7" s="60">
        <v>15658247</v>
      </c>
      <c r="O7" s="60"/>
      <c r="P7" s="60"/>
      <c r="Q7" s="60"/>
      <c r="R7" s="60"/>
      <c r="S7" s="60"/>
      <c r="T7" s="60"/>
      <c r="U7" s="60"/>
      <c r="V7" s="60"/>
      <c r="W7" s="60">
        <v>37485771</v>
      </c>
      <c r="X7" s="60">
        <v>26703266</v>
      </c>
      <c r="Y7" s="60">
        <v>10782505</v>
      </c>
      <c r="Z7" s="140">
        <v>40.38</v>
      </c>
      <c r="AA7" s="62">
        <v>32745999</v>
      </c>
    </row>
    <row r="8" spans="1:27" ht="13.5">
      <c r="A8" s="249" t="s">
        <v>179</v>
      </c>
      <c r="B8" s="182"/>
      <c r="C8" s="155">
        <v>20485066</v>
      </c>
      <c r="D8" s="155"/>
      <c r="E8" s="59">
        <v>14736000</v>
      </c>
      <c r="F8" s="60">
        <v>14736000</v>
      </c>
      <c r="G8" s="60">
        <v>8781000</v>
      </c>
      <c r="H8" s="60">
        <v>3615834</v>
      </c>
      <c r="I8" s="60">
        <v>1820635</v>
      </c>
      <c r="J8" s="60">
        <v>14217469</v>
      </c>
      <c r="K8" s="60">
        <v>4121036</v>
      </c>
      <c r="L8" s="60">
        <v>510219</v>
      </c>
      <c r="M8" s="60">
        <v>2278090</v>
      </c>
      <c r="N8" s="60">
        <v>6909345</v>
      </c>
      <c r="O8" s="60"/>
      <c r="P8" s="60"/>
      <c r="Q8" s="60"/>
      <c r="R8" s="60"/>
      <c r="S8" s="60"/>
      <c r="T8" s="60"/>
      <c r="U8" s="60"/>
      <c r="V8" s="60"/>
      <c r="W8" s="60">
        <v>21126814</v>
      </c>
      <c r="X8" s="60">
        <v>9826000</v>
      </c>
      <c r="Y8" s="60">
        <v>11300814</v>
      </c>
      <c r="Z8" s="140">
        <v>115.01</v>
      </c>
      <c r="AA8" s="62">
        <v>14736000</v>
      </c>
    </row>
    <row r="9" spans="1:27" ht="13.5">
      <c r="A9" s="249" t="s">
        <v>180</v>
      </c>
      <c r="B9" s="182"/>
      <c r="C9" s="155">
        <v>1185536</v>
      </c>
      <c r="D9" s="155"/>
      <c r="E9" s="59">
        <v>350004</v>
      </c>
      <c r="F9" s="60">
        <v>350004</v>
      </c>
      <c r="G9" s="60">
        <v>11278</v>
      </c>
      <c r="H9" s="60">
        <v>72134</v>
      </c>
      <c r="I9" s="60">
        <v>65126</v>
      </c>
      <c r="J9" s="60">
        <v>148538</v>
      </c>
      <c r="K9" s="60">
        <v>56952</v>
      </c>
      <c r="L9" s="60">
        <v>51413</v>
      </c>
      <c r="M9" s="60">
        <v>41639</v>
      </c>
      <c r="N9" s="60">
        <v>150004</v>
      </c>
      <c r="O9" s="60"/>
      <c r="P9" s="60"/>
      <c r="Q9" s="60"/>
      <c r="R9" s="60"/>
      <c r="S9" s="60"/>
      <c r="T9" s="60"/>
      <c r="U9" s="60"/>
      <c r="V9" s="60"/>
      <c r="W9" s="60">
        <v>298542</v>
      </c>
      <c r="X9" s="60">
        <v>175002</v>
      </c>
      <c r="Y9" s="60">
        <v>123540</v>
      </c>
      <c r="Z9" s="140">
        <v>70.59</v>
      </c>
      <c r="AA9" s="62">
        <v>350004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19443556</v>
      </c>
      <c r="D12" s="155"/>
      <c r="E12" s="59">
        <v>-37000884</v>
      </c>
      <c r="F12" s="60">
        <v>-37000884</v>
      </c>
      <c r="G12" s="60">
        <v>-3069262</v>
      </c>
      <c r="H12" s="60">
        <v>-1705071</v>
      </c>
      <c r="I12" s="60">
        <v>-3557251</v>
      </c>
      <c r="J12" s="60">
        <v>-8331584</v>
      </c>
      <c r="K12" s="60">
        <v>-3111568</v>
      </c>
      <c r="L12" s="60">
        <v>-5217185</v>
      </c>
      <c r="M12" s="60">
        <v>-5332124</v>
      </c>
      <c r="N12" s="60">
        <v>-13660877</v>
      </c>
      <c r="O12" s="60"/>
      <c r="P12" s="60"/>
      <c r="Q12" s="60"/>
      <c r="R12" s="60"/>
      <c r="S12" s="60"/>
      <c r="T12" s="60"/>
      <c r="U12" s="60"/>
      <c r="V12" s="60"/>
      <c r="W12" s="60">
        <v>-21992461</v>
      </c>
      <c r="X12" s="60">
        <v>-18500442</v>
      </c>
      <c r="Y12" s="60">
        <v>-3492019</v>
      </c>
      <c r="Z12" s="140">
        <v>18.88</v>
      </c>
      <c r="AA12" s="62">
        <v>-37000884</v>
      </c>
    </row>
    <row r="13" spans="1:27" ht="13.5">
      <c r="A13" s="249" t="s">
        <v>40</v>
      </c>
      <c r="B13" s="182"/>
      <c r="C13" s="155">
        <v>82016</v>
      </c>
      <c r="D13" s="155"/>
      <c r="E13" s="59">
        <v>-66000</v>
      </c>
      <c r="F13" s="60">
        <v>-66000</v>
      </c>
      <c r="G13" s="60">
        <v>-4504</v>
      </c>
      <c r="H13" s="60">
        <v>-4284</v>
      </c>
      <c r="I13" s="60">
        <v>-3911</v>
      </c>
      <c r="J13" s="60">
        <v>-12699</v>
      </c>
      <c r="K13" s="60">
        <v>-3422</v>
      </c>
      <c r="L13" s="60">
        <v>-3156</v>
      </c>
      <c r="M13" s="60">
        <v>-2684</v>
      </c>
      <c r="N13" s="60">
        <v>-9262</v>
      </c>
      <c r="O13" s="60"/>
      <c r="P13" s="60"/>
      <c r="Q13" s="60"/>
      <c r="R13" s="60"/>
      <c r="S13" s="60"/>
      <c r="T13" s="60"/>
      <c r="U13" s="60"/>
      <c r="V13" s="60"/>
      <c r="W13" s="60">
        <v>-21961</v>
      </c>
      <c r="X13" s="60">
        <v>-33000</v>
      </c>
      <c r="Y13" s="60">
        <v>11039</v>
      </c>
      <c r="Z13" s="140">
        <v>-33.45</v>
      </c>
      <c r="AA13" s="62">
        <v>-66000</v>
      </c>
    </row>
    <row r="14" spans="1:27" ht="13.5">
      <c r="A14" s="249" t="s">
        <v>42</v>
      </c>
      <c r="B14" s="182"/>
      <c r="C14" s="155">
        <v>9533948</v>
      </c>
      <c r="D14" s="155"/>
      <c r="E14" s="59">
        <v>-4289500</v>
      </c>
      <c r="F14" s="60">
        <v>-4289500</v>
      </c>
      <c r="G14" s="60">
        <v>-6808437</v>
      </c>
      <c r="H14" s="60">
        <v>-13482428</v>
      </c>
      <c r="I14" s="60">
        <v>-5055590</v>
      </c>
      <c r="J14" s="60">
        <v>-25346455</v>
      </c>
      <c r="K14" s="60">
        <v>-6699733</v>
      </c>
      <c r="L14" s="60">
        <v>-1240104</v>
      </c>
      <c r="M14" s="60">
        <v>-1219742</v>
      </c>
      <c r="N14" s="60">
        <v>-9159579</v>
      </c>
      <c r="O14" s="60"/>
      <c r="P14" s="60"/>
      <c r="Q14" s="60"/>
      <c r="R14" s="60"/>
      <c r="S14" s="60"/>
      <c r="T14" s="60"/>
      <c r="U14" s="60"/>
      <c r="V14" s="60"/>
      <c r="W14" s="60">
        <v>-34506034</v>
      </c>
      <c r="X14" s="60">
        <v>-2145000</v>
      </c>
      <c r="Y14" s="60">
        <v>-32361034</v>
      </c>
      <c r="Z14" s="140">
        <v>1508.67</v>
      </c>
      <c r="AA14" s="62">
        <v>-4289500</v>
      </c>
    </row>
    <row r="15" spans="1:27" ht="13.5">
      <c r="A15" s="250" t="s">
        <v>184</v>
      </c>
      <c r="B15" s="251"/>
      <c r="C15" s="168">
        <f aca="true" t="shared" si="0" ref="C15:Y15">SUM(C6:C14)</f>
        <v>77215188</v>
      </c>
      <c r="D15" s="168">
        <f>SUM(D6:D14)</f>
        <v>0</v>
      </c>
      <c r="E15" s="72">
        <f t="shared" si="0"/>
        <v>14626527</v>
      </c>
      <c r="F15" s="73">
        <f t="shared" si="0"/>
        <v>14626527</v>
      </c>
      <c r="G15" s="73">
        <f t="shared" si="0"/>
        <v>10518633</v>
      </c>
      <c r="H15" s="73">
        <f t="shared" si="0"/>
        <v>-3137026</v>
      </c>
      <c r="I15" s="73">
        <f t="shared" si="0"/>
        <v>-3620851</v>
      </c>
      <c r="J15" s="73">
        <f t="shared" si="0"/>
        <v>3760756</v>
      </c>
      <c r="K15" s="73">
        <f t="shared" si="0"/>
        <v>-881148</v>
      </c>
      <c r="L15" s="73">
        <f t="shared" si="0"/>
        <v>4983303</v>
      </c>
      <c r="M15" s="73">
        <f t="shared" si="0"/>
        <v>-3397435</v>
      </c>
      <c r="N15" s="73">
        <f t="shared" si="0"/>
        <v>704720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4465476</v>
      </c>
      <c r="X15" s="73">
        <f t="shared" si="0"/>
        <v>19898830</v>
      </c>
      <c r="Y15" s="73">
        <f t="shared" si="0"/>
        <v>-15433354</v>
      </c>
      <c r="Z15" s="170">
        <f>+IF(X15&lt;&gt;0,+(Y15/X15)*100,0)</f>
        <v>-77.55910272111475</v>
      </c>
      <c r="AA15" s="74">
        <f>SUM(AA6:AA14)</f>
        <v>14626527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17446</v>
      </c>
      <c r="D19" s="155"/>
      <c r="E19" s="59">
        <v>250000</v>
      </c>
      <c r="F19" s="60">
        <v>250000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250000</v>
      </c>
      <c r="Y19" s="159">
        <v>-250000</v>
      </c>
      <c r="Z19" s="141">
        <v>-100</v>
      </c>
      <c r="AA19" s="225">
        <v>250000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-36222419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13421175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-14736000</v>
      </c>
      <c r="F24" s="60">
        <v>-14736000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-7368000</v>
      </c>
      <c r="Y24" s="60">
        <v>7368000</v>
      </c>
      <c r="Z24" s="140">
        <v>-100</v>
      </c>
      <c r="AA24" s="62">
        <v>-14736000</v>
      </c>
    </row>
    <row r="25" spans="1:27" ht="13.5">
      <c r="A25" s="250" t="s">
        <v>191</v>
      </c>
      <c r="B25" s="251"/>
      <c r="C25" s="168">
        <f aca="true" t="shared" si="1" ref="C25:Y25">SUM(C19:C24)</f>
        <v>-22783798</v>
      </c>
      <c r="D25" s="168">
        <f>SUM(D19:D24)</f>
        <v>0</v>
      </c>
      <c r="E25" s="72">
        <f t="shared" si="1"/>
        <v>-14486000</v>
      </c>
      <c r="F25" s="73">
        <f t="shared" si="1"/>
        <v>-14486000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-7118000</v>
      </c>
      <c r="Y25" s="73">
        <f t="shared" si="1"/>
        <v>7118000</v>
      </c>
      <c r="Z25" s="170">
        <f>+IF(X25&lt;&gt;0,+(Y25/X25)*100,0)</f>
        <v>-100</v>
      </c>
      <c r="AA25" s="74">
        <f>SUM(AA19:AA24)</f>
        <v>-14486000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477606</v>
      </c>
      <c r="D33" s="155"/>
      <c r="E33" s="59">
        <v>875000</v>
      </c>
      <c r="F33" s="60">
        <v>875000</v>
      </c>
      <c r="G33" s="60">
        <v>-46635</v>
      </c>
      <c r="H33" s="60">
        <v>-42351</v>
      </c>
      <c r="I33" s="60">
        <v>-42724</v>
      </c>
      <c r="J33" s="60">
        <v>-131710</v>
      </c>
      <c r="K33" s="60">
        <v>-43213</v>
      </c>
      <c r="L33" s="60">
        <v>-43478</v>
      </c>
      <c r="M33" s="60">
        <v>-43951</v>
      </c>
      <c r="N33" s="60">
        <v>-130642</v>
      </c>
      <c r="O33" s="60"/>
      <c r="P33" s="60"/>
      <c r="Q33" s="60"/>
      <c r="R33" s="60"/>
      <c r="S33" s="60"/>
      <c r="T33" s="60"/>
      <c r="U33" s="60"/>
      <c r="V33" s="60"/>
      <c r="W33" s="60">
        <v>-262352</v>
      </c>
      <c r="X33" s="60">
        <v>438000</v>
      </c>
      <c r="Y33" s="60">
        <v>-700352</v>
      </c>
      <c r="Z33" s="140">
        <v>-159.9</v>
      </c>
      <c r="AA33" s="62">
        <v>875000</v>
      </c>
    </row>
    <row r="34" spans="1:27" ht="13.5">
      <c r="A34" s="250" t="s">
        <v>197</v>
      </c>
      <c r="B34" s="251"/>
      <c r="C34" s="168">
        <f aca="true" t="shared" si="2" ref="C34:Y34">SUM(C29:C33)</f>
        <v>477606</v>
      </c>
      <c r="D34" s="168">
        <f>SUM(D29:D33)</f>
        <v>0</v>
      </c>
      <c r="E34" s="72">
        <f t="shared" si="2"/>
        <v>875000</v>
      </c>
      <c r="F34" s="73">
        <f t="shared" si="2"/>
        <v>875000</v>
      </c>
      <c r="G34" s="73">
        <f t="shared" si="2"/>
        <v>-46635</v>
      </c>
      <c r="H34" s="73">
        <f t="shared" si="2"/>
        <v>-42351</v>
      </c>
      <c r="I34" s="73">
        <f t="shared" si="2"/>
        <v>-42724</v>
      </c>
      <c r="J34" s="73">
        <f t="shared" si="2"/>
        <v>-131710</v>
      </c>
      <c r="K34" s="73">
        <f t="shared" si="2"/>
        <v>-43213</v>
      </c>
      <c r="L34" s="73">
        <f t="shared" si="2"/>
        <v>-43478</v>
      </c>
      <c r="M34" s="73">
        <f t="shared" si="2"/>
        <v>-43951</v>
      </c>
      <c r="N34" s="73">
        <f t="shared" si="2"/>
        <v>-130642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-262352</v>
      </c>
      <c r="X34" s="73">
        <f t="shared" si="2"/>
        <v>438000</v>
      </c>
      <c r="Y34" s="73">
        <f t="shared" si="2"/>
        <v>-700352</v>
      </c>
      <c r="Z34" s="170">
        <f>+IF(X34&lt;&gt;0,+(Y34/X34)*100,0)</f>
        <v>-159.89771689497715</v>
      </c>
      <c r="AA34" s="74">
        <f>SUM(AA29:AA33)</f>
        <v>875000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54908996</v>
      </c>
      <c r="D36" s="153">
        <f>+D15+D25+D34</f>
        <v>0</v>
      </c>
      <c r="E36" s="99">
        <f t="shared" si="3"/>
        <v>1015527</v>
      </c>
      <c r="F36" s="100">
        <f t="shared" si="3"/>
        <v>1015527</v>
      </c>
      <c r="G36" s="100">
        <f t="shared" si="3"/>
        <v>10471998</v>
      </c>
      <c r="H36" s="100">
        <f t="shared" si="3"/>
        <v>-3179377</v>
      </c>
      <c r="I36" s="100">
        <f t="shared" si="3"/>
        <v>-3663575</v>
      </c>
      <c r="J36" s="100">
        <f t="shared" si="3"/>
        <v>3629046</v>
      </c>
      <c r="K36" s="100">
        <f t="shared" si="3"/>
        <v>-924361</v>
      </c>
      <c r="L36" s="100">
        <f t="shared" si="3"/>
        <v>4939825</v>
      </c>
      <c r="M36" s="100">
        <f t="shared" si="3"/>
        <v>-3441386</v>
      </c>
      <c r="N36" s="100">
        <f t="shared" si="3"/>
        <v>574078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4203124</v>
      </c>
      <c r="X36" s="100">
        <f t="shared" si="3"/>
        <v>13218830</v>
      </c>
      <c r="Y36" s="100">
        <f t="shared" si="3"/>
        <v>-9015706</v>
      </c>
      <c r="Z36" s="137">
        <f>+IF(X36&lt;&gt;0,+(Y36/X36)*100,0)</f>
        <v>-68.20350969034324</v>
      </c>
      <c r="AA36" s="102">
        <f>+AA15+AA25+AA34</f>
        <v>1015527</v>
      </c>
    </row>
    <row r="37" spans="1:27" ht="13.5">
      <c r="A37" s="249" t="s">
        <v>199</v>
      </c>
      <c r="B37" s="182"/>
      <c r="C37" s="153">
        <v>19018664</v>
      </c>
      <c r="D37" s="153"/>
      <c r="E37" s="99">
        <v>5242000</v>
      </c>
      <c r="F37" s="100">
        <v>5242000</v>
      </c>
      <c r="G37" s="100">
        <v>7650422</v>
      </c>
      <c r="H37" s="100">
        <v>18122420</v>
      </c>
      <c r="I37" s="100">
        <v>14943043</v>
      </c>
      <c r="J37" s="100">
        <v>7650422</v>
      </c>
      <c r="K37" s="100">
        <v>11279468</v>
      </c>
      <c r="L37" s="100">
        <v>10355107</v>
      </c>
      <c r="M37" s="100">
        <v>15294932</v>
      </c>
      <c r="N37" s="100">
        <v>11279468</v>
      </c>
      <c r="O37" s="100"/>
      <c r="P37" s="100"/>
      <c r="Q37" s="100"/>
      <c r="R37" s="100"/>
      <c r="S37" s="100"/>
      <c r="T37" s="100"/>
      <c r="U37" s="100"/>
      <c r="V37" s="100"/>
      <c r="W37" s="100">
        <v>7650422</v>
      </c>
      <c r="X37" s="100">
        <v>5242000</v>
      </c>
      <c r="Y37" s="100">
        <v>2408422</v>
      </c>
      <c r="Z37" s="137">
        <v>45.94</v>
      </c>
      <c r="AA37" s="102">
        <v>5242000</v>
      </c>
    </row>
    <row r="38" spans="1:27" ht="13.5">
      <c r="A38" s="269" t="s">
        <v>200</v>
      </c>
      <c r="B38" s="256"/>
      <c r="C38" s="257">
        <v>73927660</v>
      </c>
      <c r="D38" s="257"/>
      <c r="E38" s="258">
        <v>6257526</v>
      </c>
      <c r="F38" s="259">
        <v>6257526</v>
      </c>
      <c r="G38" s="259">
        <v>18122420</v>
      </c>
      <c r="H38" s="259">
        <v>14943043</v>
      </c>
      <c r="I38" s="259">
        <v>11279468</v>
      </c>
      <c r="J38" s="259">
        <v>11279468</v>
      </c>
      <c r="K38" s="259">
        <v>10355107</v>
      </c>
      <c r="L38" s="259">
        <v>15294932</v>
      </c>
      <c r="M38" s="259">
        <v>11853546</v>
      </c>
      <c r="N38" s="259">
        <v>11853546</v>
      </c>
      <c r="O38" s="259"/>
      <c r="P38" s="259"/>
      <c r="Q38" s="259"/>
      <c r="R38" s="259"/>
      <c r="S38" s="259"/>
      <c r="T38" s="259"/>
      <c r="U38" s="259"/>
      <c r="V38" s="259"/>
      <c r="W38" s="259">
        <v>11853546</v>
      </c>
      <c r="X38" s="259">
        <v>18460829</v>
      </c>
      <c r="Y38" s="259">
        <v>-6607283</v>
      </c>
      <c r="Z38" s="260">
        <v>-35.79</v>
      </c>
      <c r="AA38" s="261">
        <v>6257526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34863517</v>
      </c>
      <c r="D5" s="200">
        <f t="shared" si="0"/>
        <v>0</v>
      </c>
      <c r="E5" s="106">
        <f t="shared" si="0"/>
        <v>15256000</v>
      </c>
      <c r="F5" s="106">
        <f t="shared" si="0"/>
        <v>15256000</v>
      </c>
      <c r="G5" s="106">
        <f t="shared" si="0"/>
        <v>4799683</v>
      </c>
      <c r="H5" s="106">
        <f t="shared" si="0"/>
        <v>3701000</v>
      </c>
      <c r="I5" s="106">
        <f t="shared" si="0"/>
        <v>1989455</v>
      </c>
      <c r="J5" s="106">
        <f t="shared" si="0"/>
        <v>10490138</v>
      </c>
      <c r="K5" s="106">
        <f t="shared" si="0"/>
        <v>2168456</v>
      </c>
      <c r="L5" s="106">
        <f t="shared" si="0"/>
        <v>1130294</v>
      </c>
      <c r="M5" s="106">
        <f t="shared" si="0"/>
        <v>2337264</v>
      </c>
      <c r="N5" s="106">
        <f t="shared" si="0"/>
        <v>5636014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16126152</v>
      </c>
      <c r="X5" s="106">
        <f t="shared" si="0"/>
        <v>7628000</v>
      </c>
      <c r="Y5" s="106">
        <f t="shared" si="0"/>
        <v>8498152</v>
      </c>
      <c r="Z5" s="201">
        <f>+IF(X5&lt;&gt;0,+(Y5/X5)*100,0)</f>
        <v>111.40734137388569</v>
      </c>
      <c r="AA5" s="199">
        <f>SUM(AA11:AA18)</f>
        <v>15256000</v>
      </c>
    </row>
    <row r="6" spans="1:27" ht="13.5">
      <c r="A6" s="291" t="s">
        <v>204</v>
      </c>
      <c r="B6" s="142"/>
      <c r="C6" s="62">
        <v>2526387</v>
      </c>
      <c r="D6" s="156"/>
      <c r="E6" s="60">
        <v>9492000</v>
      </c>
      <c r="F6" s="60">
        <v>9492000</v>
      </c>
      <c r="G6" s="60">
        <v>3130320</v>
      </c>
      <c r="H6" s="60">
        <v>1558057</v>
      </c>
      <c r="I6" s="60">
        <v>362388</v>
      </c>
      <c r="J6" s="60">
        <v>5050765</v>
      </c>
      <c r="K6" s="60">
        <v>250581</v>
      </c>
      <c r="L6" s="60"/>
      <c r="M6" s="60">
        <v>593063</v>
      </c>
      <c r="N6" s="60">
        <v>843644</v>
      </c>
      <c r="O6" s="60"/>
      <c r="P6" s="60"/>
      <c r="Q6" s="60"/>
      <c r="R6" s="60"/>
      <c r="S6" s="60"/>
      <c r="T6" s="60"/>
      <c r="U6" s="60"/>
      <c r="V6" s="60"/>
      <c r="W6" s="60">
        <v>5894409</v>
      </c>
      <c r="X6" s="60">
        <v>4746000</v>
      </c>
      <c r="Y6" s="60">
        <v>1148409</v>
      </c>
      <c r="Z6" s="140">
        <v>24.2</v>
      </c>
      <c r="AA6" s="155">
        <v>9492000</v>
      </c>
    </row>
    <row r="7" spans="1:27" ht="13.5">
      <c r="A7" s="291" t="s">
        <v>205</v>
      </c>
      <c r="B7" s="142"/>
      <c r="C7" s="62"/>
      <c r="D7" s="156"/>
      <c r="E7" s="60">
        <v>3000000</v>
      </c>
      <c r="F7" s="60">
        <v>3000000</v>
      </c>
      <c r="G7" s="60">
        <v>561133</v>
      </c>
      <c r="H7" s="60">
        <v>222611</v>
      </c>
      <c r="I7" s="60">
        <v>117420</v>
      </c>
      <c r="J7" s="60">
        <v>901164</v>
      </c>
      <c r="K7" s="60">
        <v>948797</v>
      </c>
      <c r="L7" s="60">
        <v>630348</v>
      </c>
      <c r="M7" s="60">
        <v>729699</v>
      </c>
      <c r="N7" s="60">
        <v>2308844</v>
      </c>
      <c r="O7" s="60"/>
      <c r="P7" s="60"/>
      <c r="Q7" s="60"/>
      <c r="R7" s="60"/>
      <c r="S7" s="60"/>
      <c r="T7" s="60"/>
      <c r="U7" s="60"/>
      <c r="V7" s="60"/>
      <c r="W7" s="60">
        <v>3210008</v>
      </c>
      <c r="X7" s="60">
        <v>1500000</v>
      </c>
      <c r="Y7" s="60">
        <v>1710008</v>
      </c>
      <c r="Z7" s="140">
        <v>114</v>
      </c>
      <c r="AA7" s="155">
        <v>3000000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350000</v>
      </c>
      <c r="F10" s="60">
        <v>350000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175000</v>
      </c>
      <c r="Y10" s="60">
        <v>-175000</v>
      </c>
      <c r="Z10" s="140">
        <v>-100</v>
      </c>
      <c r="AA10" s="155">
        <v>350000</v>
      </c>
    </row>
    <row r="11" spans="1:27" ht="13.5">
      <c r="A11" s="292" t="s">
        <v>209</v>
      </c>
      <c r="B11" s="142"/>
      <c r="C11" s="293">
        <f aca="true" t="shared" si="1" ref="C11:Y11">SUM(C6:C10)</f>
        <v>2526387</v>
      </c>
      <c r="D11" s="294">
        <f t="shared" si="1"/>
        <v>0</v>
      </c>
      <c r="E11" s="295">
        <f t="shared" si="1"/>
        <v>12842000</v>
      </c>
      <c r="F11" s="295">
        <f t="shared" si="1"/>
        <v>12842000</v>
      </c>
      <c r="G11" s="295">
        <f t="shared" si="1"/>
        <v>3691453</v>
      </c>
      <c r="H11" s="295">
        <f t="shared" si="1"/>
        <v>1780668</v>
      </c>
      <c r="I11" s="295">
        <f t="shared" si="1"/>
        <v>479808</v>
      </c>
      <c r="J11" s="295">
        <f t="shared" si="1"/>
        <v>5951929</v>
      </c>
      <c r="K11" s="295">
        <f t="shared" si="1"/>
        <v>1199378</v>
      </c>
      <c r="L11" s="295">
        <f t="shared" si="1"/>
        <v>630348</v>
      </c>
      <c r="M11" s="295">
        <f t="shared" si="1"/>
        <v>1322762</v>
      </c>
      <c r="N11" s="295">
        <f t="shared" si="1"/>
        <v>3152488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9104417</v>
      </c>
      <c r="X11" s="295">
        <f t="shared" si="1"/>
        <v>6421000</v>
      </c>
      <c r="Y11" s="295">
        <f t="shared" si="1"/>
        <v>2683417</v>
      </c>
      <c r="Z11" s="296">
        <f>+IF(X11&lt;&gt;0,+(Y11/X11)*100,0)</f>
        <v>41.7912630431397</v>
      </c>
      <c r="AA11" s="297">
        <f>SUM(AA6:AA10)</f>
        <v>12842000</v>
      </c>
    </row>
    <row r="12" spans="1:27" ht="13.5">
      <c r="A12" s="298" t="s">
        <v>210</v>
      </c>
      <c r="B12" s="136"/>
      <c r="C12" s="62">
        <v>25079265</v>
      </c>
      <c r="D12" s="156"/>
      <c r="E12" s="60">
        <v>2104000</v>
      </c>
      <c r="F12" s="60">
        <v>2104000</v>
      </c>
      <c r="G12" s="60">
        <v>713138</v>
      </c>
      <c r="H12" s="60">
        <v>1873697</v>
      </c>
      <c r="I12" s="60">
        <v>1340828</v>
      </c>
      <c r="J12" s="60">
        <v>3927663</v>
      </c>
      <c r="K12" s="60">
        <v>870456</v>
      </c>
      <c r="L12" s="60">
        <v>447561</v>
      </c>
      <c r="M12" s="60">
        <v>955327</v>
      </c>
      <c r="N12" s="60">
        <v>2273344</v>
      </c>
      <c r="O12" s="60"/>
      <c r="P12" s="60"/>
      <c r="Q12" s="60"/>
      <c r="R12" s="60"/>
      <c r="S12" s="60"/>
      <c r="T12" s="60"/>
      <c r="U12" s="60"/>
      <c r="V12" s="60"/>
      <c r="W12" s="60">
        <v>6201007</v>
      </c>
      <c r="X12" s="60">
        <v>1052000</v>
      </c>
      <c r="Y12" s="60">
        <v>5149007</v>
      </c>
      <c r="Z12" s="140">
        <v>489.45</v>
      </c>
      <c r="AA12" s="155">
        <v>2104000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401803</v>
      </c>
      <c r="D15" s="156"/>
      <c r="E15" s="60">
        <v>310000</v>
      </c>
      <c r="F15" s="60">
        <v>310000</v>
      </c>
      <c r="G15" s="60">
        <v>48204</v>
      </c>
      <c r="H15" s="60">
        <v>46635</v>
      </c>
      <c r="I15" s="60">
        <v>59032</v>
      </c>
      <c r="J15" s="60">
        <v>153871</v>
      </c>
      <c r="K15" s="60">
        <v>98622</v>
      </c>
      <c r="L15" s="60">
        <v>52385</v>
      </c>
      <c r="M15" s="60">
        <v>59175</v>
      </c>
      <c r="N15" s="60">
        <v>210182</v>
      </c>
      <c r="O15" s="60"/>
      <c r="P15" s="60"/>
      <c r="Q15" s="60"/>
      <c r="R15" s="60"/>
      <c r="S15" s="60"/>
      <c r="T15" s="60"/>
      <c r="U15" s="60"/>
      <c r="V15" s="60"/>
      <c r="W15" s="60">
        <v>364053</v>
      </c>
      <c r="X15" s="60">
        <v>155000</v>
      </c>
      <c r="Y15" s="60">
        <v>209053</v>
      </c>
      <c r="Z15" s="140">
        <v>134.87</v>
      </c>
      <c r="AA15" s="155">
        <v>310000</v>
      </c>
    </row>
    <row r="16" spans="1:27" ht="13.5">
      <c r="A16" s="299" t="s">
        <v>214</v>
      </c>
      <c r="B16" s="300"/>
      <c r="C16" s="155">
        <v>6856062</v>
      </c>
      <c r="D16" s="156"/>
      <c r="E16" s="60"/>
      <c r="F16" s="60"/>
      <c r="G16" s="60">
        <v>346888</v>
      </c>
      <c r="H16" s="60"/>
      <c r="I16" s="60"/>
      <c r="J16" s="60">
        <v>346888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346888</v>
      </c>
      <c r="X16" s="60"/>
      <c r="Y16" s="60">
        <v>346888</v>
      </c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>
        <v>109787</v>
      </c>
      <c r="J17" s="60">
        <v>109787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109787</v>
      </c>
      <c r="X17" s="60"/>
      <c r="Y17" s="60">
        <v>109787</v>
      </c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2526387</v>
      </c>
      <c r="D36" s="156">
        <f t="shared" si="4"/>
        <v>0</v>
      </c>
      <c r="E36" s="60">
        <f t="shared" si="4"/>
        <v>9492000</v>
      </c>
      <c r="F36" s="60">
        <f t="shared" si="4"/>
        <v>9492000</v>
      </c>
      <c r="G36" s="60">
        <f t="shared" si="4"/>
        <v>3130320</v>
      </c>
      <c r="H36" s="60">
        <f t="shared" si="4"/>
        <v>1558057</v>
      </c>
      <c r="I36" s="60">
        <f t="shared" si="4"/>
        <v>362388</v>
      </c>
      <c r="J36" s="60">
        <f t="shared" si="4"/>
        <v>5050765</v>
      </c>
      <c r="K36" s="60">
        <f t="shared" si="4"/>
        <v>250581</v>
      </c>
      <c r="L36" s="60">
        <f t="shared" si="4"/>
        <v>0</v>
      </c>
      <c r="M36" s="60">
        <f t="shared" si="4"/>
        <v>593063</v>
      </c>
      <c r="N36" s="60">
        <f t="shared" si="4"/>
        <v>843644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5894409</v>
      </c>
      <c r="X36" s="60">
        <f t="shared" si="4"/>
        <v>4746000</v>
      </c>
      <c r="Y36" s="60">
        <f t="shared" si="4"/>
        <v>1148409</v>
      </c>
      <c r="Z36" s="140">
        <f aca="true" t="shared" si="5" ref="Z36:Z49">+IF(X36&lt;&gt;0,+(Y36/X36)*100,0)</f>
        <v>24.19740834386852</v>
      </c>
      <c r="AA36" s="155">
        <f>AA6+AA21</f>
        <v>9492000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561133</v>
      </c>
      <c r="H37" s="60">
        <f t="shared" si="4"/>
        <v>222611</v>
      </c>
      <c r="I37" s="60">
        <f t="shared" si="4"/>
        <v>117420</v>
      </c>
      <c r="J37" s="60">
        <f t="shared" si="4"/>
        <v>901164</v>
      </c>
      <c r="K37" s="60">
        <f t="shared" si="4"/>
        <v>948797</v>
      </c>
      <c r="L37" s="60">
        <f t="shared" si="4"/>
        <v>630348</v>
      </c>
      <c r="M37" s="60">
        <f t="shared" si="4"/>
        <v>729699</v>
      </c>
      <c r="N37" s="60">
        <f t="shared" si="4"/>
        <v>2308844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3210008</v>
      </c>
      <c r="X37" s="60">
        <f t="shared" si="4"/>
        <v>1500000</v>
      </c>
      <c r="Y37" s="60">
        <f t="shared" si="4"/>
        <v>1710008</v>
      </c>
      <c r="Z37" s="140">
        <f t="shared" si="5"/>
        <v>114.00053333333334</v>
      </c>
      <c r="AA37" s="155">
        <f>AA7+AA22</f>
        <v>3000000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350000</v>
      </c>
      <c r="F40" s="60">
        <f t="shared" si="4"/>
        <v>350000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175000</v>
      </c>
      <c r="Y40" s="60">
        <f t="shared" si="4"/>
        <v>-175000</v>
      </c>
      <c r="Z40" s="140">
        <f t="shared" si="5"/>
        <v>-100</v>
      </c>
      <c r="AA40" s="155">
        <f>AA10+AA25</f>
        <v>350000</v>
      </c>
    </row>
    <row r="41" spans="1:27" ht="13.5">
      <c r="A41" s="292" t="s">
        <v>209</v>
      </c>
      <c r="B41" s="142"/>
      <c r="C41" s="293">
        <f aca="true" t="shared" si="6" ref="C41:Y41">SUM(C36:C40)</f>
        <v>2526387</v>
      </c>
      <c r="D41" s="294">
        <f t="shared" si="6"/>
        <v>0</v>
      </c>
      <c r="E41" s="295">
        <f t="shared" si="6"/>
        <v>12842000</v>
      </c>
      <c r="F41" s="295">
        <f t="shared" si="6"/>
        <v>12842000</v>
      </c>
      <c r="G41" s="295">
        <f t="shared" si="6"/>
        <v>3691453</v>
      </c>
      <c r="H41" s="295">
        <f t="shared" si="6"/>
        <v>1780668</v>
      </c>
      <c r="I41" s="295">
        <f t="shared" si="6"/>
        <v>479808</v>
      </c>
      <c r="J41" s="295">
        <f t="shared" si="6"/>
        <v>5951929</v>
      </c>
      <c r="K41" s="295">
        <f t="shared" si="6"/>
        <v>1199378</v>
      </c>
      <c r="L41" s="295">
        <f t="shared" si="6"/>
        <v>630348</v>
      </c>
      <c r="M41" s="295">
        <f t="shared" si="6"/>
        <v>1322762</v>
      </c>
      <c r="N41" s="295">
        <f t="shared" si="6"/>
        <v>3152488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9104417</v>
      </c>
      <c r="X41" s="295">
        <f t="shared" si="6"/>
        <v>6421000</v>
      </c>
      <c r="Y41" s="295">
        <f t="shared" si="6"/>
        <v>2683417</v>
      </c>
      <c r="Z41" s="296">
        <f t="shared" si="5"/>
        <v>41.7912630431397</v>
      </c>
      <c r="AA41" s="297">
        <f>SUM(AA36:AA40)</f>
        <v>12842000</v>
      </c>
    </row>
    <row r="42" spans="1:27" ht="13.5">
      <c r="A42" s="298" t="s">
        <v>210</v>
      </c>
      <c r="B42" s="136"/>
      <c r="C42" s="95">
        <f aca="true" t="shared" si="7" ref="C42:Y48">C12+C27</f>
        <v>25079265</v>
      </c>
      <c r="D42" s="129">
        <f t="shared" si="7"/>
        <v>0</v>
      </c>
      <c r="E42" s="54">
        <f t="shared" si="7"/>
        <v>2104000</v>
      </c>
      <c r="F42" s="54">
        <f t="shared" si="7"/>
        <v>2104000</v>
      </c>
      <c r="G42" s="54">
        <f t="shared" si="7"/>
        <v>713138</v>
      </c>
      <c r="H42" s="54">
        <f t="shared" si="7"/>
        <v>1873697</v>
      </c>
      <c r="I42" s="54">
        <f t="shared" si="7"/>
        <v>1340828</v>
      </c>
      <c r="J42" s="54">
        <f t="shared" si="7"/>
        <v>3927663</v>
      </c>
      <c r="K42" s="54">
        <f t="shared" si="7"/>
        <v>870456</v>
      </c>
      <c r="L42" s="54">
        <f t="shared" si="7"/>
        <v>447561</v>
      </c>
      <c r="M42" s="54">
        <f t="shared" si="7"/>
        <v>955327</v>
      </c>
      <c r="N42" s="54">
        <f t="shared" si="7"/>
        <v>2273344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6201007</v>
      </c>
      <c r="X42" s="54">
        <f t="shared" si="7"/>
        <v>1052000</v>
      </c>
      <c r="Y42" s="54">
        <f t="shared" si="7"/>
        <v>5149007</v>
      </c>
      <c r="Z42" s="184">
        <f t="shared" si="5"/>
        <v>489.44933460076044</v>
      </c>
      <c r="AA42" s="130">
        <f aca="true" t="shared" si="8" ref="AA42:AA48">AA12+AA27</f>
        <v>2104000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401803</v>
      </c>
      <c r="D45" s="129">
        <f t="shared" si="7"/>
        <v>0</v>
      </c>
      <c r="E45" s="54">
        <f t="shared" si="7"/>
        <v>310000</v>
      </c>
      <c r="F45" s="54">
        <f t="shared" si="7"/>
        <v>310000</v>
      </c>
      <c r="G45" s="54">
        <f t="shared" si="7"/>
        <v>48204</v>
      </c>
      <c r="H45" s="54">
        <f t="shared" si="7"/>
        <v>46635</v>
      </c>
      <c r="I45" s="54">
        <f t="shared" si="7"/>
        <v>59032</v>
      </c>
      <c r="J45" s="54">
        <f t="shared" si="7"/>
        <v>153871</v>
      </c>
      <c r="K45" s="54">
        <f t="shared" si="7"/>
        <v>98622</v>
      </c>
      <c r="L45" s="54">
        <f t="shared" si="7"/>
        <v>52385</v>
      </c>
      <c r="M45" s="54">
        <f t="shared" si="7"/>
        <v>59175</v>
      </c>
      <c r="N45" s="54">
        <f t="shared" si="7"/>
        <v>210182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364053</v>
      </c>
      <c r="X45" s="54">
        <f t="shared" si="7"/>
        <v>155000</v>
      </c>
      <c r="Y45" s="54">
        <f t="shared" si="7"/>
        <v>209053</v>
      </c>
      <c r="Z45" s="184">
        <f t="shared" si="5"/>
        <v>134.87290322580645</v>
      </c>
      <c r="AA45" s="130">
        <f t="shared" si="8"/>
        <v>310000</v>
      </c>
    </row>
    <row r="46" spans="1:27" ht="13.5">
      <c r="A46" s="299" t="s">
        <v>214</v>
      </c>
      <c r="B46" s="136"/>
      <c r="C46" s="95">
        <f t="shared" si="7"/>
        <v>6856062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346888</v>
      </c>
      <c r="H46" s="54">
        <f t="shared" si="7"/>
        <v>0</v>
      </c>
      <c r="I46" s="54">
        <f t="shared" si="7"/>
        <v>0</v>
      </c>
      <c r="J46" s="54">
        <f t="shared" si="7"/>
        <v>346888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346888</v>
      </c>
      <c r="X46" s="54">
        <f t="shared" si="7"/>
        <v>0</v>
      </c>
      <c r="Y46" s="54">
        <f t="shared" si="7"/>
        <v>346888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109787</v>
      </c>
      <c r="J47" s="54">
        <f t="shared" si="7"/>
        <v>109787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109787</v>
      </c>
      <c r="X47" s="54">
        <f t="shared" si="7"/>
        <v>0</v>
      </c>
      <c r="Y47" s="54">
        <f t="shared" si="7"/>
        <v>109787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34863517</v>
      </c>
      <c r="D49" s="218">
        <f t="shared" si="9"/>
        <v>0</v>
      </c>
      <c r="E49" s="220">
        <f t="shared" si="9"/>
        <v>15256000</v>
      </c>
      <c r="F49" s="220">
        <f t="shared" si="9"/>
        <v>15256000</v>
      </c>
      <c r="G49" s="220">
        <f t="shared" si="9"/>
        <v>4799683</v>
      </c>
      <c r="H49" s="220">
        <f t="shared" si="9"/>
        <v>3701000</v>
      </c>
      <c r="I49" s="220">
        <f t="shared" si="9"/>
        <v>1989455</v>
      </c>
      <c r="J49" s="220">
        <f t="shared" si="9"/>
        <v>10490138</v>
      </c>
      <c r="K49" s="220">
        <f t="shared" si="9"/>
        <v>2168456</v>
      </c>
      <c r="L49" s="220">
        <f t="shared" si="9"/>
        <v>1130294</v>
      </c>
      <c r="M49" s="220">
        <f t="shared" si="9"/>
        <v>2337264</v>
      </c>
      <c r="N49" s="220">
        <f t="shared" si="9"/>
        <v>5636014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16126152</v>
      </c>
      <c r="X49" s="220">
        <f t="shared" si="9"/>
        <v>7628000</v>
      </c>
      <c r="Y49" s="220">
        <f t="shared" si="9"/>
        <v>8498152</v>
      </c>
      <c r="Z49" s="221">
        <f t="shared" si="5"/>
        <v>111.40734137388569</v>
      </c>
      <c r="AA49" s="222">
        <f>SUM(AA41:AA48)</f>
        <v>15256000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433333</v>
      </c>
      <c r="F66" s="275"/>
      <c r="G66" s="275">
        <v>302</v>
      </c>
      <c r="H66" s="275">
        <v>5816</v>
      </c>
      <c r="I66" s="275">
        <v>12264</v>
      </c>
      <c r="J66" s="275">
        <v>18382</v>
      </c>
      <c r="K66" s="275">
        <v>155382</v>
      </c>
      <c r="L66" s="275">
        <v>5637</v>
      </c>
      <c r="M66" s="275">
        <v>23474</v>
      </c>
      <c r="N66" s="275">
        <v>184493</v>
      </c>
      <c r="O66" s="275"/>
      <c r="P66" s="275"/>
      <c r="Q66" s="275"/>
      <c r="R66" s="275"/>
      <c r="S66" s="275"/>
      <c r="T66" s="275"/>
      <c r="U66" s="275"/>
      <c r="V66" s="275"/>
      <c r="W66" s="275">
        <v>202875</v>
      </c>
      <c r="X66" s="275"/>
      <c r="Y66" s="275">
        <v>202875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433333</v>
      </c>
      <c r="F67" s="60"/>
      <c r="G67" s="60">
        <v>1328</v>
      </c>
      <c r="H67" s="60">
        <v>229</v>
      </c>
      <c r="I67" s="60">
        <v>229</v>
      </c>
      <c r="J67" s="60">
        <v>1786</v>
      </c>
      <c r="K67" s="60">
        <v>229</v>
      </c>
      <c r="L67" s="60">
        <v>229</v>
      </c>
      <c r="M67" s="60">
        <v>229</v>
      </c>
      <c r="N67" s="60">
        <v>687</v>
      </c>
      <c r="O67" s="60"/>
      <c r="P67" s="60"/>
      <c r="Q67" s="60"/>
      <c r="R67" s="60"/>
      <c r="S67" s="60"/>
      <c r="T67" s="60"/>
      <c r="U67" s="60"/>
      <c r="V67" s="60"/>
      <c r="W67" s="60">
        <v>2473</v>
      </c>
      <c r="X67" s="60"/>
      <c r="Y67" s="60">
        <v>2473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433333</v>
      </c>
      <c r="F68" s="60"/>
      <c r="G68" s="60"/>
      <c r="H68" s="60">
        <v>82514</v>
      </c>
      <c r="I68" s="60">
        <v>50978</v>
      </c>
      <c r="J68" s="60">
        <v>133492</v>
      </c>
      <c r="K68" s="60">
        <v>95795</v>
      </c>
      <c r="L68" s="60">
        <v>6557</v>
      </c>
      <c r="M68" s="60">
        <v>6826</v>
      </c>
      <c r="N68" s="60">
        <v>109178</v>
      </c>
      <c r="O68" s="60"/>
      <c r="P68" s="60"/>
      <c r="Q68" s="60"/>
      <c r="R68" s="60"/>
      <c r="S68" s="60"/>
      <c r="T68" s="60"/>
      <c r="U68" s="60"/>
      <c r="V68" s="60"/>
      <c r="W68" s="60">
        <v>242670</v>
      </c>
      <c r="X68" s="60"/>
      <c r="Y68" s="60">
        <v>242670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1299999</v>
      </c>
      <c r="F69" s="220">
        <f t="shared" si="12"/>
        <v>0</v>
      </c>
      <c r="G69" s="220">
        <f t="shared" si="12"/>
        <v>1630</v>
      </c>
      <c r="H69" s="220">
        <f t="shared" si="12"/>
        <v>88559</v>
      </c>
      <c r="I69" s="220">
        <f t="shared" si="12"/>
        <v>63471</v>
      </c>
      <c r="J69" s="220">
        <f t="shared" si="12"/>
        <v>153660</v>
      </c>
      <c r="K69" s="220">
        <f t="shared" si="12"/>
        <v>251406</v>
      </c>
      <c r="L69" s="220">
        <f t="shared" si="12"/>
        <v>12423</v>
      </c>
      <c r="M69" s="220">
        <f t="shared" si="12"/>
        <v>30529</v>
      </c>
      <c r="N69" s="220">
        <f t="shared" si="12"/>
        <v>294358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448018</v>
      </c>
      <c r="X69" s="220">
        <f t="shared" si="12"/>
        <v>0</v>
      </c>
      <c r="Y69" s="220">
        <f t="shared" si="12"/>
        <v>448018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2526387</v>
      </c>
      <c r="D5" s="344">
        <f t="shared" si="0"/>
        <v>0</v>
      </c>
      <c r="E5" s="343">
        <f t="shared" si="0"/>
        <v>12842000</v>
      </c>
      <c r="F5" s="345">
        <f t="shared" si="0"/>
        <v>12842000</v>
      </c>
      <c r="G5" s="345">
        <f t="shared" si="0"/>
        <v>3691453</v>
      </c>
      <c r="H5" s="343">
        <f t="shared" si="0"/>
        <v>1780668</v>
      </c>
      <c r="I5" s="343">
        <f t="shared" si="0"/>
        <v>479808</v>
      </c>
      <c r="J5" s="345">
        <f t="shared" si="0"/>
        <v>5951929</v>
      </c>
      <c r="K5" s="345">
        <f t="shared" si="0"/>
        <v>1199378</v>
      </c>
      <c r="L5" s="343">
        <f t="shared" si="0"/>
        <v>630348</v>
      </c>
      <c r="M5" s="343">
        <f t="shared" si="0"/>
        <v>1322762</v>
      </c>
      <c r="N5" s="345">
        <f t="shared" si="0"/>
        <v>3152488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9104417</v>
      </c>
      <c r="X5" s="343">
        <f t="shared" si="0"/>
        <v>6421000</v>
      </c>
      <c r="Y5" s="345">
        <f t="shared" si="0"/>
        <v>2683417</v>
      </c>
      <c r="Z5" s="346">
        <f>+IF(X5&lt;&gt;0,+(Y5/X5)*100,0)</f>
        <v>41.7912630431397</v>
      </c>
      <c r="AA5" s="347">
        <f>+AA6+AA8+AA11+AA13+AA15</f>
        <v>12842000</v>
      </c>
    </row>
    <row r="6" spans="1:27" ht="13.5">
      <c r="A6" s="348" t="s">
        <v>204</v>
      </c>
      <c r="B6" s="142"/>
      <c r="C6" s="60">
        <f>+C7</f>
        <v>2526387</v>
      </c>
      <c r="D6" s="327">
        <f aca="true" t="shared" si="1" ref="D6:AA6">+D7</f>
        <v>0</v>
      </c>
      <c r="E6" s="60">
        <f t="shared" si="1"/>
        <v>9492000</v>
      </c>
      <c r="F6" s="59">
        <f t="shared" si="1"/>
        <v>9492000</v>
      </c>
      <c r="G6" s="59">
        <f t="shared" si="1"/>
        <v>3130320</v>
      </c>
      <c r="H6" s="60">
        <f t="shared" si="1"/>
        <v>1558057</v>
      </c>
      <c r="I6" s="60">
        <f t="shared" si="1"/>
        <v>362388</v>
      </c>
      <c r="J6" s="59">
        <f t="shared" si="1"/>
        <v>5050765</v>
      </c>
      <c r="K6" s="59">
        <f t="shared" si="1"/>
        <v>250581</v>
      </c>
      <c r="L6" s="60">
        <f t="shared" si="1"/>
        <v>0</v>
      </c>
      <c r="M6" s="60">
        <f t="shared" si="1"/>
        <v>593063</v>
      </c>
      <c r="N6" s="59">
        <f t="shared" si="1"/>
        <v>843644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5894409</v>
      </c>
      <c r="X6" s="60">
        <f t="shared" si="1"/>
        <v>4746000</v>
      </c>
      <c r="Y6" s="59">
        <f t="shared" si="1"/>
        <v>1148409</v>
      </c>
      <c r="Z6" s="61">
        <f>+IF(X6&lt;&gt;0,+(Y6/X6)*100,0)</f>
        <v>24.19740834386852</v>
      </c>
      <c r="AA6" s="62">
        <f t="shared" si="1"/>
        <v>9492000</v>
      </c>
    </row>
    <row r="7" spans="1:27" ht="13.5">
      <c r="A7" s="291" t="s">
        <v>228</v>
      </c>
      <c r="B7" s="142"/>
      <c r="C7" s="60">
        <v>2526387</v>
      </c>
      <c r="D7" s="327"/>
      <c r="E7" s="60">
        <v>9492000</v>
      </c>
      <c r="F7" s="59">
        <v>9492000</v>
      </c>
      <c r="G7" s="59">
        <v>3130320</v>
      </c>
      <c r="H7" s="60">
        <v>1558057</v>
      </c>
      <c r="I7" s="60">
        <v>362388</v>
      </c>
      <c r="J7" s="59">
        <v>5050765</v>
      </c>
      <c r="K7" s="59">
        <v>250581</v>
      </c>
      <c r="L7" s="60"/>
      <c r="M7" s="60">
        <v>593063</v>
      </c>
      <c r="N7" s="59">
        <v>843644</v>
      </c>
      <c r="O7" s="59"/>
      <c r="P7" s="60"/>
      <c r="Q7" s="60"/>
      <c r="R7" s="59"/>
      <c r="S7" s="59"/>
      <c r="T7" s="60"/>
      <c r="U7" s="60"/>
      <c r="V7" s="59"/>
      <c r="W7" s="59">
        <v>5894409</v>
      </c>
      <c r="X7" s="60">
        <v>4746000</v>
      </c>
      <c r="Y7" s="59">
        <v>1148409</v>
      </c>
      <c r="Z7" s="61">
        <v>24.2</v>
      </c>
      <c r="AA7" s="62">
        <v>9492000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561133</v>
      </c>
      <c r="H8" s="60">
        <f t="shared" si="2"/>
        <v>222611</v>
      </c>
      <c r="I8" s="60">
        <f t="shared" si="2"/>
        <v>117420</v>
      </c>
      <c r="J8" s="59">
        <f t="shared" si="2"/>
        <v>901164</v>
      </c>
      <c r="K8" s="59">
        <f t="shared" si="2"/>
        <v>948797</v>
      </c>
      <c r="L8" s="60">
        <f t="shared" si="2"/>
        <v>630348</v>
      </c>
      <c r="M8" s="60">
        <f t="shared" si="2"/>
        <v>729699</v>
      </c>
      <c r="N8" s="59">
        <f t="shared" si="2"/>
        <v>2308844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3210008</v>
      </c>
      <c r="X8" s="60">
        <f t="shared" si="2"/>
        <v>1500000</v>
      </c>
      <c r="Y8" s="59">
        <f t="shared" si="2"/>
        <v>1710008</v>
      </c>
      <c r="Z8" s="61">
        <f>+IF(X8&lt;&gt;0,+(Y8/X8)*100,0)</f>
        <v>114.00053333333334</v>
      </c>
      <c r="AA8" s="62">
        <f>SUM(AA9:AA10)</f>
        <v>3000000</v>
      </c>
    </row>
    <row r="9" spans="1:27" ht="13.5">
      <c r="A9" s="291" t="s">
        <v>229</v>
      </c>
      <c r="B9" s="142"/>
      <c r="C9" s="60"/>
      <c r="D9" s="327"/>
      <c r="E9" s="60">
        <v>3000000</v>
      </c>
      <c r="F9" s="59">
        <v>3000000</v>
      </c>
      <c r="G9" s="59">
        <v>561133</v>
      </c>
      <c r="H9" s="60">
        <v>222611</v>
      </c>
      <c r="I9" s="60">
        <v>117420</v>
      </c>
      <c r="J9" s="59">
        <v>901164</v>
      </c>
      <c r="K9" s="59">
        <v>948797</v>
      </c>
      <c r="L9" s="60">
        <v>630348</v>
      </c>
      <c r="M9" s="60">
        <v>729699</v>
      </c>
      <c r="N9" s="59">
        <v>2308844</v>
      </c>
      <c r="O9" s="59"/>
      <c r="P9" s="60"/>
      <c r="Q9" s="60"/>
      <c r="R9" s="59"/>
      <c r="S9" s="59"/>
      <c r="T9" s="60"/>
      <c r="U9" s="60"/>
      <c r="V9" s="59"/>
      <c r="W9" s="59">
        <v>3210008</v>
      </c>
      <c r="X9" s="60">
        <v>1500000</v>
      </c>
      <c r="Y9" s="59">
        <v>1710008</v>
      </c>
      <c r="Z9" s="61">
        <v>114</v>
      </c>
      <c r="AA9" s="62">
        <v>3000000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350000</v>
      </c>
      <c r="F15" s="59">
        <f t="shared" si="5"/>
        <v>350000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175000</v>
      </c>
      <c r="Y15" s="59">
        <f t="shared" si="5"/>
        <v>-175000</v>
      </c>
      <c r="Z15" s="61">
        <f>+IF(X15&lt;&gt;0,+(Y15/X15)*100,0)</f>
        <v>-100</v>
      </c>
      <c r="AA15" s="62">
        <f>SUM(AA16:AA20)</f>
        <v>350000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>
        <v>350000</v>
      </c>
      <c r="F17" s="59">
        <v>350000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175000</v>
      </c>
      <c r="Y17" s="59">
        <v>-175000</v>
      </c>
      <c r="Z17" s="61">
        <v>-100</v>
      </c>
      <c r="AA17" s="62">
        <v>350000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25079265</v>
      </c>
      <c r="D22" s="331">
        <f t="shared" si="6"/>
        <v>0</v>
      </c>
      <c r="E22" s="330">
        <f t="shared" si="6"/>
        <v>2104000</v>
      </c>
      <c r="F22" s="332">
        <f t="shared" si="6"/>
        <v>2104000</v>
      </c>
      <c r="G22" s="332">
        <f t="shared" si="6"/>
        <v>713138</v>
      </c>
      <c r="H22" s="330">
        <f t="shared" si="6"/>
        <v>1873697</v>
      </c>
      <c r="I22" s="330">
        <f t="shared" si="6"/>
        <v>1340828</v>
      </c>
      <c r="J22" s="332">
        <f t="shared" si="6"/>
        <v>3927663</v>
      </c>
      <c r="K22" s="332">
        <f t="shared" si="6"/>
        <v>870456</v>
      </c>
      <c r="L22" s="330">
        <f t="shared" si="6"/>
        <v>447561</v>
      </c>
      <c r="M22" s="330">
        <f t="shared" si="6"/>
        <v>955327</v>
      </c>
      <c r="N22" s="332">
        <f t="shared" si="6"/>
        <v>2273344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6201007</v>
      </c>
      <c r="X22" s="330">
        <f t="shared" si="6"/>
        <v>1052000</v>
      </c>
      <c r="Y22" s="332">
        <f t="shared" si="6"/>
        <v>5149007</v>
      </c>
      <c r="Z22" s="323">
        <f>+IF(X22&lt;&gt;0,+(Y22/X22)*100,0)</f>
        <v>489.44933460076044</v>
      </c>
      <c r="AA22" s="337">
        <f>SUM(AA23:AA32)</f>
        <v>2104000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>
        <v>1436852</v>
      </c>
      <c r="D25" s="327"/>
      <c r="E25" s="60">
        <v>2104000</v>
      </c>
      <c r="F25" s="59">
        <v>2104000</v>
      </c>
      <c r="G25" s="59">
        <v>713138</v>
      </c>
      <c r="H25" s="60">
        <v>1873697</v>
      </c>
      <c r="I25" s="60">
        <v>1340828</v>
      </c>
      <c r="J25" s="59">
        <v>3927663</v>
      </c>
      <c r="K25" s="59">
        <v>870456</v>
      </c>
      <c r="L25" s="60">
        <v>447561</v>
      </c>
      <c r="M25" s="60">
        <v>955327</v>
      </c>
      <c r="N25" s="59">
        <v>2273344</v>
      </c>
      <c r="O25" s="59"/>
      <c r="P25" s="60"/>
      <c r="Q25" s="60"/>
      <c r="R25" s="59"/>
      <c r="S25" s="59"/>
      <c r="T25" s="60"/>
      <c r="U25" s="60"/>
      <c r="V25" s="59"/>
      <c r="W25" s="59">
        <v>6201007</v>
      </c>
      <c r="X25" s="60">
        <v>1052000</v>
      </c>
      <c r="Y25" s="59">
        <v>5149007</v>
      </c>
      <c r="Z25" s="61">
        <v>489.45</v>
      </c>
      <c r="AA25" s="62">
        <v>2104000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>
        <v>3595</v>
      </c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23638818</v>
      </c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401803</v>
      </c>
      <c r="D40" s="331">
        <f t="shared" si="9"/>
        <v>0</v>
      </c>
      <c r="E40" s="330">
        <f t="shared" si="9"/>
        <v>310000</v>
      </c>
      <c r="F40" s="332">
        <f t="shared" si="9"/>
        <v>310000</v>
      </c>
      <c r="G40" s="332">
        <f t="shared" si="9"/>
        <v>48204</v>
      </c>
      <c r="H40" s="330">
        <f t="shared" si="9"/>
        <v>46635</v>
      </c>
      <c r="I40" s="330">
        <f t="shared" si="9"/>
        <v>59032</v>
      </c>
      <c r="J40" s="332">
        <f t="shared" si="9"/>
        <v>153871</v>
      </c>
      <c r="K40" s="332">
        <f t="shared" si="9"/>
        <v>98622</v>
      </c>
      <c r="L40" s="330">
        <f t="shared" si="9"/>
        <v>52385</v>
      </c>
      <c r="M40" s="330">
        <f t="shared" si="9"/>
        <v>59175</v>
      </c>
      <c r="N40" s="332">
        <f t="shared" si="9"/>
        <v>210182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364053</v>
      </c>
      <c r="X40" s="330">
        <f t="shared" si="9"/>
        <v>155000</v>
      </c>
      <c r="Y40" s="332">
        <f t="shared" si="9"/>
        <v>209053</v>
      </c>
      <c r="Z40" s="323">
        <f>+IF(X40&lt;&gt;0,+(Y40/X40)*100,0)</f>
        <v>134.87290322580645</v>
      </c>
      <c r="AA40" s="337">
        <f>SUM(AA41:AA49)</f>
        <v>310000</v>
      </c>
    </row>
    <row r="41" spans="1:27" ht="13.5">
      <c r="A41" s="348" t="s">
        <v>247</v>
      </c>
      <c r="B41" s="142"/>
      <c r="C41" s="349">
        <v>119806</v>
      </c>
      <c r="D41" s="350"/>
      <c r="E41" s="349"/>
      <c r="F41" s="351"/>
      <c r="G41" s="351">
        <v>10642</v>
      </c>
      <c r="H41" s="349">
        <v>10642</v>
      </c>
      <c r="I41" s="349">
        <v>10642</v>
      </c>
      <c r="J41" s="351">
        <v>31926</v>
      </c>
      <c r="K41" s="351">
        <v>10642</v>
      </c>
      <c r="L41" s="349">
        <v>10642</v>
      </c>
      <c r="M41" s="349">
        <v>10642</v>
      </c>
      <c r="N41" s="351">
        <v>31926</v>
      </c>
      <c r="O41" s="351"/>
      <c r="P41" s="349"/>
      <c r="Q41" s="349"/>
      <c r="R41" s="351"/>
      <c r="S41" s="351"/>
      <c r="T41" s="349"/>
      <c r="U41" s="349"/>
      <c r="V41" s="351"/>
      <c r="W41" s="351">
        <v>63852</v>
      </c>
      <c r="X41" s="349"/>
      <c r="Y41" s="351">
        <v>63852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>
        <v>35993</v>
      </c>
      <c r="H43" s="305">
        <v>35993</v>
      </c>
      <c r="I43" s="305">
        <v>35993</v>
      </c>
      <c r="J43" s="357">
        <v>107979</v>
      </c>
      <c r="K43" s="357">
        <v>35993</v>
      </c>
      <c r="L43" s="305">
        <v>35993</v>
      </c>
      <c r="M43" s="305">
        <v>35993</v>
      </c>
      <c r="N43" s="357">
        <v>107979</v>
      </c>
      <c r="O43" s="357"/>
      <c r="P43" s="305"/>
      <c r="Q43" s="305"/>
      <c r="R43" s="357"/>
      <c r="S43" s="357"/>
      <c r="T43" s="305"/>
      <c r="U43" s="305"/>
      <c r="V43" s="357"/>
      <c r="W43" s="357">
        <v>215958</v>
      </c>
      <c r="X43" s="305"/>
      <c r="Y43" s="357">
        <v>215958</v>
      </c>
      <c r="Z43" s="358"/>
      <c r="AA43" s="303"/>
    </row>
    <row r="44" spans="1:27" ht="13.5">
      <c r="A44" s="348" t="s">
        <v>250</v>
      </c>
      <c r="B44" s="136"/>
      <c r="C44" s="60">
        <v>32572</v>
      </c>
      <c r="D44" s="355"/>
      <c r="E44" s="54">
        <v>310000</v>
      </c>
      <c r="F44" s="53">
        <v>310000</v>
      </c>
      <c r="G44" s="53">
        <v>1569</v>
      </c>
      <c r="H44" s="54"/>
      <c r="I44" s="54">
        <v>12397</v>
      </c>
      <c r="J44" s="53">
        <v>13966</v>
      </c>
      <c r="K44" s="53">
        <v>51987</v>
      </c>
      <c r="L44" s="54">
        <v>5750</v>
      </c>
      <c r="M44" s="54">
        <v>12540</v>
      </c>
      <c r="N44" s="53">
        <v>70277</v>
      </c>
      <c r="O44" s="53"/>
      <c r="P44" s="54"/>
      <c r="Q44" s="54"/>
      <c r="R44" s="53"/>
      <c r="S44" s="53"/>
      <c r="T44" s="54"/>
      <c r="U44" s="54"/>
      <c r="V44" s="53"/>
      <c r="W44" s="53">
        <v>84243</v>
      </c>
      <c r="X44" s="54">
        <v>155000</v>
      </c>
      <c r="Y44" s="53">
        <v>-70757</v>
      </c>
      <c r="Z44" s="94">
        <v>-45.65</v>
      </c>
      <c r="AA44" s="95">
        <v>310000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23623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225802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6856062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346888</v>
      </c>
      <c r="H51" s="343">
        <f t="shared" si="11"/>
        <v>0</v>
      </c>
      <c r="I51" s="343">
        <f t="shared" si="11"/>
        <v>0</v>
      </c>
      <c r="J51" s="345">
        <f t="shared" si="11"/>
        <v>346888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346888</v>
      </c>
      <c r="X51" s="343">
        <f t="shared" si="11"/>
        <v>0</v>
      </c>
      <c r="Y51" s="345">
        <f t="shared" si="11"/>
        <v>346888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>
        <v>6856062</v>
      </c>
      <c r="D52" s="327"/>
      <c r="E52" s="60"/>
      <c r="F52" s="59"/>
      <c r="G52" s="59">
        <v>346888</v>
      </c>
      <c r="H52" s="60"/>
      <c r="I52" s="60"/>
      <c r="J52" s="59">
        <v>346888</v>
      </c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>
        <v>346888</v>
      </c>
      <c r="X52" s="60"/>
      <c r="Y52" s="59">
        <v>346888</v>
      </c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109787</v>
      </c>
      <c r="J54" s="332">
        <f t="shared" si="12"/>
        <v>109787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109787</v>
      </c>
      <c r="X54" s="330">
        <f t="shared" si="12"/>
        <v>0</v>
      </c>
      <c r="Y54" s="332">
        <f t="shared" si="12"/>
        <v>109787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>
        <v>109787</v>
      </c>
      <c r="J55" s="59">
        <v>109787</v>
      </c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>
        <v>109787</v>
      </c>
      <c r="X55" s="60"/>
      <c r="Y55" s="59">
        <v>109787</v>
      </c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34863517</v>
      </c>
      <c r="D60" s="333">
        <f t="shared" si="14"/>
        <v>0</v>
      </c>
      <c r="E60" s="219">
        <f t="shared" si="14"/>
        <v>15256000</v>
      </c>
      <c r="F60" s="264">
        <f t="shared" si="14"/>
        <v>15256000</v>
      </c>
      <c r="G60" s="264">
        <f t="shared" si="14"/>
        <v>4799683</v>
      </c>
      <c r="H60" s="219">
        <f t="shared" si="14"/>
        <v>3701000</v>
      </c>
      <c r="I60" s="219">
        <f t="shared" si="14"/>
        <v>1989455</v>
      </c>
      <c r="J60" s="264">
        <f t="shared" si="14"/>
        <v>10490138</v>
      </c>
      <c r="K60" s="264">
        <f t="shared" si="14"/>
        <v>2168456</v>
      </c>
      <c r="L60" s="219">
        <f t="shared" si="14"/>
        <v>1130294</v>
      </c>
      <c r="M60" s="219">
        <f t="shared" si="14"/>
        <v>2337264</v>
      </c>
      <c r="N60" s="264">
        <f t="shared" si="14"/>
        <v>5636014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16126152</v>
      </c>
      <c r="X60" s="219">
        <f t="shared" si="14"/>
        <v>7628000</v>
      </c>
      <c r="Y60" s="264">
        <f t="shared" si="14"/>
        <v>8498152</v>
      </c>
      <c r="Z60" s="324">
        <f>+IF(X60&lt;&gt;0,+(Y60/X60)*100,0)</f>
        <v>111.40734137388569</v>
      </c>
      <c r="AA60" s="232">
        <f>+AA57+AA54+AA51+AA40+AA37+AA34+AA22+AA5</f>
        <v>15256000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2015-02-02T11:14:55Z</dcterms:created>
  <dcterms:modified xsi:type="dcterms:W3CDTF">2015-02-02T11:18:34Z</dcterms:modified>
  <cp:category/>
  <cp:version/>
  <cp:contentType/>
  <cp:contentStatus/>
</cp:coreProperties>
</file>