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<sst xmlns="http://schemas.openxmlformats.org/spreadsheetml/2006/main" count="855" uniqueCount="302">
  <si>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Msunduzi(KZN225)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</si>
  <si>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</si>
  <si>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</si>
  <si>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</si>
  <si>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</si>
  <si>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</si>
  <si>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</si>
  <si>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</si>
  <si>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</si>
  <si>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</si>
  <si>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</si>
  <si>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</si>
  <si>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</si>
  <si>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</si>
  <si>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</si>
  <si>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</si>
  <si>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</si>
  <si>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</si>
  <si>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</si>
  <si>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</si>
  <si>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</si>
  <si>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</si>
  <si>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</si>
  <si>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</si>
  <si>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</si>
  <si>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</si>
  <si>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</si>
  <si>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</si>
  <si>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</si>
  <si>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</si>
  <si>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</si>
  <si>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</si>
  <si>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</si>
  <si>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</si>
  <si>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</si>
  <si>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</si>
  <si>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</si>
  <si>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</si>
  <si>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</si>
  <si>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</si>
  <si>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</si>
  <si>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</si>
  <si>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</si>
  <si>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</si>
  <si>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</si>
  <si>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</si>
  <si>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</si>
  <si>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</si>
  <si>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</si>
  <si>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</si>
  <si>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</si>
  <si>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</si>
  <si>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</si>
  <si>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</si>
  <si>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</si>
  <si>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</si>
  <si>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</si>
  <si>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</si>
  <si>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</si>
  <si>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</si>
  <si>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</si>
  <si>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</si>
  <si>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</si>
  <si>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</si>
  <si>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</si>
  <si>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</si>
  <si>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</si>
  <si>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</si>
  <si>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</si>
  <si>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</si>
  <si>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Msunduzi(KZN225)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</si>
  <si>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</si>
  <si>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</si>
  <si>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</si>
  <si>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</si>
  <si>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</si>
  <si>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</si>
  <si>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</si>
  <si>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</si>
  <si>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</si>
  <si>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</si>
  <si>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</si>
  <si>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</si>
  <si>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</si>
  <si>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</si>
  <si>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</si>
  <si>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</si>
  <si>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</si>
  <si>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</si>
  <si>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</si>
  <si>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</si>
  <si>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</si>
  <si>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</si>
  <si>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</si>
  <si>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</si>
  <si>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</si>
  <si>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</si>
  <si>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</si>
  <si>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</si>
  <si>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</si>
  <si>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Msunduzi(KZN225)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</si>
  <si>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</si>
  <si>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</si>
  <si>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</si>
  <si>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</si>
  <si>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</si>
  <si>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</si>
  <si>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</si>
  <si>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</si>
  <si>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</si>
  <si>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</si>
  <si>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</si>
  <si>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</si>
  <si>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</si>
  <si>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</si>
  <si>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</si>
  <si>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</si>
  <si>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</si>
  <si>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</si>
  <si>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</si>
  <si>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</si>
  <si>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</si>
  <si>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</si>
  <si>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</si>
  <si>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</si>
  <si>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</si>
  <si>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</si>
  <si>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</si>
  <si>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</si>
  <si>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Msunduzi(KZN225)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</si>
  <si>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</si>
  <si>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</si>
  <si>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</si>
  <si>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</si>
  <si>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</si>
  <si>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</si>
  <si>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</si>
  <si>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</si>
  <si>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</si>
  <si>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</si>
  <si>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Msunduzi(KZN225)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</si>
  <si>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</si>
  <si>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</si>
  <si>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</si>
  <si>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</si>
  <si>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</si>
  <si>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</si>
  <si>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</si>
  <si>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</si>
  <si>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</si>
  <si>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</si>
  <si>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</si>
  <si>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</si>
  <si>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</si>
  <si>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</si>
  <si>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</si>
  <si>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</si>
  <si>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</si>
  <si>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</si>
  <si>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</si>
  <si>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</si>
  <si>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</si>
  <si>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</si>
  <si>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</si>
  <si>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</si>
  <si>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</si>
  <si>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</si>
  <si>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</si>
  <si>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</si>
  <si>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</si>
  <si>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</si>
  <si>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</si>
  <si>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</si>
  <si>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</si>
  <si>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Msunduzi(KZN225)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</si>
  <si>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</si>
  <si>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</si>
  <si>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</si>
  <si>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</si>
  <si>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</si>
  <si>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</si>
  <si>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</si>
  <si>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</si>
  <si>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</si>
  <si>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</si>
  <si>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</si>
  <si>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</si>
  <si>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</si>
  <si>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</si>
  <si>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</si>
  <si>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</si>
  <si>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</si>
  <si>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</si>
  <si>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</si>
  <si>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</si>
  <si>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</si>
  <si>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</si>
  <si>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</si>
  <si>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</si>
  <si>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</si>
  <si>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</si>
  <si>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Msunduzi(KZN225)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</si>
  <si>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</si>
  <si>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</si>
  <si>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</si>
  <si>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</si>
  <si>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</si>
  <si>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</si>
  <si>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</si>
  <si>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</si>
  <si>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</si>
  <si>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</si>
  <si>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</si>
  <si>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</si>
  <si>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</si>
  <si>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</si>
  <si>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</si>
  <si>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</si>
  <si>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</si>
  <si>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</si>
  <si>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</si>
  <si>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</si>
  <si>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</si>
  <si>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</si>
  <si>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</si>
  <si>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</si>
  <si>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Msunduzi(KZN225)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</si>
  <si>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</si>
  <si>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</si>
  <si>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</si>
  <si>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</si>
  <si>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</si>
  <si>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</si>
  <si>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</si>
  <si>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</si>
  <si>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</si>
  <si>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</si>
  <si>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</si>
  <si>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</si>
  <si>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</si>
  <si>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</si>
  <si>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</si>
  <si>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</si>
  <si>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</si>
  <si>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</si>
  <si>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</si>
  <si>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</si>
  <si>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</si>
  <si>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</si>
  <si>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</si>
  <si>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</si>
  <si>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</si>
  <si>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</si>
  <si>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</si>
  <si>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</si>
  <si>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</si>
  <si>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</si>
  <si>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</si>
  <si>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</si>
  <si>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</si>
  <si>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</si>
  <si>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</si>
  <si>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Msunduzi(KZN225)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</si>
  <si>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</si>
  <si>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</si>
  <si>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Msunduzi(KZN225)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</si>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</sst>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625627208</v>
      </c>
      <c r="C5" s="19">
        <v>0</v>
      </c>
      <c r="D5" s="59">
        <v>698283000</v>
      </c>
      <c r="E5" s="60">
        <v>698283000</v>
      </c>
      <c r="F5" s="60">
        <v>59750075</v>
      </c>
      <c r="G5" s="60">
        <v>60081555</v>
      </c>
      <c r="H5" s="60">
        <v>57122799</v>
      </c>
      <c r="I5" s="60">
        <v>176954429</v>
      </c>
      <c r="J5" s="60">
        <v>65736512</v>
      </c>
      <c r="K5" s="60">
        <v>59191874</v>
      </c>
      <c r="L5" s="60">
        <v>59224078</v>
      </c>
      <c r="M5" s="60">
        <v>184152464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361106893</v>
      </c>
      <c r="W5" s="60">
        <v>341656990</v>
      </c>
      <c r="X5" s="60">
        <v>19449903</v>
      </c>
      <c r="Y5" s="61">
        <v>5.69</v>
      </c>
      <c r="Z5" s="62">
        <v>698283000</v>
      </c>
    </row>
    <row r="6" spans="1:26" ht="13.5">
      <c r="A6" s="58" t="s">
        <v>32</v>
      </c>
      <c r="B6" s="19">
        <v>2080094327</v>
      </c>
      <c r="C6" s="19">
        <v>0</v>
      </c>
      <c r="D6" s="59">
        <v>2234124996</v>
      </c>
      <c r="E6" s="60">
        <v>2234124996</v>
      </c>
      <c r="F6" s="60">
        <v>173254473</v>
      </c>
      <c r="G6" s="60">
        <v>289162290</v>
      </c>
      <c r="H6" s="60">
        <v>123270574</v>
      </c>
      <c r="I6" s="60">
        <v>585687337</v>
      </c>
      <c r="J6" s="60">
        <v>178795491</v>
      </c>
      <c r="K6" s="60">
        <v>193049061</v>
      </c>
      <c r="L6" s="60">
        <v>178779811</v>
      </c>
      <c r="M6" s="60">
        <v>550624363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1136311700</v>
      </c>
      <c r="W6" s="60">
        <v>1123459020</v>
      </c>
      <c r="X6" s="60">
        <v>12852680</v>
      </c>
      <c r="Y6" s="61">
        <v>1.14</v>
      </c>
      <c r="Z6" s="62">
        <v>2234124996</v>
      </c>
    </row>
    <row r="7" spans="1:26" ht="13.5">
      <c r="A7" s="58" t="s">
        <v>33</v>
      </c>
      <c r="B7" s="19">
        <v>43302650</v>
      </c>
      <c r="C7" s="19">
        <v>0</v>
      </c>
      <c r="D7" s="59">
        <v>32247000</v>
      </c>
      <c r="E7" s="60">
        <v>32247000</v>
      </c>
      <c r="F7" s="60">
        <v>-4426646</v>
      </c>
      <c r="G7" s="60">
        <v>2621755</v>
      </c>
      <c r="H7" s="60">
        <v>2965643</v>
      </c>
      <c r="I7" s="60">
        <v>1160752</v>
      </c>
      <c r="J7" s="60">
        <v>5317260</v>
      </c>
      <c r="K7" s="60">
        <v>2839389</v>
      </c>
      <c r="L7" s="60">
        <v>12051099</v>
      </c>
      <c r="M7" s="60">
        <v>20207748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21368500</v>
      </c>
      <c r="W7" s="60">
        <v>12828000</v>
      </c>
      <c r="X7" s="60">
        <v>8540500</v>
      </c>
      <c r="Y7" s="61">
        <v>66.58</v>
      </c>
      <c r="Z7" s="62">
        <v>32247000</v>
      </c>
    </row>
    <row r="8" spans="1:26" ht="13.5">
      <c r="A8" s="58" t="s">
        <v>34</v>
      </c>
      <c r="B8" s="19">
        <v>448121962</v>
      </c>
      <c r="C8" s="19">
        <v>0</v>
      </c>
      <c r="D8" s="59">
        <v>415372000</v>
      </c>
      <c r="E8" s="60">
        <v>415372000</v>
      </c>
      <c r="F8" s="60">
        <v>53720</v>
      </c>
      <c r="G8" s="60">
        <v>152484206</v>
      </c>
      <c r="H8" s="60">
        <v>16663383</v>
      </c>
      <c r="I8" s="60">
        <v>169201309</v>
      </c>
      <c r="J8" s="60">
        <v>25800621</v>
      </c>
      <c r="K8" s="60">
        <v>7830528</v>
      </c>
      <c r="L8" s="60">
        <v>126972618</v>
      </c>
      <c r="M8" s="60">
        <v>160603767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329805076</v>
      </c>
      <c r="W8" s="60">
        <v>201139980</v>
      </c>
      <c r="X8" s="60">
        <v>128665096</v>
      </c>
      <c r="Y8" s="61">
        <v>63.97</v>
      </c>
      <c r="Z8" s="62">
        <v>415372000</v>
      </c>
    </row>
    <row r="9" spans="1:26" ht="13.5">
      <c r="A9" s="58" t="s">
        <v>35</v>
      </c>
      <c r="B9" s="19">
        <v>294244782</v>
      </c>
      <c r="C9" s="19">
        <v>0</v>
      </c>
      <c r="D9" s="59">
        <v>190307174</v>
      </c>
      <c r="E9" s="60">
        <v>190307174</v>
      </c>
      <c r="F9" s="60">
        <v>9034132</v>
      </c>
      <c r="G9" s="60">
        <v>12691982</v>
      </c>
      <c r="H9" s="60">
        <v>13476078</v>
      </c>
      <c r="I9" s="60">
        <v>35202192</v>
      </c>
      <c r="J9" s="60">
        <v>10865764</v>
      </c>
      <c r="K9" s="60">
        <v>15545792</v>
      </c>
      <c r="L9" s="60">
        <v>13234453</v>
      </c>
      <c r="M9" s="60">
        <v>39646009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74848201</v>
      </c>
      <c r="W9" s="60">
        <v>90270935</v>
      </c>
      <c r="X9" s="60">
        <v>-15422734</v>
      </c>
      <c r="Y9" s="61">
        <v>-17.08</v>
      </c>
      <c r="Z9" s="62">
        <v>190307174</v>
      </c>
    </row>
    <row r="10" spans="1:26" ht="25.5">
      <c r="A10" s="63" t="s">
        <v>277</v>
      </c>
      <c r="B10" s="64">
        <f>SUM(B5:B9)</f>
        <v>3491390929</v>
      </c>
      <c r="C10" s="64">
        <f>SUM(C5:C9)</f>
        <v>0</v>
      </c>
      <c r="D10" s="65">
        <f aca="true" t="shared" si="0" ref="D10:Z10">SUM(D5:D9)</f>
        <v>3570334170</v>
      </c>
      <c r="E10" s="66">
        <f t="shared" si="0"/>
        <v>3570334170</v>
      </c>
      <c r="F10" s="66">
        <f t="shared" si="0"/>
        <v>237665754</v>
      </c>
      <c r="G10" s="66">
        <f t="shared" si="0"/>
        <v>517041788</v>
      </c>
      <c r="H10" s="66">
        <f t="shared" si="0"/>
        <v>213498477</v>
      </c>
      <c r="I10" s="66">
        <f t="shared" si="0"/>
        <v>968206019</v>
      </c>
      <c r="J10" s="66">
        <f t="shared" si="0"/>
        <v>286515648</v>
      </c>
      <c r="K10" s="66">
        <f t="shared" si="0"/>
        <v>278456644</v>
      </c>
      <c r="L10" s="66">
        <f t="shared" si="0"/>
        <v>390262059</v>
      </c>
      <c r="M10" s="66">
        <f t="shared" si="0"/>
        <v>955234351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1923440370</v>
      </c>
      <c r="W10" s="66">
        <f t="shared" si="0"/>
        <v>1769354925</v>
      </c>
      <c r="X10" s="66">
        <f t="shared" si="0"/>
        <v>154085445</v>
      </c>
      <c r="Y10" s="67">
        <f>+IF(W10&lt;&gt;0,(X10/W10)*100,0)</f>
        <v>8.7085662024537</v>
      </c>
      <c r="Z10" s="68">
        <f t="shared" si="0"/>
        <v>3570334170</v>
      </c>
    </row>
    <row r="11" spans="1:26" ht="13.5">
      <c r="A11" s="58" t="s">
        <v>37</v>
      </c>
      <c r="B11" s="19">
        <v>741537217</v>
      </c>
      <c r="C11" s="19">
        <v>0</v>
      </c>
      <c r="D11" s="59">
        <v>855886219</v>
      </c>
      <c r="E11" s="60">
        <v>855886219</v>
      </c>
      <c r="F11" s="60">
        <v>64590739</v>
      </c>
      <c r="G11" s="60">
        <v>64927839</v>
      </c>
      <c r="H11" s="60">
        <v>67735204</v>
      </c>
      <c r="I11" s="60">
        <v>197253782</v>
      </c>
      <c r="J11" s="60">
        <v>101349045</v>
      </c>
      <c r="K11" s="60">
        <v>65456431</v>
      </c>
      <c r="L11" s="60">
        <v>66052292</v>
      </c>
      <c r="M11" s="60">
        <v>232857768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430111550</v>
      </c>
      <c r="W11" s="60">
        <v>433000000</v>
      </c>
      <c r="X11" s="60">
        <v>-2888450</v>
      </c>
      <c r="Y11" s="61">
        <v>-0.67</v>
      </c>
      <c r="Z11" s="62">
        <v>855886219</v>
      </c>
    </row>
    <row r="12" spans="1:26" ht="13.5">
      <c r="A12" s="58" t="s">
        <v>38</v>
      </c>
      <c r="B12" s="19">
        <v>37099642</v>
      </c>
      <c r="C12" s="19">
        <v>0</v>
      </c>
      <c r="D12" s="59">
        <v>39213496</v>
      </c>
      <c r="E12" s="60">
        <v>39213496</v>
      </c>
      <c r="F12" s="60">
        <v>3038895</v>
      </c>
      <c r="G12" s="60">
        <v>3096842</v>
      </c>
      <c r="H12" s="60">
        <v>3038895</v>
      </c>
      <c r="I12" s="60">
        <v>9174632</v>
      </c>
      <c r="J12" s="60">
        <v>3039095</v>
      </c>
      <c r="K12" s="60">
        <v>3039095</v>
      </c>
      <c r="L12" s="60">
        <v>3039095</v>
      </c>
      <c r="M12" s="60">
        <v>9117285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18291917</v>
      </c>
      <c r="W12" s="60">
        <v>19636002</v>
      </c>
      <c r="X12" s="60">
        <v>-1344085</v>
      </c>
      <c r="Y12" s="61">
        <v>-6.85</v>
      </c>
      <c r="Z12" s="62">
        <v>39213496</v>
      </c>
    </row>
    <row r="13" spans="1:26" ht="13.5">
      <c r="A13" s="58" t="s">
        <v>278</v>
      </c>
      <c r="B13" s="19">
        <v>250135908</v>
      </c>
      <c r="C13" s="19">
        <v>0</v>
      </c>
      <c r="D13" s="59">
        <v>259228515</v>
      </c>
      <c r="E13" s="60">
        <v>259228515</v>
      </c>
      <c r="F13" s="60">
        <v>0</v>
      </c>
      <c r="G13" s="60">
        <v>41253790</v>
      </c>
      <c r="H13" s="60">
        <v>19969357</v>
      </c>
      <c r="I13" s="60">
        <v>61223147</v>
      </c>
      <c r="J13" s="60">
        <v>20641821</v>
      </c>
      <c r="K13" s="60">
        <v>97317692</v>
      </c>
      <c r="L13" s="60">
        <v>36362199</v>
      </c>
      <c r="M13" s="60">
        <v>154321712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215544859</v>
      </c>
      <c r="W13" s="60">
        <v>129734520</v>
      </c>
      <c r="X13" s="60">
        <v>85810339</v>
      </c>
      <c r="Y13" s="61">
        <v>66.14</v>
      </c>
      <c r="Z13" s="62">
        <v>259228515</v>
      </c>
    </row>
    <row r="14" spans="1:26" ht="13.5">
      <c r="A14" s="58" t="s">
        <v>40</v>
      </c>
      <c r="B14" s="19">
        <v>67174142</v>
      </c>
      <c r="C14" s="19">
        <v>0</v>
      </c>
      <c r="D14" s="59">
        <v>60738111</v>
      </c>
      <c r="E14" s="60">
        <v>60738111</v>
      </c>
      <c r="F14" s="60">
        <v>0</v>
      </c>
      <c r="G14" s="60">
        <v>358039</v>
      </c>
      <c r="H14" s="60">
        <v>19827905</v>
      </c>
      <c r="I14" s="60">
        <v>20185944</v>
      </c>
      <c r="J14" s="60">
        <v>250574</v>
      </c>
      <c r="K14" s="60">
        <v>399264</v>
      </c>
      <c r="L14" s="60">
        <v>6198924</v>
      </c>
      <c r="M14" s="60">
        <v>6848762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27034706</v>
      </c>
      <c r="W14" s="60">
        <v>32299532</v>
      </c>
      <c r="X14" s="60">
        <v>-5264826</v>
      </c>
      <c r="Y14" s="61">
        <v>-16.3</v>
      </c>
      <c r="Z14" s="62">
        <v>60738111</v>
      </c>
    </row>
    <row r="15" spans="1:26" ht="13.5">
      <c r="A15" s="58" t="s">
        <v>41</v>
      </c>
      <c r="B15" s="19">
        <v>1453402187</v>
      </c>
      <c r="C15" s="19">
        <v>0</v>
      </c>
      <c r="D15" s="59">
        <v>1479521996</v>
      </c>
      <c r="E15" s="60">
        <v>1479521996</v>
      </c>
      <c r="F15" s="60">
        <v>34795531</v>
      </c>
      <c r="G15" s="60">
        <v>318347721</v>
      </c>
      <c r="H15" s="60">
        <v>119048553</v>
      </c>
      <c r="I15" s="60">
        <v>472191805</v>
      </c>
      <c r="J15" s="60">
        <v>125676455</v>
      </c>
      <c r="K15" s="60">
        <v>120924395</v>
      </c>
      <c r="L15" s="60">
        <v>140290640</v>
      </c>
      <c r="M15" s="60">
        <v>386891490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859083295</v>
      </c>
      <c r="W15" s="60">
        <v>739761000</v>
      </c>
      <c r="X15" s="60">
        <v>119322295</v>
      </c>
      <c r="Y15" s="61">
        <v>16.13</v>
      </c>
      <c r="Z15" s="62">
        <v>1479521996</v>
      </c>
    </row>
    <row r="16" spans="1:26" ht="13.5">
      <c r="A16" s="69" t="s">
        <v>42</v>
      </c>
      <c r="B16" s="19">
        <v>4428810</v>
      </c>
      <c r="C16" s="19">
        <v>0</v>
      </c>
      <c r="D16" s="59">
        <v>5407550</v>
      </c>
      <c r="E16" s="60">
        <v>5407550</v>
      </c>
      <c r="F16" s="60">
        <v>1153320</v>
      </c>
      <c r="G16" s="60">
        <v>19844</v>
      </c>
      <c r="H16" s="60">
        <v>19844</v>
      </c>
      <c r="I16" s="60">
        <v>1193008</v>
      </c>
      <c r="J16" s="60">
        <v>1153320</v>
      </c>
      <c r="K16" s="60">
        <v>19844</v>
      </c>
      <c r="L16" s="60">
        <v>19844</v>
      </c>
      <c r="M16" s="60">
        <v>1193008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2386016</v>
      </c>
      <c r="W16" s="60">
        <v>2733600</v>
      </c>
      <c r="X16" s="60">
        <v>-347584</v>
      </c>
      <c r="Y16" s="61">
        <v>-12.72</v>
      </c>
      <c r="Z16" s="62">
        <v>5407550</v>
      </c>
    </row>
    <row r="17" spans="1:26" ht="13.5">
      <c r="A17" s="58" t="s">
        <v>43</v>
      </c>
      <c r="B17" s="19">
        <v>848076564</v>
      </c>
      <c r="C17" s="19">
        <v>0</v>
      </c>
      <c r="D17" s="59">
        <v>800017848</v>
      </c>
      <c r="E17" s="60">
        <v>800017848</v>
      </c>
      <c r="F17" s="60">
        <v>26527755</v>
      </c>
      <c r="G17" s="60">
        <v>32153634</v>
      </c>
      <c r="H17" s="60">
        <v>66929306</v>
      </c>
      <c r="I17" s="60">
        <v>125610695</v>
      </c>
      <c r="J17" s="60">
        <v>68717874</v>
      </c>
      <c r="K17" s="60">
        <v>59709784</v>
      </c>
      <c r="L17" s="60">
        <v>86897374</v>
      </c>
      <c r="M17" s="60">
        <v>215325032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340935727</v>
      </c>
      <c r="W17" s="60">
        <v>373901400</v>
      </c>
      <c r="X17" s="60">
        <v>-32965673</v>
      </c>
      <c r="Y17" s="61">
        <v>-8.82</v>
      </c>
      <c r="Z17" s="62">
        <v>800017848</v>
      </c>
    </row>
    <row r="18" spans="1:26" ht="13.5">
      <c r="A18" s="70" t="s">
        <v>44</v>
      </c>
      <c r="B18" s="71">
        <f>SUM(B11:B17)</f>
        <v>3401854470</v>
      </c>
      <c r="C18" s="71">
        <f>SUM(C11:C17)</f>
        <v>0</v>
      </c>
      <c r="D18" s="72">
        <f aca="true" t="shared" si="1" ref="D18:Z18">SUM(D11:D17)</f>
        <v>3500013735</v>
      </c>
      <c r="E18" s="73">
        <f t="shared" si="1"/>
        <v>3500013735</v>
      </c>
      <c r="F18" s="73">
        <f t="shared" si="1"/>
        <v>130106240</v>
      </c>
      <c r="G18" s="73">
        <f t="shared" si="1"/>
        <v>460157709</v>
      </c>
      <c r="H18" s="73">
        <f t="shared" si="1"/>
        <v>296569064</v>
      </c>
      <c r="I18" s="73">
        <f t="shared" si="1"/>
        <v>886833013</v>
      </c>
      <c r="J18" s="73">
        <f t="shared" si="1"/>
        <v>320828184</v>
      </c>
      <c r="K18" s="73">
        <f t="shared" si="1"/>
        <v>346866505</v>
      </c>
      <c r="L18" s="73">
        <f t="shared" si="1"/>
        <v>338860368</v>
      </c>
      <c r="M18" s="73">
        <f t="shared" si="1"/>
        <v>1006555057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1893388070</v>
      </c>
      <c r="W18" s="73">
        <f t="shared" si="1"/>
        <v>1731066054</v>
      </c>
      <c r="X18" s="73">
        <f t="shared" si="1"/>
        <v>162322016</v>
      </c>
      <c r="Y18" s="67">
        <f>+IF(W18&lt;&gt;0,(X18/W18)*100,0)</f>
        <v>9.376997233867542</v>
      </c>
      <c r="Z18" s="74">
        <f t="shared" si="1"/>
        <v>3500013735</v>
      </c>
    </row>
    <row r="19" spans="1:26" ht="13.5">
      <c r="A19" s="70" t="s">
        <v>45</v>
      </c>
      <c r="B19" s="75">
        <f>+B10-B18</f>
        <v>89536459</v>
      </c>
      <c r="C19" s="75">
        <f>+C10-C18</f>
        <v>0</v>
      </c>
      <c r="D19" s="76">
        <f aca="true" t="shared" si="2" ref="D19:Z19">+D10-D18</f>
        <v>70320435</v>
      </c>
      <c r="E19" s="77">
        <f t="shared" si="2"/>
        <v>70320435</v>
      </c>
      <c r="F19" s="77">
        <f t="shared" si="2"/>
        <v>107559514</v>
      </c>
      <c r="G19" s="77">
        <f t="shared" si="2"/>
        <v>56884079</v>
      </c>
      <c r="H19" s="77">
        <f t="shared" si="2"/>
        <v>-83070587</v>
      </c>
      <c r="I19" s="77">
        <f t="shared" si="2"/>
        <v>81373006</v>
      </c>
      <c r="J19" s="77">
        <f t="shared" si="2"/>
        <v>-34312536</v>
      </c>
      <c r="K19" s="77">
        <f t="shared" si="2"/>
        <v>-68409861</v>
      </c>
      <c r="L19" s="77">
        <f t="shared" si="2"/>
        <v>51401691</v>
      </c>
      <c r="M19" s="77">
        <f t="shared" si="2"/>
        <v>-51320706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30052300</v>
      </c>
      <c r="W19" s="77">
        <f>IF(E10=E18,0,W10-W18)</f>
        <v>38288871</v>
      </c>
      <c r="X19" s="77">
        <f t="shared" si="2"/>
        <v>-8236571</v>
      </c>
      <c r="Y19" s="78">
        <f>+IF(W19&lt;&gt;0,(X19/W19)*100,0)</f>
        <v>-21.51165804810489</v>
      </c>
      <c r="Z19" s="79">
        <f t="shared" si="2"/>
        <v>70320435</v>
      </c>
    </row>
    <row r="20" spans="1:26" ht="13.5">
      <c r="A20" s="58" t="s">
        <v>46</v>
      </c>
      <c r="B20" s="19">
        <v>246182651</v>
      </c>
      <c r="C20" s="19">
        <v>0</v>
      </c>
      <c r="D20" s="59">
        <v>293824000</v>
      </c>
      <c r="E20" s="60">
        <v>293824000</v>
      </c>
      <c r="F20" s="60">
        <v>0</v>
      </c>
      <c r="G20" s="60">
        <v>3195852</v>
      </c>
      <c r="H20" s="60">
        <v>11721565</v>
      </c>
      <c r="I20" s="60">
        <v>14917417</v>
      </c>
      <c r="J20" s="60">
        <v>39162769</v>
      </c>
      <c r="K20" s="60">
        <v>34312677</v>
      </c>
      <c r="L20" s="60">
        <v>23237463</v>
      </c>
      <c r="M20" s="60">
        <v>96712909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111630326</v>
      </c>
      <c r="W20" s="60">
        <v>50885890</v>
      </c>
      <c r="X20" s="60">
        <v>60744436</v>
      </c>
      <c r="Y20" s="61">
        <v>119.37</v>
      </c>
      <c r="Z20" s="62">
        <v>293824000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335719110</v>
      </c>
      <c r="C22" s="86">
        <f>SUM(C19:C21)</f>
        <v>0</v>
      </c>
      <c r="D22" s="87">
        <f aca="true" t="shared" si="3" ref="D22:Z22">SUM(D19:D21)</f>
        <v>364144435</v>
      </c>
      <c r="E22" s="88">
        <f t="shared" si="3"/>
        <v>364144435</v>
      </c>
      <c r="F22" s="88">
        <f t="shared" si="3"/>
        <v>107559514</v>
      </c>
      <c r="G22" s="88">
        <f t="shared" si="3"/>
        <v>60079931</v>
      </c>
      <c r="H22" s="88">
        <f t="shared" si="3"/>
        <v>-71349022</v>
      </c>
      <c r="I22" s="88">
        <f t="shared" si="3"/>
        <v>96290423</v>
      </c>
      <c r="J22" s="88">
        <f t="shared" si="3"/>
        <v>4850233</v>
      </c>
      <c r="K22" s="88">
        <f t="shared" si="3"/>
        <v>-34097184</v>
      </c>
      <c r="L22" s="88">
        <f t="shared" si="3"/>
        <v>74639154</v>
      </c>
      <c r="M22" s="88">
        <f t="shared" si="3"/>
        <v>45392203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141682626</v>
      </c>
      <c r="W22" s="88">
        <f t="shared" si="3"/>
        <v>89174761</v>
      </c>
      <c r="X22" s="88">
        <f t="shared" si="3"/>
        <v>52507865</v>
      </c>
      <c r="Y22" s="89">
        <f>+IF(W22&lt;&gt;0,(X22/W22)*100,0)</f>
        <v>58.88198007057176</v>
      </c>
      <c r="Z22" s="90">
        <f t="shared" si="3"/>
        <v>364144435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335719110</v>
      </c>
      <c r="C24" s="75">
        <f>SUM(C22:C23)</f>
        <v>0</v>
      </c>
      <c r="D24" s="76">
        <f aca="true" t="shared" si="4" ref="D24:Z24">SUM(D22:D23)</f>
        <v>364144435</v>
      </c>
      <c r="E24" s="77">
        <f t="shared" si="4"/>
        <v>364144435</v>
      </c>
      <c r="F24" s="77">
        <f t="shared" si="4"/>
        <v>107559514</v>
      </c>
      <c r="G24" s="77">
        <f t="shared" si="4"/>
        <v>60079931</v>
      </c>
      <c r="H24" s="77">
        <f t="shared" si="4"/>
        <v>-71349022</v>
      </c>
      <c r="I24" s="77">
        <f t="shared" si="4"/>
        <v>96290423</v>
      </c>
      <c r="J24" s="77">
        <f t="shared" si="4"/>
        <v>4850233</v>
      </c>
      <c r="K24" s="77">
        <f t="shared" si="4"/>
        <v>-34097184</v>
      </c>
      <c r="L24" s="77">
        <f t="shared" si="4"/>
        <v>74639154</v>
      </c>
      <c r="M24" s="77">
        <f t="shared" si="4"/>
        <v>45392203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141682626</v>
      </c>
      <c r="W24" s="77">
        <f t="shared" si="4"/>
        <v>89174761</v>
      </c>
      <c r="X24" s="77">
        <f t="shared" si="4"/>
        <v>52507865</v>
      </c>
      <c r="Y24" s="78">
        <f>+IF(W24&lt;&gt;0,(X24/W24)*100,0)</f>
        <v>58.88198007057176</v>
      </c>
      <c r="Z24" s="79">
        <f t="shared" si="4"/>
        <v>364144435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351042986</v>
      </c>
      <c r="C27" s="22">
        <v>0</v>
      </c>
      <c r="D27" s="99">
        <v>597754000</v>
      </c>
      <c r="E27" s="100">
        <v>597754000</v>
      </c>
      <c r="F27" s="100">
        <v>1459186</v>
      </c>
      <c r="G27" s="100">
        <v>15963554</v>
      </c>
      <c r="H27" s="100">
        <v>29555663</v>
      </c>
      <c r="I27" s="100">
        <v>46978403</v>
      </c>
      <c r="J27" s="100">
        <v>55142921</v>
      </c>
      <c r="K27" s="100">
        <v>28042114</v>
      </c>
      <c r="L27" s="100">
        <v>36203711</v>
      </c>
      <c r="M27" s="100">
        <v>119388746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166367149</v>
      </c>
      <c r="W27" s="100">
        <v>298877000</v>
      </c>
      <c r="X27" s="100">
        <v>-132509851</v>
      </c>
      <c r="Y27" s="101">
        <v>-44.34</v>
      </c>
      <c r="Z27" s="102">
        <v>597754000</v>
      </c>
    </row>
    <row r="28" spans="1:26" ht="13.5">
      <c r="A28" s="103" t="s">
        <v>46</v>
      </c>
      <c r="B28" s="19">
        <v>246086874</v>
      </c>
      <c r="C28" s="19">
        <v>0</v>
      </c>
      <c r="D28" s="59">
        <v>377604000</v>
      </c>
      <c r="E28" s="60">
        <v>377604000</v>
      </c>
      <c r="F28" s="60">
        <v>1458782</v>
      </c>
      <c r="G28" s="60">
        <v>7069863</v>
      </c>
      <c r="H28" s="60">
        <v>25695846</v>
      </c>
      <c r="I28" s="60">
        <v>34224491</v>
      </c>
      <c r="J28" s="60">
        <v>48105290</v>
      </c>
      <c r="K28" s="60">
        <v>14032940</v>
      </c>
      <c r="L28" s="60">
        <v>26644227</v>
      </c>
      <c r="M28" s="60">
        <v>88782457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123006948</v>
      </c>
      <c r="W28" s="60">
        <v>188802000</v>
      </c>
      <c r="X28" s="60">
        <v>-65795052</v>
      </c>
      <c r="Y28" s="61">
        <v>-34.85</v>
      </c>
      <c r="Z28" s="62">
        <v>377604000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4134245</v>
      </c>
      <c r="C30" s="19">
        <v>0</v>
      </c>
      <c r="D30" s="59">
        <v>100000000</v>
      </c>
      <c r="E30" s="60">
        <v>100000000</v>
      </c>
      <c r="F30" s="60">
        <v>8</v>
      </c>
      <c r="G30" s="60">
        <v>10117</v>
      </c>
      <c r="H30" s="60">
        <v>52907</v>
      </c>
      <c r="I30" s="60">
        <v>63032</v>
      </c>
      <c r="J30" s="60">
        <v>84576</v>
      </c>
      <c r="K30" s="60">
        <v>956772</v>
      </c>
      <c r="L30" s="60">
        <v>405620</v>
      </c>
      <c r="M30" s="60">
        <v>1446968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1510000</v>
      </c>
      <c r="W30" s="60">
        <v>50000000</v>
      </c>
      <c r="X30" s="60">
        <v>-48490000</v>
      </c>
      <c r="Y30" s="61">
        <v>-96.98</v>
      </c>
      <c r="Z30" s="62">
        <v>100000000</v>
      </c>
    </row>
    <row r="31" spans="1:26" ht="13.5">
      <c r="A31" s="58" t="s">
        <v>53</v>
      </c>
      <c r="B31" s="19">
        <v>100821869</v>
      </c>
      <c r="C31" s="19">
        <v>0</v>
      </c>
      <c r="D31" s="59">
        <v>120150000</v>
      </c>
      <c r="E31" s="60">
        <v>120150000</v>
      </c>
      <c r="F31" s="60">
        <v>396</v>
      </c>
      <c r="G31" s="60">
        <v>8883572</v>
      </c>
      <c r="H31" s="60">
        <v>3806909</v>
      </c>
      <c r="I31" s="60">
        <v>12690877</v>
      </c>
      <c r="J31" s="60">
        <v>6953055</v>
      </c>
      <c r="K31" s="60">
        <v>13052402</v>
      </c>
      <c r="L31" s="60">
        <v>9153864</v>
      </c>
      <c r="M31" s="60">
        <v>29159321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41850198</v>
      </c>
      <c r="W31" s="60">
        <v>60075000</v>
      </c>
      <c r="X31" s="60">
        <v>-18224802</v>
      </c>
      <c r="Y31" s="61">
        <v>-30.34</v>
      </c>
      <c r="Z31" s="62">
        <v>120150000</v>
      </c>
    </row>
    <row r="32" spans="1:26" ht="13.5">
      <c r="A32" s="70" t="s">
        <v>54</v>
      </c>
      <c r="B32" s="22">
        <f>SUM(B28:B31)</f>
        <v>351042988</v>
      </c>
      <c r="C32" s="22">
        <f>SUM(C28:C31)</f>
        <v>0</v>
      </c>
      <c r="D32" s="99">
        <f aca="true" t="shared" si="5" ref="D32:Z32">SUM(D28:D31)</f>
        <v>597754000</v>
      </c>
      <c r="E32" s="100">
        <f t="shared" si="5"/>
        <v>597754000</v>
      </c>
      <c r="F32" s="100">
        <f t="shared" si="5"/>
        <v>1459186</v>
      </c>
      <c r="G32" s="100">
        <f t="shared" si="5"/>
        <v>15963552</v>
      </c>
      <c r="H32" s="100">
        <f t="shared" si="5"/>
        <v>29555662</v>
      </c>
      <c r="I32" s="100">
        <f t="shared" si="5"/>
        <v>46978400</v>
      </c>
      <c r="J32" s="100">
        <f t="shared" si="5"/>
        <v>55142921</v>
      </c>
      <c r="K32" s="100">
        <f t="shared" si="5"/>
        <v>28042114</v>
      </c>
      <c r="L32" s="100">
        <f t="shared" si="5"/>
        <v>36203711</v>
      </c>
      <c r="M32" s="100">
        <f t="shared" si="5"/>
        <v>119388746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166367146</v>
      </c>
      <c r="W32" s="100">
        <f t="shared" si="5"/>
        <v>298877000</v>
      </c>
      <c r="X32" s="100">
        <f t="shared" si="5"/>
        <v>-132509854</v>
      </c>
      <c r="Y32" s="101">
        <f>+IF(W32&lt;&gt;0,(X32/W32)*100,0)</f>
        <v>-44.33591544347675</v>
      </c>
      <c r="Z32" s="102">
        <f t="shared" si="5"/>
        <v>597754000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2723232236</v>
      </c>
      <c r="C35" s="19">
        <v>0</v>
      </c>
      <c r="D35" s="59">
        <v>2605848097</v>
      </c>
      <c r="E35" s="60">
        <v>2605848097</v>
      </c>
      <c r="F35" s="60">
        <v>2553257849</v>
      </c>
      <c r="G35" s="60">
        <v>2781056753</v>
      </c>
      <c r="H35" s="60">
        <v>2694018742</v>
      </c>
      <c r="I35" s="60">
        <v>2694018742</v>
      </c>
      <c r="J35" s="60">
        <v>2707251063</v>
      </c>
      <c r="K35" s="60">
        <v>2627060064</v>
      </c>
      <c r="L35" s="60">
        <v>2730015710</v>
      </c>
      <c r="M35" s="60">
        <v>2730015710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2730015710</v>
      </c>
      <c r="W35" s="60">
        <v>1302924049</v>
      </c>
      <c r="X35" s="60">
        <v>1427091661</v>
      </c>
      <c r="Y35" s="61">
        <v>109.53</v>
      </c>
      <c r="Z35" s="62">
        <v>2605848097</v>
      </c>
    </row>
    <row r="36" spans="1:26" ht="13.5">
      <c r="A36" s="58" t="s">
        <v>57</v>
      </c>
      <c r="B36" s="19">
        <v>7057764790</v>
      </c>
      <c r="C36" s="19">
        <v>0</v>
      </c>
      <c r="D36" s="59">
        <v>7626733525</v>
      </c>
      <c r="E36" s="60">
        <v>7626733525</v>
      </c>
      <c r="F36" s="60">
        <v>7000758913</v>
      </c>
      <c r="G36" s="60">
        <v>6979843114</v>
      </c>
      <c r="H36" s="60">
        <v>6989378191</v>
      </c>
      <c r="I36" s="60">
        <v>6989378191</v>
      </c>
      <c r="J36" s="60">
        <v>7023829776</v>
      </c>
      <c r="K36" s="60">
        <v>6544367628</v>
      </c>
      <c r="L36" s="60">
        <v>6545295616</v>
      </c>
      <c r="M36" s="60">
        <v>6545295616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6545295616</v>
      </c>
      <c r="W36" s="60">
        <v>3813366763</v>
      </c>
      <c r="X36" s="60">
        <v>2731928853</v>
      </c>
      <c r="Y36" s="61">
        <v>71.64</v>
      </c>
      <c r="Z36" s="62">
        <v>7626733525</v>
      </c>
    </row>
    <row r="37" spans="1:26" ht="13.5">
      <c r="A37" s="58" t="s">
        <v>58</v>
      </c>
      <c r="B37" s="19">
        <v>1003838360</v>
      </c>
      <c r="C37" s="19">
        <v>0</v>
      </c>
      <c r="D37" s="59">
        <v>1082431996</v>
      </c>
      <c r="E37" s="60">
        <v>1082431996</v>
      </c>
      <c r="F37" s="60">
        <v>689496052</v>
      </c>
      <c r="G37" s="60">
        <v>841932386</v>
      </c>
      <c r="H37" s="60">
        <v>873579684</v>
      </c>
      <c r="I37" s="60">
        <v>873579684</v>
      </c>
      <c r="J37" s="60">
        <v>799714554</v>
      </c>
      <c r="K37" s="60">
        <v>763585915</v>
      </c>
      <c r="L37" s="60">
        <v>821120615</v>
      </c>
      <c r="M37" s="60">
        <v>821120615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821120615</v>
      </c>
      <c r="W37" s="60">
        <v>541215998</v>
      </c>
      <c r="X37" s="60">
        <v>279904617</v>
      </c>
      <c r="Y37" s="61">
        <v>51.72</v>
      </c>
      <c r="Z37" s="62">
        <v>1082431996</v>
      </c>
    </row>
    <row r="38" spans="1:26" ht="13.5">
      <c r="A38" s="58" t="s">
        <v>59</v>
      </c>
      <c r="B38" s="19">
        <v>1118248243</v>
      </c>
      <c r="C38" s="19">
        <v>0</v>
      </c>
      <c r="D38" s="59">
        <v>868989820</v>
      </c>
      <c r="E38" s="60">
        <v>868989820</v>
      </c>
      <c r="F38" s="60">
        <v>1161276901</v>
      </c>
      <c r="G38" s="60">
        <v>1161276901</v>
      </c>
      <c r="H38" s="60">
        <v>1150444414</v>
      </c>
      <c r="I38" s="60">
        <v>1150444414</v>
      </c>
      <c r="J38" s="60">
        <v>1150408915</v>
      </c>
      <c r="K38" s="60">
        <v>1150373416</v>
      </c>
      <c r="L38" s="60">
        <v>1137901278</v>
      </c>
      <c r="M38" s="60">
        <v>1137901278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1137901278</v>
      </c>
      <c r="W38" s="60">
        <v>434494910</v>
      </c>
      <c r="X38" s="60">
        <v>703406368</v>
      </c>
      <c r="Y38" s="61">
        <v>161.89</v>
      </c>
      <c r="Z38" s="62">
        <v>868989820</v>
      </c>
    </row>
    <row r="39" spans="1:26" ht="13.5">
      <c r="A39" s="58" t="s">
        <v>60</v>
      </c>
      <c r="B39" s="19">
        <v>7658910423</v>
      </c>
      <c r="C39" s="19">
        <v>0</v>
      </c>
      <c r="D39" s="59">
        <v>8281159806</v>
      </c>
      <c r="E39" s="60">
        <v>8281159806</v>
      </c>
      <c r="F39" s="60">
        <v>7703243809</v>
      </c>
      <c r="G39" s="60">
        <v>7757690580</v>
      </c>
      <c r="H39" s="60">
        <v>7659372835</v>
      </c>
      <c r="I39" s="60">
        <v>7659372835</v>
      </c>
      <c r="J39" s="60">
        <v>7780957370</v>
      </c>
      <c r="K39" s="60">
        <v>7257468361</v>
      </c>
      <c r="L39" s="60">
        <v>7316289433</v>
      </c>
      <c r="M39" s="60">
        <v>7316289433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7316289433</v>
      </c>
      <c r="W39" s="60">
        <v>4140579903</v>
      </c>
      <c r="X39" s="60">
        <v>3175709530</v>
      </c>
      <c r="Y39" s="61">
        <v>76.7</v>
      </c>
      <c r="Z39" s="62">
        <v>8281159806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590757995</v>
      </c>
      <c r="C42" s="19">
        <v>0</v>
      </c>
      <c r="D42" s="59">
        <v>576870976</v>
      </c>
      <c r="E42" s="60">
        <v>576870976</v>
      </c>
      <c r="F42" s="60">
        <v>79637629</v>
      </c>
      <c r="G42" s="60">
        <v>-29883461</v>
      </c>
      <c r="H42" s="60">
        <v>17373648</v>
      </c>
      <c r="I42" s="60">
        <v>67127816</v>
      </c>
      <c r="J42" s="60">
        <v>37140346</v>
      </c>
      <c r="K42" s="60">
        <v>81629820</v>
      </c>
      <c r="L42" s="60">
        <v>10990851</v>
      </c>
      <c r="M42" s="60">
        <v>129761017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196888833</v>
      </c>
      <c r="W42" s="60">
        <v>337701446</v>
      </c>
      <c r="X42" s="60">
        <v>-140812613</v>
      </c>
      <c r="Y42" s="61">
        <v>-41.7</v>
      </c>
      <c r="Z42" s="62">
        <v>576870976</v>
      </c>
    </row>
    <row r="43" spans="1:26" ht="13.5">
      <c r="A43" s="58" t="s">
        <v>63</v>
      </c>
      <c r="B43" s="19">
        <v>-365136669</v>
      </c>
      <c r="C43" s="19">
        <v>0</v>
      </c>
      <c r="D43" s="59">
        <v>-364442000</v>
      </c>
      <c r="E43" s="60">
        <v>-364442000</v>
      </c>
      <c r="F43" s="60">
        <v>-1459186</v>
      </c>
      <c r="G43" s="60">
        <v>-15963553</v>
      </c>
      <c r="H43" s="60">
        <v>-29555663</v>
      </c>
      <c r="I43" s="60">
        <v>-46978402</v>
      </c>
      <c r="J43" s="60">
        <v>-55142923</v>
      </c>
      <c r="K43" s="60">
        <v>-28042112</v>
      </c>
      <c r="L43" s="60">
        <v>-36203712</v>
      </c>
      <c r="M43" s="60">
        <v>-119388747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-166367149</v>
      </c>
      <c r="W43" s="60">
        <v>-108449720</v>
      </c>
      <c r="X43" s="60">
        <v>-57917429</v>
      </c>
      <c r="Y43" s="61">
        <v>53.4</v>
      </c>
      <c r="Z43" s="62">
        <v>-364442000</v>
      </c>
    </row>
    <row r="44" spans="1:26" ht="13.5">
      <c r="A44" s="58" t="s">
        <v>64</v>
      </c>
      <c r="B44" s="19">
        <v>-42039792</v>
      </c>
      <c r="C44" s="19">
        <v>0</v>
      </c>
      <c r="D44" s="59">
        <v>57309000</v>
      </c>
      <c r="E44" s="60">
        <v>57309000</v>
      </c>
      <c r="F44" s="60">
        <v>1156404</v>
      </c>
      <c r="G44" s="60">
        <v>-78959</v>
      </c>
      <c r="H44" s="60">
        <v>-10373517</v>
      </c>
      <c r="I44" s="60">
        <v>-9296072</v>
      </c>
      <c r="J44" s="60">
        <v>265967</v>
      </c>
      <c r="K44" s="60">
        <v>-258130</v>
      </c>
      <c r="L44" s="60">
        <v>-12255335</v>
      </c>
      <c r="M44" s="60">
        <v>-12247498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-21543570</v>
      </c>
      <c r="W44" s="60">
        <v>77412510</v>
      </c>
      <c r="X44" s="60">
        <v>-98956080</v>
      </c>
      <c r="Y44" s="61">
        <v>-127.83</v>
      </c>
      <c r="Z44" s="62">
        <v>57309000</v>
      </c>
    </row>
    <row r="45" spans="1:26" ht="13.5">
      <c r="A45" s="70" t="s">
        <v>65</v>
      </c>
      <c r="B45" s="22">
        <v>901649826</v>
      </c>
      <c r="C45" s="22">
        <v>0</v>
      </c>
      <c r="D45" s="99">
        <v>1168289976</v>
      </c>
      <c r="E45" s="100">
        <v>1168289976</v>
      </c>
      <c r="F45" s="100">
        <v>758834972</v>
      </c>
      <c r="G45" s="100">
        <v>712908999</v>
      </c>
      <c r="H45" s="100">
        <v>690353467</v>
      </c>
      <c r="I45" s="100">
        <v>690353467</v>
      </c>
      <c r="J45" s="100">
        <v>672616857</v>
      </c>
      <c r="K45" s="100">
        <v>725946435</v>
      </c>
      <c r="L45" s="100">
        <v>688478239</v>
      </c>
      <c r="M45" s="100">
        <v>688478239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688478239</v>
      </c>
      <c r="W45" s="100">
        <v>1205216236</v>
      </c>
      <c r="X45" s="100">
        <v>-516737997</v>
      </c>
      <c r="Y45" s="101">
        <v>-42.88</v>
      </c>
      <c r="Z45" s="102">
        <v>1168289976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262609972</v>
      </c>
      <c r="C49" s="52">
        <v>0</v>
      </c>
      <c r="D49" s="129">
        <v>141425183</v>
      </c>
      <c r="E49" s="54">
        <v>68156289</v>
      </c>
      <c r="F49" s="54">
        <v>0</v>
      </c>
      <c r="G49" s="54">
        <v>0</v>
      </c>
      <c r="H49" s="54">
        <v>0</v>
      </c>
      <c r="I49" s="54">
        <v>35349272</v>
      </c>
      <c r="J49" s="54">
        <v>0</v>
      </c>
      <c r="K49" s="54">
        <v>0</v>
      </c>
      <c r="L49" s="54">
        <v>0</v>
      </c>
      <c r="M49" s="54">
        <v>41230527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36547866</v>
      </c>
      <c r="W49" s="54">
        <v>50174371</v>
      </c>
      <c r="X49" s="54">
        <v>1061742102</v>
      </c>
      <c r="Y49" s="54">
        <v>1697235582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404338507</v>
      </c>
      <c r="C51" s="52">
        <v>0</v>
      </c>
      <c r="D51" s="129">
        <v>791228</v>
      </c>
      <c r="E51" s="54">
        <v>960620</v>
      </c>
      <c r="F51" s="54">
        <v>0</v>
      </c>
      <c r="G51" s="54">
        <v>0</v>
      </c>
      <c r="H51" s="54">
        <v>0</v>
      </c>
      <c r="I51" s="54">
        <v>127547</v>
      </c>
      <c r="J51" s="54">
        <v>0</v>
      </c>
      <c r="K51" s="54">
        <v>0</v>
      </c>
      <c r="L51" s="54">
        <v>0</v>
      </c>
      <c r="M51" s="54">
        <v>148628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3981051</v>
      </c>
      <c r="W51" s="54">
        <v>0</v>
      </c>
      <c r="X51" s="54">
        <v>0</v>
      </c>
      <c r="Y51" s="54">
        <v>410347581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95.88372049121915</v>
      </c>
      <c r="C58" s="5">
        <f>IF(C67=0,0,+(C76/C67)*100)</f>
        <v>0</v>
      </c>
      <c r="D58" s="6">
        <f aca="true" t="shared" si="6" ref="D58:Z58">IF(D67=0,0,+(D76/D67)*100)</f>
        <v>93.06805536875189</v>
      </c>
      <c r="E58" s="7">
        <f t="shared" si="6"/>
        <v>93.06805536875189</v>
      </c>
      <c r="F58" s="7">
        <f t="shared" si="6"/>
        <v>65.95466499415046</v>
      </c>
      <c r="G58" s="7">
        <f t="shared" si="6"/>
        <v>66.64370615953207</v>
      </c>
      <c r="H58" s="7">
        <f t="shared" si="6"/>
        <v>153.17100388633986</v>
      </c>
      <c r="I58" s="7">
        <f t="shared" si="6"/>
        <v>86.98502943181975</v>
      </c>
      <c r="J58" s="7">
        <f t="shared" si="6"/>
        <v>97.73573884462128</v>
      </c>
      <c r="K58" s="7">
        <f t="shared" si="6"/>
        <v>90.2224545328582</v>
      </c>
      <c r="L58" s="7">
        <f t="shared" si="6"/>
        <v>110.53643282586296</v>
      </c>
      <c r="M58" s="7">
        <f t="shared" si="6"/>
        <v>99.31850896221532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93.00662658940176</v>
      </c>
      <c r="W58" s="7">
        <f t="shared" si="6"/>
        <v>98.62956725247956</v>
      </c>
      <c r="X58" s="7">
        <f t="shared" si="6"/>
        <v>0</v>
      </c>
      <c r="Y58" s="7">
        <f t="shared" si="6"/>
        <v>0</v>
      </c>
      <c r="Z58" s="8">
        <f t="shared" si="6"/>
        <v>93.06805536875189</v>
      </c>
    </row>
    <row r="59" spans="1:26" ht="13.5">
      <c r="A59" s="37" t="s">
        <v>31</v>
      </c>
      <c r="B59" s="9">
        <f aca="true" t="shared" si="7" ref="B59:Z66">IF(B68=0,0,+(B77/B68)*100)</f>
        <v>96.5790964154092</v>
      </c>
      <c r="C59" s="9">
        <f t="shared" si="7"/>
        <v>0</v>
      </c>
      <c r="D59" s="2">
        <f t="shared" si="7"/>
        <v>94.99996661871901</v>
      </c>
      <c r="E59" s="10">
        <f t="shared" si="7"/>
        <v>94.99996661871901</v>
      </c>
      <c r="F59" s="10">
        <f t="shared" si="7"/>
        <v>55.01212770573298</v>
      </c>
      <c r="G59" s="10">
        <f t="shared" si="7"/>
        <v>76.81056979380361</v>
      </c>
      <c r="H59" s="10">
        <f t="shared" si="7"/>
        <v>107.55772460663171</v>
      </c>
      <c r="I59" s="10">
        <f t="shared" si="7"/>
        <v>79.32949109647002</v>
      </c>
      <c r="J59" s="10">
        <f t="shared" si="7"/>
        <v>88.61061070143631</v>
      </c>
      <c r="K59" s="10">
        <f t="shared" si="7"/>
        <v>77.13224197568476</v>
      </c>
      <c r="L59" s="10">
        <f t="shared" si="7"/>
        <v>90.77857101391082</v>
      </c>
      <c r="M59" s="10">
        <f t="shared" si="7"/>
        <v>85.49616431969149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82.41012316764237</v>
      </c>
      <c r="W59" s="10">
        <f t="shared" si="7"/>
        <v>94.99998877310215</v>
      </c>
      <c r="X59" s="10">
        <f t="shared" si="7"/>
        <v>0</v>
      </c>
      <c r="Y59" s="10">
        <f t="shared" si="7"/>
        <v>0</v>
      </c>
      <c r="Z59" s="11">
        <f t="shared" si="7"/>
        <v>94.99996661871901</v>
      </c>
    </row>
    <row r="60" spans="1:26" ht="13.5">
      <c r="A60" s="38" t="s">
        <v>32</v>
      </c>
      <c r="B60" s="12">
        <f t="shared" si="7"/>
        <v>95.57716216010813</v>
      </c>
      <c r="C60" s="12">
        <f t="shared" si="7"/>
        <v>0</v>
      </c>
      <c r="D60" s="3">
        <f t="shared" si="7"/>
        <v>94.99998445924017</v>
      </c>
      <c r="E60" s="13">
        <f t="shared" si="7"/>
        <v>94.99998445924017</v>
      </c>
      <c r="F60" s="13">
        <f t="shared" si="7"/>
        <v>71.34478138408582</v>
      </c>
      <c r="G60" s="13">
        <f t="shared" si="7"/>
        <v>65.5637863429564</v>
      </c>
      <c r="H60" s="13">
        <f t="shared" si="7"/>
        <v>179.22594973882414</v>
      </c>
      <c r="I60" s="13">
        <f t="shared" si="7"/>
        <v>91.19654707508215</v>
      </c>
      <c r="J60" s="13">
        <f t="shared" si="7"/>
        <v>102.92312908494992</v>
      </c>
      <c r="K60" s="13">
        <f t="shared" si="7"/>
        <v>96.0994977333767</v>
      </c>
      <c r="L60" s="13">
        <f t="shared" si="7"/>
        <v>119.21822761072278</v>
      </c>
      <c r="M60" s="13">
        <f t="shared" si="7"/>
        <v>105.8215460764129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98.28340604078969</v>
      </c>
      <c r="W60" s="13">
        <f t="shared" si="7"/>
        <v>99.71899482368302</v>
      </c>
      <c r="X60" s="13">
        <f t="shared" si="7"/>
        <v>0</v>
      </c>
      <c r="Y60" s="13">
        <f t="shared" si="7"/>
        <v>0</v>
      </c>
      <c r="Z60" s="14">
        <f t="shared" si="7"/>
        <v>94.99998445924017</v>
      </c>
    </row>
    <row r="61" spans="1:26" ht="13.5">
      <c r="A61" s="39" t="s">
        <v>103</v>
      </c>
      <c r="B61" s="12">
        <f t="shared" si="7"/>
        <v>97.69096860957774</v>
      </c>
      <c r="C61" s="12">
        <f t="shared" si="7"/>
        <v>0</v>
      </c>
      <c r="D61" s="3">
        <f t="shared" si="7"/>
        <v>95.00000005833435</v>
      </c>
      <c r="E61" s="13">
        <f t="shared" si="7"/>
        <v>95.00000005833435</v>
      </c>
      <c r="F61" s="13">
        <f t="shared" si="7"/>
        <v>73.83823264772033</v>
      </c>
      <c r="G61" s="13">
        <f t="shared" si="7"/>
        <v>63.278423809965986</v>
      </c>
      <c r="H61" s="13">
        <f t="shared" si="7"/>
        <v>257.5764804379346</v>
      </c>
      <c r="I61" s="13">
        <f t="shared" si="7"/>
        <v>97.38839738275603</v>
      </c>
      <c r="J61" s="13">
        <f t="shared" si="7"/>
        <v>110.98985445323338</v>
      </c>
      <c r="K61" s="13">
        <f t="shared" si="7"/>
        <v>102.90942560125306</v>
      </c>
      <c r="L61" s="13">
        <f t="shared" si="7"/>
        <v>114.36539171922779</v>
      </c>
      <c r="M61" s="13">
        <f t="shared" si="7"/>
        <v>109.24101275682247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103.11921805994734</v>
      </c>
      <c r="W61" s="13">
        <f t="shared" si="7"/>
        <v>100.99984830612767</v>
      </c>
      <c r="X61" s="13">
        <f t="shared" si="7"/>
        <v>0</v>
      </c>
      <c r="Y61" s="13">
        <f t="shared" si="7"/>
        <v>0</v>
      </c>
      <c r="Z61" s="14">
        <f t="shared" si="7"/>
        <v>95.00000005833435</v>
      </c>
    </row>
    <row r="62" spans="1:26" ht="13.5">
      <c r="A62" s="39" t="s">
        <v>104</v>
      </c>
      <c r="B62" s="12">
        <f t="shared" si="7"/>
        <v>85.02440527101533</v>
      </c>
      <c r="C62" s="12">
        <f t="shared" si="7"/>
        <v>0</v>
      </c>
      <c r="D62" s="3">
        <f t="shared" si="7"/>
        <v>95</v>
      </c>
      <c r="E62" s="13">
        <f t="shared" si="7"/>
        <v>95</v>
      </c>
      <c r="F62" s="13">
        <f t="shared" si="7"/>
        <v>65.4952711920215</v>
      </c>
      <c r="G62" s="13">
        <f t="shared" si="7"/>
        <v>72.75279101352724</v>
      </c>
      <c r="H62" s="13">
        <f t="shared" si="7"/>
        <v>78.40795635017403</v>
      </c>
      <c r="I62" s="13">
        <f t="shared" si="7"/>
        <v>72.55723751804327</v>
      </c>
      <c r="J62" s="13">
        <f t="shared" si="7"/>
        <v>81.74112243604138</v>
      </c>
      <c r="K62" s="13">
        <f t="shared" si="7"/>
        <v>80.83271016690635</v>
      </c>
      <c r="L62" s="13">
        <f t="shared" si="7"/>
        <v>138.914572326625</v>
      </c>
      <c r="M62" s="13">
        <f t="shared" si="7"/>
        <v>99.67336996523363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85.77644217235219</v>
      </c>
      <c r="W62" s="13">
        <f t="shared" si="7"/>
        <v>94.99995169035451</v>
      </c>
      <c r="X62" s="13">
        <f t="shared" si="7"/>
        <v>0</v>
      </c>
      <c r="Y62" s="13">
        <f t="shared" si="7"/>
        <v>0</v>
      </c>
      <c r="Z62" s="14">
        <f t="shared" si="7"/>
        <v>95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95.00000075050166</v>
      </c>
      <c r="E63" s="13">
        <f t="shared" si="7"/>
        <v>95.00000075050166</v>
      </c>
      <c r="F63" s="13">
        <f t="shared" si="7"/>
        <v>67.35453969611108</v>
      </c>
      <c r="G63" s="13">
        <f t="shared" si="7"/>
        <v>82.27863864706401</v>
      </c>
      <c r="H63" s="13">
        <f t="shared" si="7"/>
        <v>108.15016867348628</v>
      </c>
      <c r="I63" s="13">
        <f t="shared" si="7"/>
        <v>84.58459202617115</v>
      </c>
      <c r="J63" s="13">
        <f t="shared" si="7"/>
        <v>85.86987840662046</v>
      </c>
      <c r="K63" s="13">
        <f t="shared" si="7"/>
        <v>80.38767226644995</v>
      </c>
      <c r="L63" s="13">
        <f t="shared" si="7"/>
        <v>128.40146470411983</v>
      </c>
      <c r="M63" s="13">
        <f t="shared" si="7"/>
        <v>98.06106894892267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91.05873648470212</v>
      </c>
      <c r="W63" s="13">
        <f t="shared" si="7"/>
        <v>101.57447662384857</v>
      </c>
      <c r="X63" s="13">
        <f t="shared" si="7"/>
        <v>0</v>
      </c>
      <c r="Y63" s="13">
        <f t="shared" si="7"/>
        <v>0</v>
      </c>
      <c r="Z63" s="14">
        <f t="shared" si="7"/>
        <v>95.00000075050166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94.99960199287673</v>
      </c>
      <c r="E64" s="13">
        <f t="shared" si="7"/>
        <v>94.99960199287673</v>
      </c>
      <c r="F64" s="13">
        <f t="shared" si="7"/>
        <v>62.712803531881946</v>
      </c>
      <c r="G64" s="13">
        <f t="shared" si="7"/>
        <v>76.01223857797116</v>
      </c>
      <c r="H64" s="13">
        <f t="shared" si="7"/>
        <v>85.68499399093568</v>
      </c>
      <c r="I64" s="13">
        <f t="shared" si="7"/>
        <v>74.80624955238511</v>
      </c>
      <c r="J64" s="13">
        <f t="shared" si="7"/>
        <v>85.3416795199884</v>
      </c>
      <c r="K64" s="13">
        <f t="shared" si="7"/>
        <v>64.69746667875505</v>
      </c>
      <c r="L64" s="13">
        <f t="shared" si="7"/>
        <v>100.3708518691657</v>
      </c>
      <c r="M64" s="13">
        <f t="shared" si="7"/>
        <v>82.72469663954581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78.73948855630488</v>
      </c>
      <c r="W64" s="13">
        <f t="shared" si="7"/>
        <v>94.99991212756734</v>
      </c>
      <c r="X64" s="13">
        <f t="shared" si="7"/>
        <v>0</v>
      </c>
      <c r="Y64" s="13">
        <f t="shared" si="7"/>
        <v>0</v>
      </c>
      <c r="Z64" s="14">
        <f t="shared" si="7"/>
        <v>94.99960199287673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9.333847747269512</v>
      </c>
      <c r="G66" s="16">
        <f t="shared" si="7"/>
        <v>13.680335602321264</v>
      </c>
      <c r="H66" s="16">
        <f t="shared" si="7"/>
        <v>18.168854298655056</v>
      </c>
      <c r="I66" s="16">
        <f t="shared" si="7"/>
        <v>13.696083217452038</v>
      </c>
      <c r="J66" s="16">
        <f t="shared" si="7"/>
        <v>13.352254338954195</v>
      </c>
      <c r="K66" s="16">
        <f t="shared" si="7"/>
        <v>19.550587080145647</v>
      </c>
      <c r="L66" s="16">
        <f t="shared" si="7"/>
        <v>30.15200771150704</v>
      </c>
      <c r="M66" s="16">
        <f t="shared" si="7"/>
        <v>21.18874898864369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17.42273979205793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2736103337</v>
      </c>
      <c r="C67" s="24"/>
      <c r="D67" s="25">
        <v>2953234134</v>
      </c>
      <c r="E67" s="26">
        <v>2953234134</v>
      </c>
      <c r="F67" s="26">
        <v>236405484</v>
      </c>
      <c r="G67" s="26">
        <v>352612711</v>
      </c>
      <c r="H67" s="26">
        <v>183487555</v>
      </c>
      <c r="I67" s="26">
        <v>772505750</v>
      </c>
      <c r="J67" s="26">
        <v>240171810</v>
      </c>
      <c r="K67" s="26">
        <v>255636643</v>
      </c>
      <c r="L67" s="26">
        <v>241169544</v>
      </c>
      <c r="M67" s="26">
        <v>736977997</v>
      </c>
      <c r="N67" s="26"/>
      <c r="O67" s="26"/>
      <c r="P67" s="26"/>
      <c r="Q67" s="26"/>
      <c r="R67" s="26"/>
      <c r="S67" s="26"/>
      <c r="T67" s="26"/>
      <c r="U67" s="26"/>
      <c r="V67" s="26">
        <v>1509483747</v>
      </c>
      <c r="W67" s="26">
        <v>1444726568</v>
      </c>
      <c r="X67" s="26"/>
      <c r="Y67" s="25"/>
      <c r="Z67" s="27">
        <v>2953234134</v>
      </c>
    </row>
    <row r="68" spans="1:26" ht="13.5" hidden="1">
      <c r="A68" s="37" t="s">
        <v>31</v>
      </c>
      <c r="B68" s="19">
        <v>602953620</v>
      </c>
      <c r="C68" s="19"/>
      <c r="D68" s="20">
        <v>659052000</v>
      </c>
      <c r="E68" s="21">
        <v>659052000</v>
      </c>
      <c r="F68" s="21">
        <v>57834929</v>
      </c>
      <c r="G68" s="21">
        <v>58178467</v>
      </c>
      <c r="H68" s="21">
        <v>55013714</v>
      </c>
      <c r="I68" s="21">
        <v>171027110</v>
      </c>
      <c r="J68" s="21">
        <v>56494267</v>
      </c>
      <c r="K68" s="21">
        <v>57112350</v>
      </c>
      <c r="L68" s="21">
        <v>57120724</v>
      </c>
      <c r="M68" s="21">
        <v>170727341</v>
      </c>
      <c r="N68" s="21"/>
      <c r="O68" s="21"/>
      <c r="P68" s="21"/>
      <c r="Q68" s="21"/>
      <c r="R68" s="21"/>
      <c r="S68" s="21"/>
      <c r="T68" s="21"/>
      <c r="U68" s="21"/>
      <c r="V68" s="21">
        <v>341754451</v>
      </c>
      <c r="W68" s="21">
        <v>320658480</v>
      </c>
      <c r="X68" s="21"/>
      <c r="Y68" s="20"/>
      <c r="Z68" s="23">
        <v>659052000</v>
      </c>
    </row>
    <row r="69" spans="1:26" ht="13.5" hidden="1">
      <c r="A69" s="38" t="s">
        <v>32</v>
      </c>
      <c r="B69" s="19">
        <v>2080094327</v>
      </c>
      <c r="C69" s="19"/>
      <c r="D69" s="20">
        <v>2234124996</v>
      </c>
      <c r="E69" s="21">
        <v>2234124996</v>
      </c>
      <c r="F69" s="21">
        <v>173254473</v>
      </c>
      <c r="G69" s="21">
        <v>289162290</v>
      </c>
      <c r="H69" s="21">
        <v>123270574</v>
      </c>
      <c r="I69" s="21">
        <v>585687337</v>
      </c>
      <c r="J69" s="21">
        <v>178795491</v>
      </c>
      <c r="K69" s="21">
        <v>193049061</v>
      </c>
      <c r="L69" s="21">
        <v>178779811</v>
      </c>
      <c r="M69" s="21">
        <v>550624363</v>
      </c>
      <c r="N69" s="21"/>
      <c r="O69" s="21"/>
      <c r="P69" s="21"/>
      <c r="Q69" s="21"/>
      <c r="R69" s="21"/>
      <c r="S69" s="21"/>
      <c r="T69" s="21"/>
      <c r="U69" s="21"/>
      <c r="V69" s="21">
        <v>1136311700</v>
      </c>
      <c r="W69" s="21">
        <v>1123459020</v>
      </c>
      <c r="X69" s="21"/>
      <c r="Y69" s="20"/>
      <c r="Z69" s="23">
        <v>2234124996</v>
      </c>
    </row>
    <row r="70" spans="1:26" ht="13.5" hidden="1">
      <c r="A70" s="39" t="s">
        <v>103</v>
      </c>
      <c r="B70" s="19">
        <v>1488824541</v>
      </c>
      <c r="C70" s="19"/>
      <c r="D70" s="20">
        <v>1628542999</v>
      </c>
      <c r="E70" s="21">
        <v>1628542999</v>
      </c>
      <c r="F70" s="21">
        <v>121230296</v>
      </c>
      <c r="G70" s="21">
        <v>233280602</v>
      </c>
      <c r="H70" s="21">
        <v>67496835</v>
      </c>
      <c r="I70" s="21">
        <v>422007733</v>
      </c>
      <c r="J70" s="21">
        <v>127308565</v>
      </c>
      <c r="K70" s="21">
        <v>139200913</v>
      </c>
      <c r="L70" s="21">
        <v>128546345</v>
      </c>
      <c r="M70" s="21">
        <v>395055823</v>
      </c>
      <c r="N70" s="21"/>
      <c r="O70" s="21"/>
      <c r="P70" s="21"/>
      <c r="Q70" s="21"/>
      <c r="R70" s="21"/>
      <c r="S70" s="21"/>
      <c r="T70" s="21"/>
      <c r="U70" s="21"/>
      <c r="V70" s="21">
        <v>817063556</v>
      </c>
      <c r="W70" s="21">
        <v>814271520</v>
      </c>
      <c r="X70" s="21"/>
      <c r="Y70" s="20"/>
      <c r="Z70" s="23">
        <v>1628542999</v>
      </c>
    </row>
    <row r="71" spans="1:26" ht="13.5" hidden="1">
      <c r="A71" s="39" t="s">
        <v>104</v>
      </c>
      <c r="B71" s="19">
        <v>384771183</v>
      </c>
      <c r="C71" s="19"/>
      <c r="D71" s="20">
        <v>391288000</v>
      </c>
      <c r="E71" s="21">
        <v>391288000</v>
      </c>
      <c r="F71" s="21">
        <v>33556131</v>
      </c>
      <c r="G71" s="21">
        <v>37661050</v>
      </c>
      <c r="H71" s="21">
        <v>39244326</v>
      </c>
      <c r="I71" s="21">
        <v>110461507</v>
      </c>
      <c r="J71" s="21">
        <v>35293325</v>
      </c>
      <c r="K71" s="21">
        <v>36249011</v>
      </c>
      <c r="L71" s="21">
        <v>33532202</v>
      </c>
      <c r="M71" s="21">
        <v>105074538</v>
      </c>
      <c r="N71" s="21"/>
      <c r="O71" s="21"/>
      <c r="P71" s="21"/>
      <c r="Q71" s="21"/>
      <c r="R71" s="21"/>
      <c r="S71" s="21"/>
      <c r="T71" s="21"/>
      <c r="U71" s="21"/>
      <c r="V71" s="21">
        <v>215536045</v>
      </c>
      <c r="W71" s="21">
        <v>204928020</v>
      </c>
      <c r="X71" s="21"/>
      <c r="Y71" s="20"/>
      <c r="Z71" s="23">
        <v>391288000</v>
      </c>
    </row>
    <row r="72" spans="1:26" ht="13.5" hidden="1">
      <c r="A72" s="39" t="s">
        <v>105</v>
      </c>
      <c r="B72" s="19">
        <v>126733725</v>
      </c>
      <c r="C72" s="19"/>
      <c r="D72" s="20">
        <v>126581999</v>
      </c>
      <c r="E72" s="21">
        <v>126581999</v>
      </c>
      <c r="F72" s="21">
        <v>11508810</v>
      </c>
      <c r="G72" s="21">
        <v>11491098</v>
      </c>
      <c r="H72" s="21">
        <v>9539140</v>
      </c>
      <c r="I72" s="21">
        <v>32539048</v>
      </c>
      <c r="J72" s="21">
        <v>10085582</v>
      </c>
      <c r="K72" s="21">
        <v>10076759</v>
      </c>
      <c r="L72" s="21">
        <v>9922277</v>
      </c>
      <c r="M72" s="21">
        <v>30084618</v>
      </c>
      <c r="N72" s="21"/>
      <c r="O72" s="21"/>
      <c r="P72" s="21"/>
      <c r="Q72" s="21"/>
      <c r="R72" s="21"/>
      <c r="S72" s="21"/>
      <c r="T72" s="21"/>
      <c r="U72" s="21"/>
      <c r="V72" s="21">
        <v>62623666</v>
      </c>
      <c r="W72" s="21">
        <v>63291000</v>
      </c>
      <c r="X72" s="21"/>
      <c r="Y72" s="20"/>
      <c r="Z72" s="23">
        <v>126581999</v>
      </c>
    </row>
    <row r="73" spans="1:26" ht="13.5" hidden="1">
      <c r="A73" s="39" t="s">
        <v>106</v>
      </c>
      <c r="B73" s="19">
        <v>79764878</v>
      </c>
      <c r="C73" s="19"/>
      <c r="D73" s="20">
        <v>87711998</v>
      </c>
      <c r="E73" s="21">
        <v>87711998</v>
      </c>
      <c r="F73" s="21">
        <v>6959236</v>
      </c>
      <c r="G73" s="21">
        <v>6729540</v>
      </c>
      <c r="H73" s="21">
        <v>6990273</v>
      </c>
      <c r="I73" s="21">
        <v>20679049</v>
      </c>
      <c r="J73" s="21">
        <v>6108019</v>
      </c>
      <c r="K73" s="21">
        <v>7522378</v>
      </c>
      <c r="L73" s="21">
        <v>6778987</v>
      </c>
      <c r="M73" s="21">
        <v>20409384</v>
      </c>
      <c r="N73" s="21"/>
      <c r="O73" s="21"/>
      <c r="P73" s="21"/>
      <c r="Q73" s="21"/>
      <c r="R73" s="21"/>
      <c r="S73" s="21"/>
      <c r="T73" s="21"/>
      <c r="U73" s="21"/>
      <c r="V73" s="21">
        <v>41088433</v>
      </c>
      <c r="W73" s="21">
        <v>40968480</v>
      </c>
      <c r="X73" s="21"/>
      <c r="Y73" s="20"/>
      <c r="Z73" s="23">
        <v>87711998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53055390</v>
      </c>
      <c r="C75" s="28"/>
      <c r="D75" s="29">
        <v>60057138</v>
      </c>
      <c r="E75" s="30">
        <v>60057138</v>
      </c>
      <c r="F75" s="30">
        <v>5316082</v>
      </c>
      <c r="G75" s="30">
        <v>5271954</v>
      </c>
      <c r="H75" s="30">
        <v>5203267</v>
      </c>
      <c r="I75" s="30">
        <v>15791303</v>
      </c>
      <c r="J75" s="30">
        <v>4882052</v>
      </c>
      <c r="K75" s="30">
        <v>5475232</v>
      </c>
      <c r="L75" s="30">
        <v>5269009</v>
      </c>
      <c r="M75" s="30">
        <v>15626293</v>
      </c>
      <c r="N75" s="30"/>
      <c r="O75" s="30"/>
      <c r="P75" s="30"/>
      <c r="Q75" s="30"/>
      <c r="R75" s="30"/>
      <c r="S75" s="30"/>
      <c r="T75" s="30"/>
      <c r="U75" s="30"/>
      <c r="V75" s="30">
        <v>31417596</v>
      </c>
      <c r="W75" s="30">
        <v>609068</v>
      </c>
      <c r="X75" s="30"/>
      <c r="Y75" s="29"/>
      <c r="Z75" s="31">
        <v>60057138</v>
      </c>
    </row>
    <row r="76" spans="1:26" ht="13.5" hidden="1">
      <c r="A76" s="42" t="s">
        <v>286</v>
      </c>
      <c r="B76" s="32">
        <v>2623477676</v>
      </c>
      <c r="C76" s="32"/>
      <c r="D76" s="33">
        <v>2748517579</v>
      </c>
      <c r="E76" s="34">
        <v>2748517579</v>
      </c>
      <c r="F76" s="34">
        <v>155920445</v>
      </c>
      <c r="G76" s="34">
        <v>234994179</v>
      </c>
      <c r="H76" s="34">
        <v>281049730</v>
      </c>
      <c r="I76" s="34">
        <v>671964354</v>
      </c>
      <c r="J76" s="34">
        <v>234733693</v>
      </c>
      <c r="K76" s="34">
        <v>230641654</v>
      </c>
      <c r="L76" s="34">
        <v>266580211</v>
      </c>
      <c r="M76" s="34">
        <v>731955558</v>
      </c>
      <c r="N76" s="34"/>
      <c r="O76" s="34"/>
      <c r="P76" s="34"/>
      <c r="Q76" s="34"/>
      <c r="R76" s="34"/>
      <c r="S76" s="34"/>
      <c r="T76" s="34"/>
      <c r="U76" s="34"/>
      <c r="V76" s="34">
        <v>1403919912</v>
      </c>
      <c r="W76" s="34">
        <v>1424927562</v>
      </c>
      <c r="X76" s="34"/>
      <c r="Y76" s="33"/>
      <c r="Z76" s="35">
        <v>2748517579</v>
      </c>
    </row>
    <row r="77" spans="1:26" ht="13.5" hidden="1">
      <c r="A77" s="37" t="s">
        <v>31</v>
      </c>
      <c r="B77" s="19">
        <v>582327158</v>
      </c>
      <c r="C77" s="19"/>
      <c r="D77" s="20">
        <v>626099180</v>
      </c>
      <c r="E77" s="21">
        <v>626099180</v>
      </c>
      <c r="F77" s="21">
        <v>31816225</v>
      </c>
      <c r="G77" s="21">
        <v>44687212</v>
      </c>
      <c r="H77" s="21">
        <v>59171499</v>
      </c>
      <c r="I77" s="21">
        <v>135674936</v>
      </c>
      <c r="J77" s="21">
        <v>50059915</v>
      </c>
      <c r="K77" s="21">
        <v>44052036</v>
      </c>
      <c r="L77" s="21">
        <v>51853377</v>
      </c>
      <c r="M77" s="21">
        <v>145965328</v>
      </c>
      <c r="N77" s="21"/>
      <c r="O77" s="21"/>
      <c r="P77" s="21"/>
      <c r="Q77" s="21"/>
      <c r="R77" s="21"/>
      <c r="S77" s="21"/>
      <c r="T77" s="21"/>
      <c r="U77" s="21"/>
      <c r="V77" s="21">
        <v>281640264</v>
      </c>
      <c r="W77" s="21">
        <v>304625520</v>
      </c>
      <c r="X77" s="21"/>
      <c r="Y77" s="20"/>
      <c r="Z77" s="23">
        <v>626099180</v>
      </c>
    </row>
    <row r="78" spans="1:26" ht="13.5" hidden="1">
      <c r="A78" s="38" t="s">
        <v>32</v>
      </c>
      <c r="B78" s="19">
        <v>1988095128</v>
      </c>
      <c r="C78" s="19"/>
      <c r="D78" s="20">
        <v>2122418399</v>
      </c>
      <c r="E78" s="21">
        <v>2122418399</v>
      </c>
      <c r="F78" s="21">
        <v>123608025</v>
      </c>
      <c r="G78" s="21">
        <v>189585746</v>
      </c>
      <c r="H78" s="21">
        <v>220932857</v>
      </c>
      <c r="I78" s="21">
        <v>534126628</v>
      </c>
      <c r="J78" s="21">
        <v>184021914</v>
      </c>
      <c r="K78" s="21">
        <v>185519178</v>
      </c>
      <c r="L78" s="21">
        <v>213138122</v>
      </c>
      <c r="M78" s="21">
        <v>582679214</v>
      </c>
      <c r="N78" s="21"/>
      <c r="O78" s="21"/>
      <c r="P78" s="21"/>
      <c r="Q78" s="21"/>
      <c r="R78" s="21"/>
      <c r="S78" s="21"/>
      <c r="T78" s="21"/>
      <c r="U78" s="21"/>
      <c r="V78" s="21">
        <v>1116805842</v>
      </c>
      <c r="W78" s="21">
        <v>1120302042</v>
      </c>
      <c r="X78" s="21"/>
      <c r="Y78" s="20"/>
      <c r="Z78" s="23">
        <v>2122418399</v>
      </c>
    </row>
    <row r="79" spans="1:26" ht="13.5" hidden="1">
      <c r="A79" s="39" t="s">
        <v>103</v>
      </c>
      <c r="B79" s="19">
        <v>1454447115</v>
      </c>
      <c r="C79" s="19"/>
      <c r="D79" s="20">
        <v>1547115850</v>
      </c>
      <c r="E79" s="21">
        <v>1547115850</v>
      </c>
      <c r="F79" s="21">
        <v>89514308</v>
      </c>
      <c r="G79" s="21">
        <v>147616288</v>
      </c>
      <c r="H79" s="21">
        <v>173855972</v>
      </c>
      <c r="I79" s="21">
        <v>410986568</v>
      </c>
      <c r="J79" s="21">
        <v>141299591</v>
      </c>
      <c r="K79" s="21">
        <v>143250860</v>
      </c>
      <c r="L79" s="21">
        <v>147012531</v>
      </c>
      <c r="M79" s="21">
        <v>431562982</v>
      </c>
      <c r="N79" s="21"/>
      <c r="O79" s="21"/>
      <c r="P79" s="21"/>
      <c r="Q79" s="21"/>
      <c r="R79" s="21"/>
      <c r="S79" s="21"/>
      <c r="T79" s="21"/>
      <c r="U79" s="21"/>
      <c r="V79" s="21">
        <v>842549550</v>
      </c>
      <c r="W79" s="21">
        <v>822413000</v>
      </c>
      <c r="X79" s="21"/>
      <c r="Y79" s="20"/>
      <c r="Z79" s="23">
        <v>1547115850</v>
      </c>
    </row>
    <row r="80" spans="1:26" ht="13.5" hidden="1">
      <c r="A80" s="39" t="s">
        <v>104</v>
      </c>
      <c r="B80" s="19">
        <v>327149410</v>
      </c>
      <c r="C80" s="19"/>
      <c r="D80" s="20">
        <v>371723600</v>
      </c>
      <c r="E80" s="21">
        <v>371723600</v>
      </c>
      <c r="F80" s="21">
        <v>21977679</v>
      </c>
      <c r="G80" s="21">
        <v>27399465</v>
      </c>
      <c r="H80" s="21">
        <v>30770674</v>
      </c>
      <c r="I80" s="21">
        <v>80147818</v>
      </c>
      <c r="J80" s="21">
        <v>28849160</v>
      </c>
      <c r="K80" s="21">
        <v>29301058</v>
      </c>
      <c r="L80" s="21">
        <v>46581115</v>
      </c>
      <c r="M80" s="21">
        <v>104731333</v>
      </c>
      <c r="N80" s="21"/>
      <c r="O80" s="21"/>
      <c r="P80" s="21"/>
      <c r="Q80" s="21"/>
      <c r="R80" s="21"/>
      <c r="S80" s="21"/>
      <c r="T80" s="21"/>
      <c r="U80" s="21"/>
      <c r="V80" s="21">
        <v>184879151</v>
      </c>
      <c r="W80" s="21">
        <v>194681520</v>
      </c>
      <c r="X80" s="21"/>
      <c r="Y80" s="20"/>
      <c r="Z80" s="23">
        <v>371723600</v>
      </c>
    </row>
    <row r="81" spans="1:26" ht="13.5" hidden="1">
      <c r="A81" s="39" t="s">
        <v>105</v>
      </c>
      <c r="B81" s="19">
        <v>126733725</v>
      </c>
      <c r="C81" s="19"/>
      <c r="D81" s="20">
        <v>120252900</v>
      </c>
      <c r="E81" s="21">
        <v>120252900</v>
      </c>
      <c r="F81" s="21">
        <v>7751706</v>
      </c>
      <c r="G81" s="21">
        <v>9454719</v>
      </c>
      <c r="H81" s="21">
        <v>10316596</v>
      </c>
      <c r="I81" s="21">
        <v>27523021</v>
      </c>
      <c r="J81" s="21">
        <v>8660477</v>
      </c>
      <c r="K81" s="21">
        <v>8100472</v>
      </c>
      <c r="L81" s="21">
        <v>12740349</v>
      </c>
      <c r="M81" s="21">
        <v>29501298</v>
      </c>
      <c r="N81" s="21"/>
      <c r="O81" s="21"/>
      <c r="P81" s="21"/>
      <c r="Q81" s="21"/>
      <c r="R81" s="21"/>
      <c r="S81" s="21"/>
      <c r="T81" s="21"/>
      <c r="U81" s="21"/>
      <c r="V81" s="21">
        <v>57024319</v>
      </c>
      <c r="W81" s="21">
        <v>64287502</v>
      </c>
      <c r="X81" s="21"/>
      <c r="Y81" s="20"/>
      <c r="Z81" s="23">
        <v>120252900</v>
      </c>
    </row>
    <row r="82" spans="1:26" ht="13.5" hidden="1">
      <c r="A82" s="39" t="s">
        <v>106</v>
      </c>
      <c r="B82" s="19">
        <v>79764878</v>
      </c>
      <c r="C82" s="19"/>
      <c r="D82" s="20">
        <v>83326049</v>
      </c>
      <c r="E82" s="21">
        <v>83326049</v>
      </c>
      <c r="F82" s="21">
        <v>4364332</v>
      </c>
      <c r="G82" s="21">
        <v>5115274</v>
      </c>
      <c r="H82" s="21">
        <v>5989615</v>
      </c>
      <c r="I82" s="21">
        <v>15469221</v>
      </c>
      <c r="J82" s="21">
        <v>5212686</v>
      </c>
      <c r="K82" s="21">
        <v>4866788</v>
      </c>
      <c r="L82" s="21">
        <v>6804127</v>
      </c>
      <c r="M82" s="21">
        <v>16883601</v>
      </c>
      <c r="N82" s="21"/>
      <c r="O82" s="21"/>
      <c r="P82" s="21"/>
      <c r="Q82" s="21"/>
      <c r="R82" s="21"/>
      <c r="S82" s="21"/>
      <c r="T82" s="21"/>
      <c r="U82" s="21"/>
      <c r="V82" s="21">
        <v>32352822</v>
      </c>
      <c r="W82" s="21">
        <v>38920020</v>
      </c>
      <c r="X82" s="21"/>
      <c r="Y82" s="20"/>
      <c r="Z82" s="23">
        <v>83326049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53055390</v>
      </c>
      <c r="C84" s="28"/>
      <c r="D84" s="29"/>
      <c r="E84" s="30"/>
      <c r="F84" s="30">
        <v>496195</v>
      </c>
      <c r="G84" s="30">
        <v>721221</v>
      </c>
      <c r="H84" s="30">
        <v>945374</v>
      </c>
      <c r="I84" s="30">
        <v>2162790</v>
      </c>
      <c r="J84" s="30">
        <v>651864</v>
      </c>
      <c r="K84" s="30">
        <v>1070440</v>
      </c>
      <c r="L84" s="30">
        <v>1588712</v>
      </c>
      <c r="M84" s="30">
        <v>3311016</v>
      </c>
      <c r="N84" s="30"/>
      <c r="O84" s="30"/>
      <c r="P84" s="30"/>
      <c r="Q84" s="30"/>
      <c r="R84" s="30"/>
      <c r="S84" s="30"/>
      <c r="T84" s="30"/>
      <c r="U84" s="30"/>
      <c r="V84" s="30">
        <v>5473806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62610461</v>
      </c>
      <c r="D5" s="344">
        <f t="shared" si="0"/>
        <v>0</v>
      </c>
      <c r="E5" s="343">
        <f t="shared" si="0"/>
        <v>195333046</v>
      </c>
      <c r="F5" s="345">
        <f t="shared" si="0"/>
        <v>195333046</v>
      </c>
      <c r="G5" s="345">
        <f t="shared" si="0"/>
        <v>2187491</v>
      </c>
      <c r="H5" s="343">
        <f t="shared" si="0"/>
        <v>4997199</v>
      </c>
      <c r="I5" s="343">
        <f t="shared" si="0"/>
        <v>4019238</v>
      </c>
      <c r="J5" s="345">
        <f t="shared" si="0"/>
        <v>11203928</v>
      </c>
      <c r="K5" s="345">
        <f t="shared" si="0"/>
        <v>10199316</v>
      </c>
      <c r="L5" s="343">
        <f t="shared" si="0"/>
        <v>10808123</v>
      </c>
      <c r="M5" s="343">
        <f t="shared" si="0"/>
        <v>3955385</v>
      </c>
      <c r="N5" s="345">
        <f t="shared" si="0"/>
        <v>24962824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36166752</v>
      </c>
      <c r="X5" s="343">
        <f t="shared" si="0"/>
        <v>97666524</v>
      </c>
      <c r="Y5" s="345">
        <f t="shared" si="0"/>
        <v>-61499772</v>
      </c>
      <c r="Z5" s="346">
        <f>+IF(X5&lt;&gt;0,+(Y5/X5)*100,0)</f>
        <v>-62.96914181157916</v>
      </c>
      <c r="AA5" s="347">
        <f>+AA6+AA8+AA11+AA13+AA15</f>
        <v>195333046</v>
      </c>
    </row>
    <row r="6" spans="1:27" ht="13.5">
      <c r="A6" s="348" t="s">
        <v>204</v>
      </c>
      <c r="B6" s="142"/>
      <c r="C6" s="60">
        <f>+C7</f>
        <v>34118936</v>
      </c>
      <c r="D6" s="327">
        <f aca="true" t="shared" si="1" ref="D6:AA6">+D7</f>
        <v>0</v>
      </c>
      <c r="E6" s="60">
        <f t="shared" si="1"/>
        <v>84509610</v>
      </c>
      <c r="F6" s="59">
        <f t="shared" si="1"/>
        <v>84509610</v>
      </c>
      <c r="G6" s="59">
        <f t="shared" si="1"/>
        <v>20993</v>
      </c>
      <c r="H6" s="60">
        <f t="shared" si="1"/>
        <v>1640313</v>
      </c>
      <c r="I6" s="60">
        <f t="shared" si="1"/>
        <v>1377959</v>
      </c>
      <c r="J6" s="59">
        <f t="shared" si="1"/>
        <v>3039265</v>
      </c>
      <c r="K6" s="59">
        <f t="shared" si="1"/>
        <v>6403961</v>
      </c>
      <c r="L6" s="60">
        <f t="shared" si="1"/>
        <v>9093824</v>
      </c>
      <c r="M6" s="60">
        <f t="shared" si="1"/>
        <v>1535199</v>
      </c>
      <c r="N6" s="59">
        <f t="shared" si="1"/>
        <v>17032984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20072249</v>
      </c>
      <c r="X6" s="60">
        <f t="shared" si="1"/>
        <v>42254805</v>
      </c>
      <c r="Y6" s="59">
        <f t="shared" si="1"/>
        <v>-22182556</v>
      </c>
      <c r="Z6" s="61">
        <f>+IF(X6&lt;&gt;0,+(Y6/X6)*100,0)</f>
        <v>-52.497120741652935</v>
      </c>
      <c r="AA6" s="62">
        <f t="shared" si="1"/>
        <v>84509610</v>
      </c>
    </row>
    <row r="7" spans="1:27" ht="13.5">
      <c r="A7" s="291" t="s">
        <v>228</v>
      </c>
      <c r="B7" s="142"/>
      <c r="C7" s="60">
        <v>34118936</v>
      </c>
      <c r="D7" s="327"/>
      <c r="E7" s="60">
        <v>84509610</v>
      </c>
      <c r="F7" s="59">
        <v>84509610</v>
      </c>
      <c r="G7" s="59">
        <v>20993</v>
      </c>
      <c r="H7" s="60">
        <v>1640313</v>
      </c>
      <c r="I7" s="60">
        <v>1377959</v>
      </c>
      <c r="J7" s="59">
        <v>3039265</v>
      </c>
      <c r="K7" s="59">
        <v>6403961</v>
      </c>
      <c r="L7" s="60">
        <v>9093824</v>
      </c>
      <c r="M7" s="60">
        <v>1535199</v>
      </c>
      <c r="N7" s="59">
        <v>17032984</v>
      </c>
      <c r="O7" s="59"/>
      <c r="P7" s="60"/>
      <c r="Q7" s="60"/>
      <c r="R7" s="59"/>
      <c r="S7" s="59"/>
      <c r="T7" s="60"/>
      <c r="U7" s="60"/>
      <c r="V7" s="59"/>
      <c r="W7" s="59">
        <v>20072249</v>
      </c>
      <c r="X7" s="60">
        <v>42254805</v>
      </c>
      <c r="Y7" s="59">
        <v>-22182556</v>
      </c>
      <c r="Z7" s="61">
        <v>-52.5</v>
      </c>
      <c r="AA7" s="62">
        <v>84509610</v>
      </c>
    </row>
    <row r="8" spans="1:27" ht="13.5">
      <c r="A8" s="348" t="s">
        <v>205</v>
      </c>
      <c r="B8" s="142"/>
      <c r="C8" s="60">
        <f aca="true" t="shared" si="2" ref="C8:Y8">SUM(C9:C10)</f>
        <v>8238711</v>
      </c>
      <c r="D8" s="327">
        <f t="shared" si="2"/>
        <v>0</v>
      </c>
      <c r="E8" s="60">
        <f t="shared" si="2"/>
        <v>35020967</v>
      </c>
      <c r="F8" s="59">
        <f t="shared" si="2"/>
        <v>35020967</v>
      </c>
      <c r="G8" s="59">
        <f t="shared" si="2"/>
        <v>1138873</v>
      </c>
      <c r="H8" s="60">
        <f t="shared" si="2"/>
        <v>1574074</v>
      </c>
      <c r="I8" s="60">
        <f t="shared" si="2"/>
        <v>1141559</v>
      </c>
      <c r="J8" s="59">
        <f t="shared" si="2"/>
        <v>3854506</v>
      </c>
      <c r="K8" s="59">
        <f t="shared" si="2"/>
        <v>1285485</v>
      </c>
      <c r="L8" s="60">
        <f t="shared" si="2"/>
        <v>170620</v>
      </c>
      <c r="M8" s="60">
        <f t="shared" si="2"/>
        <v>776271</v>
      </c>
      <c r="N8" s="59">
        <f t="shared" si="2"/>
        <v>2232376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6086882</v>
      </c>
      <c r="X8" s="60">
        <f t="shared" si="2"/>
        <v>17510484</v>
      </c>
      <c r="Y8" s="59">
        <f t="shared" si="2"/>
        <v>-11423602</v>
      </c>
      <c r="Z8" s="61">
        <f>+IF(X8&lt;&gt;0,+(Y8/X8)*100,0)</f>
        <v>-65.23864217573883</v>
      </c>
      <c r="AA8" s="62">
        <f>SUM(AA9:AA10)</f>
        <v>35020967</v>
      </c>
    </row>
    <row r="9" spans="1:27" ht="13.5">
      <c r="A9" s="291" t="s">
        <v>229</v>
      </c>
      <c r="B9" s="142"/>
      <c r="C9" s="60">
        <v>8238711</v>
      </c>
      <c r="D9" s="327"/>
      <c r="E9" s="60">
        <v>35020967</v>
      </c>
      <c r="F9" s="59">
        <v>35020967</v>
      </c>
      <c r="G9" s="59">
        <v>1138873</v>
      </c>
      <c r="H9" s="60">
        <v>1574074</v>
      </c>
      <c r="I9" s="60">
        <v>1141559</v>
      </c>
      <c r="J9" s="59">
        <v>3854506</v>
      </c>
      <c r="K9" s="59">
        <v>1285485</v>
      </c>
      <c r="L9" s="60">
        <v>170620</v>
      </c>
      <c r="M9" s="60">
        <v>776271</v>
      </c>
      <c r="N9" s="59">
        <v>2232376</v>
      </c>
      <c r="O9" s="59"/>
      <c r="P9" s="60"/>
      <c r="Q9" s="60"/>
      <c r="R9" s="59"/>
      <c r="S9" s="59"/>
      <c r="T9" s="60"/>
      <c r="U9" s="60"/>
      <c r="V9" s="59"/>
      <c r="W9" s="59">
        <v>6086882</v>
      </c>
      <c r="X9" s="60">
        <v>17510484</v>
      </c>
      <c r="Y9" s="59">
        <v>-11423602</v>
      </c>
      <c r="Z9" s="61">
        <v>-65.24</v>
      </c>
      <c r="AA9" s="62">
        <v>35020967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16646017</v>
      </c>
      <c r="D11" s="350">
        <f aca="true" t="shared" si="3" ref="D11:AA11">+D12</f>
        <v>0</v>
      </c>
      <c r="E11" s="349">
        <f t="shared" si="3"/>
        <v>54906764</v>
      </c>
      <c r="F11" s="351">
        <f t="shared" si="3"/>
        <v>54906764</v>
      </c>
      <c r="G11" s="351">
        <f t="shared" si="3"/>
        <v>915219</v>
      </c>
      <c r="H11" s="349">
        <f t="shared" si="3"/>
        <v>1371817</v>
      </c>
      <c r="I11" s="349">
        <f t="shared" si="3"/>
        <v>1034989</v>
      </c>
      <c r="J11" s="351">
        <f t="shared" si="3"/>
        <v>3322025</v>
      </c>
      <c r="K11" s="351">
        <f t="shared" si="3"/>
        <v>2186203</v>
      </c>
      <c r="L11" s="349">
        <f t="shared" si="3"/>
        <v>839168</v>
      </c>
      <c r="M11" s="349">
        <f t="shared" si="3"/>
        <v>963878</v>
      </c>
      <c r="N11" s="351">
        <f t="shared" si="3"/>
        <v>3989249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7311274</v>
      </c>
      <c r="X11" s="349">
        <f t="shared" si="3"/>
        <v>27453382</v>
      </c>
      <c r="Y11" s="351">
        <f t="shared" si="3"/>
        <v>-20142108</v>
      </c>
      <c r="Z11" s="352">
        <f>+IF(X11&lt;&gt;0,+(Y11/X11)*100,0)</f>
        <v>-73.36840320802735</v>
      </c>
      <c r="AA11" s="353">
        <f t="shared" si="3"/>
        <v>54906764</v>
      </c>
    </row>
    <row r="12" spans="1:27" ht="13.5">
      <c r="A12" s="291" t="s">
        <v>231</v>
      </c>
      <c r="B12" s="136"/>
      <c r="C12" s="60">
        <v>16646017</v>
      </c>
      <c r="D12" s="327"/>
      <c r="E12" s="60">
        <v>54906764</v>
      </c>
      <c r="F12" s="59">
        <v>54906764</v>
      </c>
      <c r="G12" s="59">
        <v>915219</v>
      </c>
      <c r="H12" s="60">
        <v>1371817</v>
      </c>
      <c r="I12" s="60">
        <v>1034989</v>
      </c>
      <c r="J12" s="59">
        <v>3322025</v>
      </c>
      <c r="K12" s="59">
        <v>2186203</v>
      </c>
      <c r="L12" s="60">
        <v>839168</v>
      </c>
      <c r="M12" s="60">
        <v>963878</v>
      </c>
      <c r="N12" s="59">
        <v>3989249</v>
      </c>
      <c r="O12" s="59"/>
      <c r="P12" s="60"/>
      <c r="Q12" s="60"/>
      <c r="R12" s="59"/>
      <c r="S12" s="59"/>
      <c r="T12" s="60"/>
      <c r="U12" s="60"/>
      <c r="V12" s="59"/>
      <c r="W12" s="59">
        <v>7311274</v>
      </c>
      <c r="X12" s="60">
        <v>27453382</v>
      </c>
      <c r="Y12" s="59">
        <v>-20142108</v>
      </c>
      <c r="Z12" s="61">
        <v>-73.37</v>
      </c>
      <c r="AA12" s="62">
        <v>54906764</v>
      </c>
    </row>
    <row r="13" spans="1:27" ht="13.5">
      <c r="A13" s="348" t="s">
        <v>207</v>
      </c>
      <c r="B13" s="136"/>
      <c r="C13" s="275">
        <f>+C14</f>
        <v>2762407</v>
      </c>
      <c r="D13" s="328">
        <f aca="true" t="shared" si="4" ref="D13:AA13">+D14</f>
        <v>0</v>
      </c>
      <c r="E13" s="275">
        <f t="shared" si="4"/>
        <v>19748443</v>
      </c>
      <c r="F13" s="329">
        <f t="shared" si="4"/>
        <v>19748443</v>
      </c>
      <c r="G13" s="329">
        <f t="shared" si="4"/>
        <v>97932</v>
      </c>
      <c r="H13" s="275">
        <f t="shared" si="4"/>
        <v>202429</v>
      </c>
      <c r="I13" s="275">
        <f t="shared" si="4"/>
        <v>449809</v>
      </c>
      <c r="J13" s="329">
        <f t="shared" si="4"/>
        <v>750170</v>
      </c>
      <c r="K13" s="329">
        <f t="shared" si="4"/>
        <v>236751</v>
      </c>
      <c r="L13" s="275">
        <f t="shared" si="4"/>
        <v>662734</v>
      </c>
      <c r="M13" s="275">
        <f t="shared" si="4"/>
        <v>614952</v>
      </c>
      <c r="N13" s="329">
        <f t="shared" si="4"/>
        <v>1514437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2264607</v>
      </c>
      <c r="X13" s="275">
        <f t="shared" si="4"/>
        <v>9874222</v>
      </c>
      <c r="Y13" s="329">
        <f t="shared" si="4"/>
        <v>-7609615</v>
      </c>
      <c r="Z13" s="322">
        <f>+IF(X13&lt;&gt;0,+(Y13/X13)*100,0)</f>
        <v>-77.06546399301129</v>
      </c>
      <c r="AA13" s="273">
        <f t="shared" si="4"/>
        <v>19748443</v>
      </c>
    </row>
    <row r="14" spans="1:27" ht="13.5">
      <c r="A14" s="291" t="s">
        <v>232</v>
      </c>
      <c r="B14" s="136"/>
      <c r="C14" s="60">
        <v>2762407</v>
      </c>
      <c r="D14" s="327"/>
      <c r="E14" s="60">
        <v>19748443</v>
      </c>
      <c r="F14" s="59">
        <v>19748443</v>
      </c>
      <c r="G14" s="59">
        <v>97932</v>
      </c>
      <c r="H14" s="60">
        <v>202429</v>
      </c>
      <c r="I14" s="60">
        <v>449809</v>
      </c>
      <c r="J14" s="59">
        <v>750170</v>
      </c>
      <c r="K14" s="59">
        <v>236751</v>
      </c>
      <c r="L14" s="60">
        <v>662734</v>
      </c>
      <c r="M14" s="60">
        <v>614952</v>
      </c>
      <c r="N14" s="59">
        <v>1514437</v>
      </c>
      <c r="O14" s="59"/>
      <c r="P14" s="60"/>
      <c r="Q14" s="60"/>
      <c r="R14" s="59"/>
      <c r="S14" s="59"/>
      <c r="T14" s="60"/>
      <c r="U14" s="60"/>
      <c r="V14" s="59"/>
      <c r="W14" s="59">
        <v>2264607</v>
      </c>
      <c r="X14" s="60">
        <v>9874222</v>
      </c>
      <c r="Y14" s="59">
        <v>-7609615</v>
      </c>
      <c r="Z14" s="61">
        <v>-77.07</v>
      </c>
      <c r="AA14" s="62">
        <v>19748443</v>
      </c>
    </row>
    <row r="15" spans="1:27" ht="13.5">
      <c r="A15" s="348" t="s">
        <v>208</v>
      </c>
      <c r="B15" s="136"/>
      <c r="C15" s="60">
        <f aca="true" t="shared" si="5" ref="C15:Y15">SUM(C16:C20)</f>
        <v>844390</v>
      </c>
      <c r="D15" s="327">
        <f t="shared" si="5"/>
        <v>0</v>
      </c>
      <c r="E15" s="60">
        <f t="shared" si="5"/>
        <v>1147262</v>
      </c>
      <c r="F15" s="59">
        <f t="shared" si="5"/>
        <v>1147262</v>
      </c>
      <c r="G15" s="59">
        <f t="shared" si="5"/>
        <v>14474</v>
      </c>
      <c r="H15" s="60">
        <f t="shared" si="5"/>
        <v>208566</v>
      </c>
      <c r="I15" s="60">
        <f t="shared" si="5"/>
        <v>14922</v>
      </c>
      <c r="J15" s="59">
        <f t="shared" si="5"/>
        <v>237962</v>
      </c>
      <c r="K15" s="59">
        <f t="shared" si="5"/>
        <v>86916</v>
      </c>
      <c r="L15" s="60">
        <f t="shared" si="5"/>
        <v>41777</v>
      </c>
      <c r="M15" s="60">
        <f t="shared" si="5"/>
        <v>65085</v>
      </c>
      <c r="N15" s="59">
        <f t="shared" si="5"/>
        <v>193778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431740</v>
      </c>
      <c r="X15" s="60">
        <f t="shared" si="5"/>
        <v>573631</v>
      </c>
      <c r="Y15" s="59">
        <f t="shared" si="5"/>
        <v>-141891</v>
      </c>
      <c r="Z15" s="61">
        <f>+IF(X15&lt;&gt;0,+(Y15/X15)*100,0)</f>
        <v>-24.73558786048871</v>
      </c>
      <c r="AA15" s="62">
        <f>SUM(AA16:AA20)</f>
        <v>1147262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844390</v>
      </c>
      <c r="D17" s="327"/>
      <c r="E17" s="60">
        <v>1147262</v>
      </c>
      <c r="F17" s="59">
        <v>1147262</v>
      </c>
      <c r="G17" s="59">
        <v>14474</v>
      </c>
      <c r="H17" s="60">
        <v>208566</v>
      </c>
      <c r="I17" s="60">
        <v>14922</v>
      </c>
      <c r="J17" s="59">
        <v>237962</v>
      </c>
      <c r="K17" s="59">
        <v>86916</v>
      </c>
      <c r="L17" s="60">
        <v>41777</v>
      </c>
      <c r="M17" s="60">
        <v>65085</v>
      </c>
      <c r="N17" s="59">
        <v>193778</v>
      </c>
      <c r="O17" s="59"/>
      <c r="P17" s="60"/>
      <c r="Q17" s="60"/>
      <c r="R17" s="59"/>
      <c r="S17" s="59"/>
      <c r="T17" s="60"/>
      <c r="U17" s="60"/>
      <c r="V17" s="59"/>
      <c r="W17" s="59">
        <v>431740</v>
      </c>
      <c r="X17" s="60">
        <v>573631</v>
      </c>
      <c r="Y17" s="59">
        <v>-141891</v>
      </c>
      <c r="Z17" s="61">
        <v>-24.74</v>
      </c>
      <c r="AA17" s="62">
        <v>1147262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36652737</v>
      </c>
      <c r="D22" s="331">
        <f t="shared" si="6"/>
        <v>0</v>
      </c>
      <c r="E22" s="330">
        <f t="shared" si="6"/>
        <v>49770577</v>
      </c>
      <c r="F22" s="332">
        <f t="shared" si="6"/>
        <v>49770577</v>
      </c>
      <c r="G22" s="332">
        <f t="shared" si="6"/>
        <v>1039059</v>
      </c>
      <c r="H22" s="330">
        <f t="shared" si="6"/>
        <v>3451135</v>
      </c>
      <c r="I22" s="330">
        <f t="shared" si="6"/>
        <v>3403997</v>
      </c>
      <c r="J22" s="332">
        <f t="shared" si="6"/>
        <v>7894191</v>
      </c>
      <c r="K22" s="332">
        <f t="shared" si="6"/>
        <v>5402212</v>
      </c>
      <c r="L22" s="330">
        <f t="shared" si="6"/>
        <v>3188729</v>
      </c>
      <c r="M22" s="330">
        <f t="shared" si="6"/>
        <v>9393556</v>
      </c>
      <c r="N22" s="332">
        <f t="shared" si="6"/>
        <v>17984497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25878688</v>
      </c>
      <c r="X22" s="330">
        <f t="shared" si="6"/>
        <v>24885289</v>
      </c>
      <c r="Y22" s="332">
        <f t="shared" si="6"/>
        <v>993399</v>
      </c>
      <c r="Z22" s="323">
        <f>+IF(X22&lt;&gt;0,+(Y22/X22)*100,0)</f>
        <v>3.991912651687509</v>
      </c>
      <c r="AA22" s="337">
        <f>SUM(AA23:AA32)</f>
        <v>49770577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90000</v>
      </c>
      <c r="F25" s="59">
        <v>90000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45000</v>
      </c>
      <c r="Y25" s="59">
        <v>-45000</v>
      </c>
      <c r="Z25" s="61">
        <v>-100</v>
      </c>
      <c r="AA25" s="62">
        <v>90000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60752</v>
      </c>
      <c r="F27" s="59">
        <v>60752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30376</v>
      </c>
      <c r="Y27" s="59">
        <v>-30376</v>
      </c>
      <c r="Z27" s="61">
        <v>-100</v>
      </c>
      <c r="AA27" s="62">
        <v>60752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36652737</v>
      </c>
      <c r="D32" s="327"/>
      <c r="E32" s="60">
        <v>49619825</v>
      </c>
      <c r="F32" s="59">
        <v>49619825</v>
      </c>
      <c r="G32" s="59">
        <v>1039059</v>
      </c>
      <c r="H32" s="60">
        <v>3451135</v>
      </c>
      <c r="I32" s="60">
        <v>3403997</v>
      </c>
      <c r="J32" s="59">
        <v>7894191</v>
      </c>
      <c r="K32" s="59">
        <v>5402212</v>
      </c>
      <c r="L32" s="60">
        <v>3188729</v>
      </c>
      <c r="M32" s="60">
        <v>9393556</v>
      </c>
      <c r="N32" s="59">
        <v>17984497</v>
      </c>
      <c r="O32" s="59"/>
      <c r="P32" s="60"/>
      <c r="Q32" s="60"/>
      <c r="R32" s="59"/>
      <c r="S32" s="59"/>
      <c r="T32" s="60"/>
      <c r="U32" s="60"/>
      <c r="V32" s="59"/>
      <c r="W32" s="59">
        <v>25878688</v>
      </c>
      <c r="X32" s="60">
        <v>24809913</v>
      </c>
      <c r="Y32" s="59">
        <v>1068775</v>
      </c>
      <c r="Z32" s="61">
        <v>4.31</v>
      </c>
      <c r="AA32" s="62">
        <v>49619825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39796674</v>
      </c>
      <c r="D40" s="331">
        <f t="shared" si="9"/>
        <v>0</v>
      </c>
      <c r="E40" s="330">
        <f t="shared" si="9"/>
        <v>128590113</v>
      </c>
      <c r="F40" s="332">
        <f t="shared" si="9"/>
        <v>128590113</v>
      </c>
      <c r="G40" s="332">
        <f t="shared" si="9"/>
        <v>1126795</v>
      </c>
      <c r="H40" s="330">
        <f t="shared" si="9"/>
        <v>3032532</v>
      </c>
      <c r="I40" s="330">
        <f t="shared" si="9"/>
        <v>3940940</v>
      </c>
      <c r="J40" s="332">
        <f t="shared" si="9"/>
        <v>8100267</v>
      </c>
      <c r="K40" s="332">
        <f t="shared" si="9"/>
        <v>3873132</v>
      </c>
      <c r="L40" s="330">
        <f t="shared" si="9"/>
        <v>2308110</v>
      </c>
      <c r="M40" s="330">
        <f t="shared" si="9"/>
        <v>24467380</v>
      </c>
      <c r="N40" s="332">
        <f t="shared" si="9"/>
        <v>30648622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38748889</v>
      </c>
      <c r="X40" s="330">
        <f t="shared" si="9"/>
        <v>64295057</v>
      </c>
      <c r="Y40" s="332">
        <f t="shared" si="9"/>
        <v>-25546168</v>
      </c>
      <c r="Z40" s="323">
        <f>+IF(X40&lt;&gt;0,+(Y40/X40)*100,0)</f>
        <v>-39.73270915678634</v>
      </c>
      <c r="AA40" s="337">
        <f>SUM(AA41:AA49)</f>
        <v>128590113</v>
      </c>
    </row>
    <row r="41" spans="1:27" ht="13.5">
      <c r="A41" s="348" t="s">
        <v>247</v>
      </c>
      <c r="B41" s="142"/>
      <c r="C41" s="349">
        <v>13584892</v>
      </c>
      <c r="D41" s="350"/>
      <c r="E41" s="349">
        <v>18630488</v>
      </c>
      <c r="F41" s="351">
        <v>18630488</v>
      </c>
      <c r="G41" s="351">
        <v>243083</v>
      </c>
      <c r="H41" s="349">
        <v>977612</v>
      </c>
      <c r="I41" s="349">
        <v>1584619</v>
      </c>
      <c r="J41" s="351">
        <v>2805314</v>
      </c>
      <c r="K41" s="351">
        <v>1463596</v>
      </c>
      <c r="L41" s="349">
        <v>1061812</v>
      </c>
      <c r="M41" s="349">
        <v>1415847</v>
      </c>
      <c r="N41" s="351">
        <v>3941255</v>
      </c>
      <c r="O41" s="351"/>
      <c r="P41" s="349"/>
      <c r="Q41" s="349"/>
      <c r="R41" s="351"/>
      <c r="S41" s="351"/>
      <c r="T41" s="349"/>
      <c r="U41" s="349"/>
      <c r="V41" s="351"/>
      <c r="W41" s="351">
        <v>6746569</v>
      </c>
      <c r="X41" s="349">
        <v>9315244</v>
      </c>
      <c r="Y41" s="351">
        <v>-2568675</v>
      </c>
      <c r="Z41" s="352">
        <v>-27.57</v>
      </c>
      <c r="AA41" s="353">
        <v>18630488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21685718</v>
      </c>
      <c r="D43" s="356"/>
      <c r="E43" s="305">
        <v>31040338</v>
      </c>
      <c r="F43" s="357">
        <v>31040338</v>
      </c>
      <c r="G43" s="357">
        <v>858708</v>
      </c>
      <c r="H43" s="305">
        <v>1871498</v>
      </c>
      <c r="I43" s="305">
        <v>2087382</v>
      </c>
      <c r="J43" s="357">
        <v>4817588</v>
      </c>
      <c r="K43" s="357">
        <v>2115413</v>
      </c>
      <c r="L43" s="305">
        <v>470703</v>
      </c>
      <c r="M43" s="305">
        <v>4920704</v>
      </c>
      <c r="N43" s="357">
        <v>7506820</v>
      </c>
      <c r="O43" s="357"/>
      <c r="P43" s="305"/>
      <c r="Q43" s="305"/>
      <c r="R43" s="357"/>
      <c r="S43" s="357"/>
      <c r="T43" s="305"/>
      <c r="U43" s="305"/>
      <c r="V43" s="357"/>
      <c r="W43" s="357">
        <v>12324408</v>
      </c>
      <c r="X43" s="305">
        <v>15520169</v>
      </c>
      <c r="Y43" s="357">
        <v>-3195761</v>
      </c>
      <c r="Z43" s="358">
        <v>-20.59</v>
      </c>
      <c r="AA43" s="303">
        <v>31040338</v>
      </c>
    </row>
    <row r="44" spans="1:27" ht="13.5">
      <c r="A44" s="348" t="s">
        <v>250</v>
      </c>
      <c r="B44" s="136"/>
      <c r="C44" s="60">
        <v>112777</v>
      </c>
      <c r="D44" s="355"/>
      <c r="E44" s="54">
        <v>370300</v>
      </c>
      <c r="F44" s="53">
        <v>370300</v>
      </c>
      <c r="G44" s="53"/>
      <c r="H44" s="54">
        <v>8234</v>
      </c>
      <c r="I44" s="54">
        <v>1736</v>
      </c>
      <c r="J44" s="53">
        <v>9970</v>
      </c>
      <c r="K44" s="53">
        <v>16467</v>
      </c>
      <c r="L44" s="54">
        <v>15608</v>
      </c>
      <c r="M44" s="54">
        <v>16717</v>
      </c>
      <c r="N44" s="53">
        <v>48792</v>
      </c>
      <c r="O44" s="53"/>
      <c r="P44" s="54"/>
      <c r="Q44" s="54"/>
      <c r="R44" s="53"/>
      <c r="S44" s="53"/>
      <c r="T44" s="54"/>
      <c r="U44" s="54"/>
      <c r="V44" s="53"/>
      <c r="W44" s="53">
        <v>58762</v>
      </c>
      <c r="X44" s="54">
        <v>185150</v>
      </c>
      <c r="Y44" s="53">
        <v>-126388</v>
      </c>
      <c r="Z44" s="94">
        <v>-68.26</v>
      </c>
      <c r="AA44" s="95">
        <v>370300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>
        <v>260000</v>
      </c>
      <c r="F46" s="53">
        <v>260000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130000</v>
      </c>
      <c r="Y46" s="53">
        <v>-130000</v>
      </c>
      <c r="Z46" s="94">
        <v>-100</v>
      </c>
      <c r="AA46" s="95">
        <v>260000</v>
      </c>
    </row>
    <row r="47" spans="1:27" ht="13.5">
      <c r="A47" s="348" t="s">
        <v>253</v>
      </c>
      <c r="B47" s="136"/>
      <c r="C47" s="60">
        <v>4413287</v>
      </c>
      <c r="D47" s="355"/>
      <c r="E47" s="54">
        <v>78288987</v>
      </c>
      <c r="F47" s="53">
        <v>78288987</v>
      </c>
      <c r="G47" s="53">
        <v>25004</v>
      </c>
      <c r="H47" s="54">
        <v>175188</v>
      </c>
      <c r="I47" s="54">
        <v>267203</v>
      </c>
      <c r="J47" s="53">
        <v>467395</v>
      </c>
      <c r="K47" s="53">
        <v>277656</v>
      </c>
      <c r="L47" s="54">
        <v>759987</v>
      </c>
      <c r="M47" s="54">
        <v>18114112</v>
      </c>
      <c r="N47" s="53">
        <v>19151755</v>
      </c>
      <c r="O47" s="53"/>
      <c r="P47" s="54"/>
      <c r="Q47" s="54"/>
      <c r="R47" s="53"/>
      <c r="S47" s="53"/>
      <c r="T47" s="54"/>
      <c r="U47" s="54"/>
      <c r="V47" s="53"/>
      <c r="W47" s="53">
        <v>19619150</v>
      </c>
      <c r="X47" s="54">
        <v>39144494</v>
      </c>
      <c r="Y47" s="53">
        <v>-19525344</v>
      </c>
      <c r="Z47" s="94">
        <v>-49.88</v>
      </c>
      <c r="AA47" s="95">
        <v>78288987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139059872</v>
      </c>
      <c r="D60" s="333">
        <f t="shared" si="14"/>
        <v>0</v>
      </c>
      <c r="E60" s="219">
        <f t="shared" si="14"/>
        <v>373693736</v>
      </c>
      <c r="F60" s="264">
        <f t="shared" si="14"/>
        <v>373693736</v>
      </c>
      <c r="G60" s="264">
        <f t="shared" si="14"/>
        <v>4353345</v>
      </c>
      <c r="H60" s="219">
        <f t="shared" si="14"/>
        <v>11480866</v>
      </c>
      <c r="I60" s="219">
        <f t="shared" si="14"/>
        <v>11364175</v>
      </c>
      <c r="J60" s="264">
        <f t="shared" si="14"/>
        <v>27198386</v>
      </c>
      <c r="K60" s="264">
        <f t="shared" si="14"/>
        <v>19474660</v>
      </c>
      <c r="L60" s="219">
        <f t="shared" si="14"/>
        <v>16304962</v>
      </c>
      <c r="M60" s="219">
        <f t="shared" si="14"/>
        <v>37816321</v>
      </c>
      <c r="N60" s="264">
        <f t="shared" si="14"/>
        <v>73595943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100794329</v>
      </c>
      <c r="X60" s="219">
        <f t="shared" si="14"/>
        <v>186846870</v>
      </c>
      <c r="Y60" s="264">
        <f t="shared" si="14"/>
        <v>-86052541</v>
      </c>
      <c r="Z60" s="324">
        <f>+IF(X60&lt;&gt;0,+(Y60/X60)*100,0)</f>
        <v>-46.0551150789949</v>
      </c>
      <c r="AA60" s="232">
        <f>+AA57+AA54+AA51+AA40+AA37+AA34+AA22+AA5</f>
        <v>373693736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920319561</v>
      </c>
      <c r="D5" s="153">
        <f>SUM(D6:D8)</f>
        <v>0</v>
      </c>
      <c r="E5" s="154">
        <f t="shared" si="0"/>
        <v>1125623441</v>
      </c>
      <c r="F5" s="100">
        <f t="shared" si="0"/>
        <v>1125623441</v>
      </c>
      <c r="G5" s="100">
        <f t="shared" si="0"/>
        <v>55160055</v>
      </c>
      <c r="H5" s="100">
        <f t="shared" si="0"/>
        <v>145006661</v>
      </c>
      <c r="I5" s="100">
        <f t="shared" si="0"/>
        <v>61318775</v>
      </c>
      <c r="J5" s="100">
        <f t="shared" si="0"/>
        <v>261485491</v>
      </c>
      <c r="K5" s="100">
        <f t="shared" si="0"/>
        <v>72948991</v>
      </c>
      <c r="L5" s="100">
        <f t="shared" si="0"/>
        <v>62423776</v>
      </c>
      <c r="M5" s="100">
        <f t="shared" si="0"/>
        <v>140653982</v>
      </c>
      <c r="N5" s="100">
        <f t="shared" si="0"/>
        <v>276026749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537512240</v>
      </c>
      <c r="X5" s="100">
        <f t="shared" si="0"/>
        <v>462612089</v>
      </c>
      <c r="Y5" s="100">
        <f t="shared" si="0"/>
        <v>74900151</v>
      </c>
      <c r="Z5" s="137">
        <f>+IF(X5&lt;&gt;0,+(Y5/X5)*100,0)</f>
        <v>16.190703351896193</v>
      </c>
      <c r="AA5" s="153">
        <f>SUM(AA6:AA8)</f>
        <v>1125623441</v>
      </c>
    </row>
    <row r="6" spans="1:27" ht="13.5">
      <c r="A6" s="138" t="s">
        <v>75</v>
      </c>
      <c r="B6" s="136"/>
      <c r="C6" s="155">
        <v>2798870</v>
      </c>
      <c r="D6" s="155"/>
      <c r="E6" s="156"/>
      <c r="F6" s="60"/>
      <c r="G6" s="60"/>
      <c r="H6" s="60"/>
      <c r="I6" s="60">
        <v>4019</v>
      </c>
      <c r="J6" s="60">
        <v>4019</v>
      </c>
      <c r="K6" s="60">
        <v>1499689</v>
      </c>
      <c r="L6" s="60">
        <v>6380</v>
      </c>
      <c r="M6" s="60"/>
      <c r="N6" s="60">
        <v>1506069</v>
      </c>
      <c r="O6" s="60"/>
      <c r="P6" s="60"/>
      <c r="Q6" s="60"/>
      <c r="R6" s="60"/>
      <c r="S6" s="60"/>
      <c r="T6" s="60"/>
      <c r="U6" s="60"/>
      <c r="V6" s="60"/>
      <c r="W6" s="60">
        <v>1510088</v>
      </c>
      <c r="X6" s="60"/>
      <c r="Y6" s="60">
        <v>1510088</v>
      </c>
      <c r="Z6" s="140">
        <v>0</v>
      </c>
      <c r="AA6" s="155"/>
    </row>
    <row r="7" spans="1:27" ht="13.5">
      <c r="A7" s="138" t="s">
        <v>76</v>
      </c>
      <c r="B7" s="136"/>
      <c r="C7" s="157">
        <v>911380027</v>
      </c>
      <c r="D7" s="157"/>
      <c r="E7" s="158">
        <v>1116861557</v>
      </c>
      <c r="F7" s="159">
        <v>1116861557</v>
      </c>
      <c r="G7" s="159">
        <v>55663193</v>
      </c>
      <c r="H7" s="159">
        <v>144993110</v>
      </c>
      <c r="I7" s="159">
        <v>61081841</v>
      </c>
      <c r="J7" s="159">
        <v>261738144</v>
      </c>
      <c r="K7" s="159">
        <v>71405329</v>
      </c>
      <c r="L7" s="159">
        <v>62401215</v>
      </c>
      <c r="M7" s="159">
        <v>140346206</v>
      </c>
      <c r="N7" s="159">
        <v>274152750</v>
      </c>
      <c r="O7" s="159"/>
      <c r="P7" s="159"/>
      <c r="Q7" s="159"/>
      <c r="R7" s="159"/>
      <c r="S7" s="159"/>
      <c r="T7" s="159"/>
      <c r="U7" s="159"/>
      <c r="V7" s="159"/>
      <c r="W7" s="159">
        <v>535890894</v>
      </c>
      <c r="X7" s="159">
        <v>460739292</v>
      </c>
      <c r="Y7" s="159">
        <v>75151602</v>
      </c>
      <c r="Z7" s="141">
        <v>16.31</v>
      </c>
      <c r="AA7" s="157">
        <v>1116861557</v>
      </c>
    </row>
    <row r="8" spans="1:27" ht="13.5">
      <c r="A8" s="138" t="s">
        <v>77</v>
      </c>
      <c r="B8" s="136"/>
      <c r="C8" s="155">
        <v>6140664</v>
      </c>
      <c r="D8" s="155"/>
      <c r="E8" s="156">
        <v>8761884</v>
      </c>
      <c r="F8" s="60">
        <v>8761884</v>
      </c>
      <c r="G8" s="60">
        <v>-503138</v>
      </c>
      <c r="H8" s="60">
        <v>13551</v>
      </c>
      <c r="I8" s="60">
        <v>232915</v>
      </c>
      <c r="J8" s="60">
        <v>-256672</v>
      </c>
      <c r="K8" s="60">
        <v>43973</v>
      </c>
      <c r="L8" s="60">
        <v>16181</v>
      </c>
      <c r="M8" s="60">
        <v>307776</v>
      </c>
      <c r="N8" s="60">
        <v>367930</v>
      </c>
      <c r="O8" s="60"/>
      <c r="P8" s="60"/>
      <c r="Q8" s="60"/>
      <c r="R8" s="60"/>
      <c r="S8" s="60"/>
      <c r="T8" s="60"/>
      <c r="U8" s="60"/>
      <c r="V8" s="60"/>
      <c r="W8" s="60">
        <v>111258</v>
      </c>
      <c r="X8" s="60">
        <v>1872797</v>
      </c>
      <c r="Y8" s="60">
        <v>-1761539</v>
      </c>
      <c r="Z8" s="140">
        <v>-94.06</v>
      </c>
      <c r="AA8" s="155">
        <v>8761884</v>
      </c>
    </row>
    <row r="9" spans="1:27" ht="13.5">
      <c r="A9" s="135" t="s">
        <v>78</v>
      </c>
      <c r="B9" s="136"/>
      <c r="C9" s="153">
        <f aca="true" t="shared" si="1" ref="C9:Y9">SUM(C10:C14)</f>
        <v>195425740</v>
      </c>
      <c r="D9" s="153">
        <f>SUM(D10:D14)</f>
        <v>0</v>
      </c>
      <c r="E9" s="154">
        <f t="shared" si="1"/>
        <v>83189429</v>
      </c>
      <c r="F9" s="100">
        <f t="shared" si="1"/>
        <v>83189429</v>
      </c>
      <c r="G9" s="100">
        <f t="shared" si="1"/>
        <v>1012839</v>
      </c>
      <c r="H9" s="100">
        <f t="shared" si="1"/>
        <v>4247520</v>
      </c>
      <c r="I9" s="100">
        <f t="shared" si="1"/>
        <v>7144247</v>
      </c>
      <c r="J9" s="100">
        <f t="shared" si="1"/>
        <v>12404606</v>
      </c>
      <c r="K9" s="100">
        <f t="shared" si="1"/>
        <v>12563341</v>
      </c>
      <c r="L9" s="100">
        <f t="shared" si="1"/>
        <v>13906505</v>
      </c>
      <c r="M9" s="100">
        <f t="shared" si="1"/>
        <v>6036428</v>
      </c>
      <c r="N9" s="100">
        <f t="shared" si="1"/>
        <v>32506274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44910880</v>
      </c>
      <c r="X9" s="100">
        <f t="shared" si="1"/>
        <v>17805274</v>
      </c>
      <c r="Y9" s="100">
        <f t="shared" si="1"/>
        <v>27105606</v>
      </c>
      <c r="Z9" s="137">
        <f>+IF(X9&lt;&gt;0,+(Y9/X9)*100,0)</f>
        <v>152.2335797809121</v>
      </c>
      <c r="AA9" s="153">
        <f>SUM(AA10:AA14)</f>
        <v>83189429</v>
      </c>
    </row>
    <row r="10" spans="1:27" ht="13.5">
      <c r="A10" s="138" t="s">
        <v>79</v>
      </c>
      <c r="B10" s="136"/>
      <c r="C10" s="155">
        <v>50799079</v>
      </c>
      <c r="D10" s="155"/>
      <c r="E10" s="156">
        <v>36412817</v>
      </c>
      <c r="F10" s="60">
        <v>36412817</v>
      </c>
      <c r="G10" s="60">
        <v>152204</v>
      </c>
      <c r="H10" s="60">
        <v>2149050</v>
      </c>
      <c r="I10" s="60">
        <v>5084037</v>
      </c>
      <c r="J10" s="60">
        <v>7385291</v>
      </c>
      <c r="K10" s="60">
        <v>9522393</v>
      </c>
      <c r="L10" s="60">
        <v>4009214</v>
      </c>
      <c r="M10" s="60">
        <v>1944805</v>
      </c>
      <c r="N10" s="60">
        <v>15476412</v>
      </c>
      <c r="O10" s="60"/>
      <c r="P10" s="60"/>
      <c r="Q10" s="60"/>
      <c r="R10" s="60"/>
      <c r="S10" s="60"/>
      <c r="T10" s="60"/>
      <c r="U10" s="60"/>
      <c r="V10" s="60"/>
      <c r="W10" s="60">
        <v>22861703</v>
      </c>
      <c r="X10" s="60">
        <v>10666663</v>
      </c>
      <c r="Y10" s="60">
        <v>12195040</v>
      </c>
      <c r="Z10" s="140">
        <v>114.33</v>
      </c>
      <c r="AA10" s="155">
        <v>36412817</v>
      </c>
    </row>
    <row r="11" spans="1:27" ht="13.5">
      <c r="A11" s="138" t="s">
        <v>80</v>
      </c>
      <c r="B11" s="136"/>
      <c r="C11" s="155">
        <v>15621844</v>
      </c>
      <c r="D11" s="155"/>
      <c r="E11" s="156">
        <v>22451648</v>
      </c>
      <c r="F11" s="60">
        <v>22451648</v>
      </c>
      <c r="G11" s="60">
        <v>55519</v>
      </c>
      <c r="H11" s="60">
        <v>138483</v>
      </c>
      <c r="I11" s="60">
        <v>34324</v>
      </c>
      <c r="J11" s="60">
        <v>228326</v>
      </c>
      <c r="K11" s="60">
        <v>68161</v>
      </c>
      <c r="L11" s="60">
        <v>7703463</v>
      </c>
      <c r="M11" s="60">
        <v>386231</v>
      </c>
      <c r="N11" s="60">
        <v>8157855</v>
      </c>
      <c r="O11" s="60"/>
      <c r="P11" s="60"/>
      <c r="Q11" s="60"/>
      <c r="R11" s="60"/>
      <c r="S11" s="60"/>
      <c r="T11" s="60"/>
      <c r="U11" s="60"/>
      <c r="V11" s="60"/>
      <c r="W11" s="60">
        <v>8386181</v>
      </c>
      <c r="X11" s="60">
        <v>364440</v>
      </c>
      <c r="Y11" s="60">
        <v>8021741</v>
      </c>
      <c r="Z11" s="140">
        <v>2201.11</v>
      </c>
      <c r="AA11" s="155">
        <v>22451648</v>
      </c>
    </row>
    <row r="12" spans="1:27" ht="13.5">
      <c r="A12" s="138" t="s">
        <v>81</v>
      </c>
      <c r="B12" s="136"/>
      <c r="C12" s="155">
        <v>105769318</v>
      </c>
      <c r="D12" s="155"/>
      <c r="E12" s="156">
        <v>18233921</v>
      </c>
      <c r="F12" s="60">
        <v>18233921</v>
      </c>
      <c r="G12" s="60">
        <v>265054</v>
      </c>
      <c r="H12" s="60">
        <v>1419925</v>
      </c>
      <c r="I12" s="60">
        <v>1286607</v>
      </c>
      <c r="J12" s="60">
        <v>2971586</v>
      </c>
      <c r="K12" s="60">
        <v>1532758</v>
      </c>
      <c r="L12" s="60">
        <v>1507092</v>
      </c>
      <c r="M12" s="60">
        <v>2953178</v>
      </c>
      <c r="N12" s="60">
        <v>5993028</v>
      </c>
      <c r="O12" s="60"/>
      <c r="P12" s="60"/>
      <c r="Q12" s="60"/>
      <c r="R12" s="60"/>
      <c r="S12" s="60"/>
      <c r="T12" s="60"/>
      <c r="U12" s="60"/>
      <c r="V12" s="60"/>
      <c r="W12" s="60">
        <v>8964614</v>
      </c>
      <c r="X12" s="60">
        <v>4163750</v>
      </c>
      <c r="Y12" s="60">
        <v>4800864</v>
      </c>
      <c r="Z12" s="140">
        <v>115.3</v>
      </c>
      <c r="AA12" s="155">
        <v>18233921</v>
      </c>
    </row>
    <row r="13" spans="1:27" ht="13.5">
      <c r="A13" s="138" t="s">
        <v>82</v>
      </c>
      <c r="B13" s="136"/>
      <c r="C13" s="155">
        <v>18135483</v>
      </c>
      <c r="D13" s="155"/>
      <c r="E13" s="156">
        <v>6057916</v>
      </c>
      <c r="F13" s="60">
        <v>6057916</v>
      </c>
      <c r="G13" s="60">
        <v>540062</v>
      </c>
      <c r="H13" s="60">
        <v>540062</v>
      </c>
      <c r="I13" s="60">
        <v>739279</v>
      </c>
      <c r="J13" s="60">
        <v>1819403</v>
      </c>
      <c r="K13" s="60">
        <v>1436279</v>
      </c>
      <c r="L13" s="60">
        <v>640929</v>
      </c>
      <c r="M13" s="60">
        <v>748464</v>
      </c>
      <c r="N13" s="60">
        <v>2825672</v>
      </c>
      <c r="O13" s="60"/>
      <c r="P13" s="60"/>
      <c r="Q13" s="60"/>
      <c r="R13" s="60"/>
      <c r="S13" s="60"/>
      <c r="T13" s="60"/>
      <c r="U13" s="60"/>
      <c r="V13" s="60"/>
      <c r="W13" s="60">
        <v>4645075</v>
      </c>
      <c r="X13" s="60">
        <v>2575597</v>
      </c>
      <c r="Y13" s="60">
        <v>2069478</v>
      </c>
      <c r="Z13" s="140">
        <v>80.35</v>
      </c>
      <c r="AA13" s="155">
        <v>6057916</v>
      </c>
    </row>
    <row r="14" spans="1:27" ht="13.5">
      <c r="A14" s="138" t="s">
        <v>83</v>
      </c>
      <c r="B14" s="136"/>
      <c r="C14" s="157">
        <v>5100016</v>
      </c>
      <c r="D14" s="157"/>
      <c r="E14" s="158">
        <v>33127</v>
      </c>
      <c r="F14" s="159">
        <v>33127</v>
      </c>
      <c r="G14" s="159"/>
      <c r="H14" s="159"/>
      <c r="I14" s="159"/>
      <c r="J14" s="159"/>
      <c r="K14" s="159">
        <v>3750</v>
      </c>
      <c r="L14" s="159">
        <v>45807</v>
      </c>
      <c r="M14" s="159">
        <v>3750</v>
      </c>
      <c r="N14" s="159">
        <v>53307</v>
      </c>
      <c r="O14" s="159"/>
      <c r="P14" s="159"/>
      <c r="Q14" s="159"/>
      <c r="R14" s="159"/>
      <c r="S14" s="159"/>
      <c r="T14" s="159"/>
      <c r="U14" s="159"/>
      <c r="V14" s="159"/>
      <c r="W14" s="159">
        <v>53307</v>
      </c>
      <c r="X14" s="159">
        <v>34824</v>
      </c>
      <c r="Y14" s="159">
        <v>18483</v>
      </c>
      <c r="Z14" s="141">
        <v>53.08</v>
      </c>
      <c r="AA14" s="157">
        <v>33127</v>
      </c>
    </row>
    <row r="15" spans="1:27" ht="13.5">
      <c r="A15" s="135" t="s">
        <v>84</v>
      </c>
      <c r="B15" s="142"/>
      <c r="C15" s="153">
        <f aca="true" t="shared" si="2" ref="C15:Y15">SUM(C16:C18)</f>
        <v>148057527</v>
      </c>
      <c r="D15" s="153">
        <f>SUM(D16:D18)</f>
        <v>0</v>
      </c>
      <c r="E15" s="154">
        <f t="shared" si="2"/>
        <v>156618939</v>
      </c>
      <c r="F15" s="100">
        <f t="shared" si="2"/>
        <v>156618939</v>
      </c>
      <c r="G15" s="100">
        <f t="shared" si="2"/>
        <v>1921373</v>
      </c>
      <c r="H15" s="100">
        <f t="shared" si="2"/>
        <v>4748839</v>
      </c>
      <c r="I15" s="100">
        <f t="shared" si="2"/>
        <v>16004559</v>
      </c>
      <c r="J15" s="100">
        <f t="shared" si="2"/>
        <v>22674771</v>
      </c>
      <c r="K15" s="100">
        <f t="shared" si="2"/>
        <v>36893950</v>
      </c>
      <c r="L15" s="100">
        <f t="shared" si="2"/>
        <v>17224102</v>
      </c>
      <c r="M15" s="100">
        <f t="shared" si="2"/>
        <v>10276001</v>
      </c>
      <c r="N15" s="100">
        <f t="shared" si="2"/>
        <v>64394053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87068824</v>
      </c>
      <c r="X15" s="100">
        <f t="shared" si="2"/>
        <v>144299520</v>
      </c>
      <c r="Y15" s="100">
        <f t="shared" si="2"/>
        <v>-57230696</v>
      </c>
      <c r="Z15" s="137">
        <f>+IF(X15&lt;&gt;0,+(Y15/X15)*100,0)</f>
        <v>-39.661043917540404</v>
      </c>
      <c r="AA15" s="153">
        <f>SUM(AA16:AA18)</f>
        <v>156618939</v>
      </c>
    </row>
    <row r="16" spans="1:27" ht="13.5">
      <c r="A16" s="138" t="s">
        <v>85</v>
      </c>
      <c r="B16" s="136"/>
      <c r="C16" s="155">
        <v>34751935</v>
      </c>
      <c r="D16" s="155"/>
      <c r="E16" s="156">
        <v>55238512</v>
      </c>
      <c r="F16" s="60">
        <v>55238512</v>
      </c>
      <c r="G16" s="60">
        <v>1887257</v>
      </c>
      <c r="H16" s="60">
        <v>2573820</v>
      </c>
      <c r="I16" s="60">
        <v>3495881</v>
      </c>
      <c r="J16" s="60">
        <v>7956958</v>
      </c>
      <c r="K16" s="60">
        <v>5954553</v>
      </c>
      <c r="L16" s="60">
        <v>3656624</v>
      </c>
      <c r="M16" s="60">
        <v>3296017</v>
      </c>
      <c r="N16" s="60">
        <v>12907194</v>
      </c>
      <c r="O16" s="60"/>
      <c r="P16" s="60"/>
      <c r="Q16" s="60"/>
      <c r="R16" s="60"/>
      <c r="S16" s="60"/>
      <c r="T16" s="60"/>
      <c r="U16" s="60"/>
      <c r="V16" s="60"/>
      <c r="W16" s="60">
        <v>20864152</v>
      </c>
      <c r="X16" s="60">
        <v>12486000</v>
      </c>
      <c r="Y16" s="60">
        <v>8378152</v>
      </c>
      <c r="Z16" s="140">
        <v>67.1</v>
      </c>
      <c r="AA16" s="155">
        <v>55238512</v>
      </c>
    </row>
    <row r="17" spans="1:27" ht="13.5">
      <c r="A17" s="138" t="s">
        <v>86</v>
      </c>
      <c r="B17" s="136"/>
      <c r="C17" s="155">
        <v>113305592</v>
      </c>
      <c r="D17" s="155"/>
      <c r="E17" s="156">
        <v>101380427</v>
      </c>
      <c r="F17" s="60">
        <v>101380427</v>
      </c>
      <c r="G17" s="60">
        <v>34116</v>
      </c>
      <c r="H17" s="60">
        <v>2175019</v>
      </c>
      <c r="I17" s="60">
        <v>12508678</v>
      </c>
      <c r="J17" s="60">
        <v>14717813</v>
      </c>
      <c r="K17" s="60">
        <v>30939397</v>
      </c>
      <c r="L17" s="60">
        <v>13567478</v>
      </c>
      <c r="M17" s="60">
        <v>6979984</v>
      </c>
      <c r="N17" s="60">
        <v>51486859</v>
      </c>
      <c r="O17" s="60"/>
      <c r="P17" s="60"/>
      <c r="Q17" s="60"/>
      <c r="R17" s="60"/>
      <c r="S17" s="60"/>
      <c r="T17" s="60"/>
      <c r="U17" s="60"/>
      <c r="V17" s="60"/>
      <c r="W17" s="60">
        <v>66204672</v>
      </c>
      <c r="X17" s="60">
        <v>131813520</v>
      </c>
      <c r="Y17" s="60">
        <v>-65608848</v>
      </c>
      <c r="Z17" s="140">
        <v>-49.77</v>
      </c>
      <c r="AA17" s="155">
        <v>101380427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2428653252</v>
      </c>
      <c r="D19" s="153">
        <f>SUM(D20:D23)</f>
        <v>0</v>
      </c>
      <c r="E19" s="154">
        <f t="shared" si="3"/>
        <v>2473521992</v>
      </c>
      <c r="F19" s="100">
        <f t="shared" si="3"/>
        <v>2473521992</v>
      </c>
      <c r="G19" s="100">
        <f t="shared" si="3"/>
        <v>179756428</v>
      </c>
      <c r="H19" s="100">
        <f t="shared" si="3"/>
        <v>363871581</v>
      </c>
      <c r="I19" s="100">
        <f t="shared" si="3"/>
        <v>137475366</v>
      </c>
      <c r="J19" s="100">
        <f t="shared" si="3"/>
        <v>681103375</v>
      </c>
      <c r="K19" s="100">
        <f t="shared" si="3"/>
        <v>202338535</v>
      </c>
      <c r="L19" s="100">
        <f t="shared" si="3"/>
        <v>214638391</v>
      </c>
      <c r="M19" s="100">
        <f t="shared" si="3"/>
        <v>254139552</v>
      </c>
      <c r="N19" s="100">
        <f t="shared" si="3"/>
        <v>671116478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1352219853</v>
      </c>
      <c r="X19" s="100">
        <f t="shared" si="3"/>
        <v>1209522960</v>
      </c>
      <c r="Y19" s="100">
        <f t="shared" si="3"/>
        <v>142696893</v>
      </c>
      <c r="Z19" s="137">
        <f>+IF(X19&lt;&gt;0,+(Y19/X19)*100,0)</f>
        <v>11.797782904427049</v>
      </c>
      <c r="AA19" s="153">
        <f>SUM(AA20:AA23)</f>
        <v>2473521992</v>
      </c>
    </row>
    <row r="20" spans="1:27" ht="13.5">
      <c r="A20" s="138" t="s">
        <v>89</v>
      </c>
      <c r="B20" s="136"/>
      <c r="C20" s="155">
        <v>1558289465</v>
      </c>
      <c r="D20" s="155"/>
      <c r="E20" s="156">
        <v>1680126178</v>
      </c>
      <c r="F20" s="60">
        <v>1680126178</v>
      </c>
      <c r="G20" s="60">
        <v>123872671</v>
      </c>
      <c r="H20" s="60">
        <v>242872885</v>
      </c>
      <c r="I20" s="60">
        <v>73308704</v>
      </c>
      <c r="J20" s="60">
        <v>440054260</v>
      </c>
      <c r="K20" s="60">
        <v>136445409</v>
      </c>
      <c r="L20" s="60">
        <v>148216429</v>
      </c>
      <c r="M20" s="60">
        <v>135688688</v>
      </c>
      <c r="N20" s="60">
        <v>420350526</v>
      </c>
      <c r="O20" s="60"/>
      <c r="P20" s="60"/>
      <c r="Q20" s="60"/>
      <c r="R20" s="60"/>
      <c r="S20" s="60"/>
      <c r="T20" s="60"/>
      <c r="U20" s="60"/>
      <c r="V20" s="60"/>
      <c r="W20" s="60">
        <v>860404786</v>
      </c>
      <c r="X20" s="60">
        <v>841047480</v>
      </c>
      <c r="Y20" s="60">
        <v>19357306</v>
      </c>
      <c r="Z20" s="140">
        <v>2.3</v>
      </c>
      <c r="AA20" s="155">
        <v>1680126178</v>
      </c>
    </row>
    <row r="21" spans="1:27" ht="13.5">
      <c r="A21" s="138" t="s">
        <v>90</v>
      </c>
      <c r="B21" s="136"/>
      <c r="C21" s="155">
        <v>573332434</v>
      </c>
      <c r="D21" s="155"/>
      <c r="E21" s="156">
        <v>444577082</v>
      </c>
      <c r="F21" s="60">
        <v>444577082</v>
      </c>
      <c r="G21" s="60">
        <v>36408454</v>
      </c>
      <c r="H21" s="60">
        <v>90907298</v>
      </c>
      <c r="I21" s="60">
        <v>44831289</v>
      </c>
      <c r="J21" s="60">
        <v>172147041</v>
      </c>
      <c r="K21" s="60">
        <v>44640733</v>
      </c>
      <c r="L21" s="60">
        <v>38892333</v>
      </c>
      <c r="M21" s="60">
        <v>84034950</v>
      </c>
      <c r="N21" s="60">
        <v>167568016</v>
      </c>
      <c r="O21" s="60"/>
      <c r="P21" s="60"/>
      <c r="Q21" s="60"/>
      <c r="R21" s="60"/>
      <c r="S21" s="60"/>
      <c r="T21" s="60"/>
      <c r="U21" s="60"/>
      <c r="V21" s="60"/>
      <c r="W21" s="60">
        <v>339715057</v>
      </c>
      <c r="X21" s="60">
        <v>250260480</v>
      </c>
      <c r="Y21" s="60">
        <v>89454577</v>
      </c>
      <c r="Z21" s="140">
        <v>35.74</v>
      </c>
      <c r="AA21" s="155">
        <v>444577082</v>
      </c>
    </row>
    <row r="22" spans="1:27" ht="13.5">
      <c r="A22" s="138" t="s">
        <v>91</v>
      </c>
      <c r="B22" s="136"/>
      <c r="C22" s="157">
        <v>196176054</v>
      </c>
      <c r="D22" s="157"/>
      <c r="E22" s="158">
        <v>200576803</v>
      </c>
      <c r="F22" s="159">
        <v>200576803</v>
      </c>
      <c r="G22" s="159">
        <v>12159951</v>
      </c>
      <c r="H22" s="159">
        <v>17742322</v>
      </c>
      <c r="I22" s="159">
        <v>11746922</v>
      </c>
      <c r="J22" s="159">
        <v>41649195</v>
      </c>
      <c r="K22" s="159">
        <v>14747749</v>
      </c>
      <c r="L22" s="159">
        <v>19601529</v>
      </c>
      <c r="M22" s="159">
        <v>21303347</v>
      </c>
      <c r="N22" s="159">
        <v>55652625</v>
      </c>
      <c r="O22" s="159"/>
      <c r="P22" s="159"/>
      <c r="Q22" s="159"/>
      <c r="R22" s="159"/>
      <c r="S22" s="159"/>
      <c r="T22" s="159"/>
      <c r="U22" s="159"/>
      <c r="V22" s="159"/>
      <c r="W22" s="159">
        <v>97301820</v>
      </c>
      <c r="X22" s="159">
        <v>74535480</v>
      </c>
      <c r="Y22" s="159">
        <v>22766340</v>
      </c>
      <c r="Z22" s="141">
        <v>30.54</v>
      </c>
      <c r="AA22" s="157">
        <v>200576803</v>
      </c>
    </row>
    <row r="23" spans="1:27" ht="13.5">
      <c r="A23" s="138" t="s">
        <v>92</v>
      </c>
      <c r="B23" s="136"/>
      <c r="C23" s="155">
        <v>100855299</v>
      </c>
      <c r="D23" s="155"/>
      <c r="E23" s="156">
        <v>148241929</v>
      </c>
      <c r="F23" s="60">
        <v>148241929</v>
      </c>
      <c r="G23" s="60">
        <v>7315352</v>
      </c>
      <c r="H23" s="60">
        <v>12349076</v>
      </c>
      <c r="I23" s="60">
        <v>7588451</v>
      </c>
      <c r="J23" s="60">
        <v>27252879</v>
      </c>
      <c r="K23" s="60">
        <v>6504644</v>
      </c>
      <c r="L23" s="60">
        <v>7928100</v>
      </c>
      <c r="M23" s="60">
        <v>13112567</v>
      </c>
      <c r="N23" s="60">
        <v>27545311</v>
      </c>
      <c r="O23" s="60"/>
      <c r="P23" s="60"/>
      <c r="Q23" s="60"/>
      <c r="R23" s="60"/>
      <c r="S23" s="60"/>
      <c r="T23" s="60"/>
      <c r="U23" s="60"/>
      <c r="V23" s="60"/>
      <c r="W23" s="60">
        <v>54798190</v>
      </c>
      <c r="X23" s="60">
        <v>43679520</v>
      </c>
      <c r="Y23" s="60">
        <v>11118670</v>
      </c>
      <c r="Z23" s="140">
        <v>25.46</v>
      </c>
      <c r="AA23" s="155">
        <v>148241929</v>
      </c>
    </row>
    <row r="24" spans="1:27" ht="13.5">
      <c r="A24" s="135" t="s">
        <v>93</v>
      </c>
      <c r="B24" s="142" t="s">
        <v>94</v>
      </c>
      <c r="C24" s="153">
        <v>45117500</v>
      </c>
      <c r="D24" s="153"/>
      <c r="E24" s="154">
        <v>25204369</v>
      </c>
      <c r="F24" s="100">
        <v>25204369</v>
      </c>
      <c r="G24" s="100">
        <v>-184941</v>
      </c>
      <c r="H24" s="100">
        <v>2363039</v>
      </c>
      <c r="I24" s="100">
        <v>3277095</v>
      </c>
      <c r="J24" s="100">
        <v>5455193</v>
      </c>
      <c r="K24" s="100">
        <v>933600</v>
      </c>
      <c r="L24" s="100">
        <v>4576547</v>
      </c>
      <c r="M24" s="100">
        <v>2393559</v>
      </c>
      <c r="N24" s="100">
        <v>7903706</v>
      </c>
      <c r="O24" s="100"/>
      <c r="P24" s="100"/>
      <c r="Q24" s="100"/>
      <c r="R24" s="100"/>
      <c r="S24" s="100"/>
      <c r="T24" s="100"/>
      <c r="U24" s="100"/>
      <c r="V24" s="100"/>
      <c r="W24" s="100">
        <v>13358899</v>
      </c>
      <c r="X24" s="100">
        <v>12582480</v>
      </c>
      <c r="Y24" s="100">
        <v>776419</v>
      </c>
      <c r="Z24" s="137">
        <v>6.17</v>
      </c>
      <c r="AA24" s="153">
        <v>25204369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3737573580</v>
      </c>
      <c r="D25" s="168">
        <f>+D5+D9+D15+D19+D24</f>
        <v>0</v>
      </c>
      <c r="E25" s="169">
        <f t="shared" si="4"/>
        <v>3864158170</v>
      </c>
      <c r="F25" s="73">
        <f t="shared" si="4"/>
        <v>3864158170</v>
      </c>
      <c r="G25" s="73">
        <f t="shared" si="4"/>
        <v>237665754</v>
      </c>
      <c r="H25" s="73">
        <f t="shared" si="4"/>
        <v>520237640</v>
      </c>
      <c r="I25" s="73">
        <f t="shared" si="4"/>
        <v>225220042</v>
      </c>
      <c r="J25" s="73">
        <f t="shared" si="4"/>
        <v>983123436</v>
      </c>
      <c r="K25" s="73">
        <f t="shared" si="4"/>
        <v>325678417</v>
      </c>
      <c r="L25" s="73">
        <f t="shared" si="4"/>
        <v>312769321</v>
      </c>
      <c r="M25" s="73">
        <f t="shared" si="4"/>
        <v>413499522</v>
      </c>
      <c r="N25" s="73">
        <f t="shared" si="4"/>
        <v>1051947260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2035070696</v>
      </c>
      <c r="X25" s="73">
        <f t="shared" si="4"/>
        <v>1846822323</v>
      </c>
      <c r="Y25" s="73">
        <f t="shared" si="4"/>
        <v>188248373</v>
      </c>
      <c r="Z25" s="170">
        <f>+IF(X25&lt;&gt;0,+(Y25/X25)*100,0)</f>
        <v>10.193096036125832</v>
      </c>
      <c r="AA25" s="168">
        <f>+AA5+AA9+AA15+AA19+AA24</f>
        <v>3864158170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255939109</v>
      </c>
      <c r="D28" s="153">
        <f>SUM(D29:D31)</f>
        <v>0</v>
      </c>
      <c r="E28" s="154">
        <f t="shared" si="5"/>
        <v>958344526</v>
      </c>
      <c r="F28" s="100">
        <f t="shared" si="5"/>
        <v>958344526</v>
      </c>
      <c r="G28" s="100">
        <f t="shared" si="5"/>
        <v>31051965</v>
      </c>
      <c r="H28" s="100">
        <f t="shared" si="5"/>
        <v>27482518</v>
      </c>
      <c r="I28" s="100">
        <f t="shared" si="5"/>
        <v>43630234</v>
      </c>
      <c r="J28" s="100">
        <f t="shared" si="5"/>
        <v>102164717</v>
      </c>
      <c r="K28" s="100">
        <f t="shared" si="5"/>
        <v>40011465</v>
      </c>
      <c r="L28" s="100">
        <f t="shared" si="5"/>
        <v>34956581</v>
      </c>
      <c r="M28" s="100">
        <f t="shared" si="5"/>
        <v>59601779</v>
      </c>
      <c r="N28" s="100">
        <f t="shared" si="5"/>
        <v>134569825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236734542</v>
      </c>
      <c r="X28" s="100">
        <f t="shared" si="5"/>
        <v>445559940</v>
      </c>
      <c r="Y28" s="100">
        <f t="shared" si="5"/>
        <v>-208825398</v>
      </c>
      <c r="Z28" s="137">
        <f>+IF(X28&lt;&gt;0,+(Y28/X28)*100,0)</f>
        <v>-46.86808199139267</v>
      </c>
      <c r="AA28" s="153">
        <f>SUM(AA29:AA31)</f>
        <v>958344526</v>
      </c>
    </row>
    <row r="29" spans="1:27" ht="13.5">
      <c r="A29" s="138" t="s">
        <v>75</v>
      </c>
      <c r="B29" s="136"/>
      <c r="C29" s="155">
        <v>4797278</v>
      </c>
      <c r="D29" s="155"/>
      <c r="E29" s="156">
        <v>375211138</v>
      </c>
      <c r="F29" s="60">
        <v>375211138</v>
      </c>
      <c r="G29" s="60">
        <v>6358058</v>
      </c>
      <c r="H29" s="60">
        <v>6293390</v>
      </c>
      <c r="I29" s="60">
        <v>19209070</v>
      </c>
      <c r="J29" s="60">
        <v>31860518</v>
      </c>
      <c r="K29" s="60">
        <v>7858849</v>
      </c>
      <c r="L29" s="60">
        <v>7527060</v>
      </c>
      <c r="M29" s="60">
        <v>12732479</v>
      </c>
      <c r="N29" s="60">
        <v>28118388</v>
      </c>
      <c r="O29" s="60"/>
      <c r="P29" s="60"/>
      <c r="Q29" s="60"/>
      <c r="R29" s="60"/>
      <c r="S29" s="60"/>
      <c r="T29" s="60"/>
      <c r="U29" s="60"/>
      <c r="V29" s="60"/>
      <c r="W29" s="60">
        <v>59978906</v>
      </c>
      <c r="X29" s="60">
        <v>192148980</v>
      </c>
      <c r="Y29" s="60">
        <v>-132170074</v>
      </c>
      <c r="Z29" s="140">
        <v>-68.79</v>
      </c>
      <c r="AA29" s="155">
        <v>375211138</v>
      </c>
    </row>
    <row r="30" spans="1:27" ht="13.5">
      <c r="A30" s="138" t="s">
        <v>76</v>
      </c>
      <c r="B30" s="136"/>
      <c r="C30" s="157">
        <v>246837209</v>
      </c>
      <c r="D30" s="157"/>
      <c r="E30" s="158">
        <v>383448852</v>
      </c>
      <c r="F30" s="159">
        <v>383448852</v>
      </c>
      <c r="G30" s="159">
        <v>8616015</v>
      </c>
      <c r="H30" s="159">
        <v>12085359</v>
      </c>
      <c r="I30" s="159">
        <v>13141829</v>
      </c>
      <c r="J30" s="159">
        <v>33843203</v>
      </c>
      <c r="K30" s="159">
        <v>19444598</v>
      </c>
      <c r="L30" s="159">
        <v>17845194</v>
      </c>
      <c r="M30" s="159">
        <v>32835706</v>
      </c>
      <c r="N30" s="159">
        <v>70125498</v>
      </c>
      <c r="O30" s="159"/>
      <c r="P30" s="159"/>
      <c r="Q30" s="159"/>
      <c r="R30" s="159"/>
      <c r="S30" s="159"/>
      <c r="T30" s="159"/>
      <c r="U30" s="159"/>
      <c r="V30" s="159"/>
      <c r="W30" s="159">
        <v>103968701</v>
      </c>
      <c r="X30" s="159">
        <v>149928480</v>
      </c>
      <c r="Y30" s="159">
        <v>-45959779</v>
      </c>
      <c r="Z30" s="141">
        <v>-30.65</v>
      </c>
      <c r="AA30" s="157">
        <v>383448852</v>
      </c>
    </row>
    <row r="31" spans="1:27" ht="13.5">
      <c r="A31" s="138" t="s">
        <v>77</v>
      </c>
      <c r="B31" s="136"/>
      <c r="C31" s="155">
        <v>4304622</v>
      </c>
      <c r="D31" s="155"/>
      <c r="E31" s="156">
        <v>199684536</v>
      </c>
      <c r="F31" s="60">
        <v>199684536</v>
      </c>
      <c r="G31" s="60">
        <v>16077892</v>
      </c>
      <c r="H31" s="60">
        <v>9103769</v>
      </c>
      <c r="I31" s="60">
        <v>11279335</v>
      </c>
      <c r="J31" s="60">
        <v>36460996</v>
      </c>
      <c r="K31" s="60">
        <v>12708018</v>
      </c>
      <c r="L31" s="60">
        <v>9584327</v>
      </c>
      <c r="M31" s="60">
        <v>14033594</v>
      </c>
      <c r="N31" s="60">
        <v>36325939</v>
      </c>
      <c r="O31" s="60"/>
      <c r="P31" s="60"/>
      <c r="Q31" s="60"/>
      <c r="R31" s="60"/>
      <c r="S31" s="60"/>
      <c r="T31" s="60"/>
      <c r="U31" s="60"/>
      <c r="V31" s="60"/>
      <c r="W31" s="60">
        <v>72786935</v>
      </c>
      <c r="X31" s="60">
        <v>103482480</v>
      </c>
      <c r="Y31" s="60">
        <v>-30695545</v>
      </c>
      <c r="Z31" s="140">
        <v>-29.66</v>
      </c>
      <c r="AA31" s="155">
        <v>199684536</v>
      </c>
    </row>
    <row r="32" spans="1:27" ht="13.5">
      <c r="A32" s="135" t="s">
        <v>78</v>
      </c>
      <c r="B32" s="136"/>
      <c r="C32" s="153">
        <f aca="true" t="shared" si="6" ref="C32:Y32">SUM(C33:C37)</f>
        <v>570598736</v>
      </c>
      <c r="D32" s="153">
        <f>SUM(D33:D37)</f>
        <v>0</v>
      </c>
      <c r="E32" s="154">
        <f t="shared" si="6"/>
        <v>418967150</v>
      </c>
      <c r="F32" s="100">
        <f t="shared" si="6"/>
        <v>418967150</v>
      </c>
      <c r="G32" s="100">
        <f t="shared" si="6"/>
        <v>27716111</v>
      </c>
      <c r="H32" s="100">
        <f t="shared" si="6"/>
        <v>37390287</v>
      </c>
      <c r="I32" s="100">
        <f t="shared" si="6"/>
        <v>38974219</v>
      </c>
      <c r="J32" s="100">
        <f t="shared" si="6"/>
        <v>104080617</v>
      </c>
      <c r="K32" s="100">
        <f t="shared" si="6"/>
        <v>50453870</v>
      </c>
      <c r="L32" s="100">
        <f t="shared" si="6"/>
        <v>42288232</v>
      </c>
      <c r="M32" s="100">
        <f t="shared" si="6"/>
        <v>45850694</v>
      </c>
      <c r="N32" s="100">
        <f t="shared" si="6"/>
        <v>138592796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242673413</v>
      </c>
      <c r="X32" s="100">
        <f t="shared" si="6"/>
        <v>210870960</v>
      </c>
      <c r="Y32" s="100">
        <f t="shared" si="6"/>
        <v>31802453</v>
      </c>
      <c r="Z32" s="137">
        <f>+IF(X32&lt;&gt;0,+(Y32/X32)*100,0)</f>
        <v>15.081475894072849</v>
      </c>
      <c r="AA32" s="153">
        <f>SUM(AA33:AA37)</f>
        <v>418967150</v>
      </c>
    </row>
    <row r="33" spans="1:27" ht="13.5">
      <c r="A33" s="138" t="s">
        <v>79</v>
      </c>
      <c r="B33" s="136"/>
      <c r="C33" s="155">
        <v>106024309</v>
      </c>
      <c r="D33" s="155"/>
      <c r="E33" s="156">
        <v>104716113</v>
      </c>
      <c r="F33" s="60">
        <v>104716113</v>
      </c>
      <c r="G33" s="60">
        <v>5960820</v>
      </c>
      <c r="H33" s="60">
        <v>10388725</v>
      </c>
      <c r="I33" s="60">
        <v>9755735</v>
      </c>
      <c r="J33" s="60">
        <v>26105280</v>
      </c>
      <c r="K33" s="60">
        <v>12313062</v>
      </c>
      <c r="L33" s="60">
        <v>11110193</v>
      </c>
      <c r="M33" s="60">
        <v>10106936</v>
      </c>
      <c r="N33" s="60">
        <v>33530191</v>
      </c>
      <c r="O33" s="60"/>
      <c r="P33" s="60"/>
      <c r="Q33" s="60"/>
      <c r="R33" s="60"/>
      <c r="S33" s="60"/>
      <c r="T33" s="60"/>
      <c r="U33" s="60"/>
      <c r="V33" s="60"/>
      <c r="W33" s="60">
        <v>59635471</v>
      </c>
      <c r="X33" s="60">
        <v>49600980</v>
      </c>
      <c r="Y33" s="60">
        <v>10034491</v>
      </c>
      <c r="Z33" s="140">
        <v>20.23</v>
      </c>
      <c r="AA33" s="155">
        <v>104716113</v>
      </c>
    </row>
    <row r="34" spans="1:27" ht="13.5">
      <c r="A34" s="138" t="s">
        <v>80</v>
      </c>
      <c r="B34" s="136"/>
      <c r="C34" s="155">
        <v>115479128</v>
      </c>
      <c r="D34" s="155"/>
      <c r="E34" s="156">
        <v>80116014</v>
      </c>
      <c r="F34" s="60">
        <v>80116014</v>
      </c>
      <c r="G34" s="60">
        <v>5444673</v>
      </c>
      <c r="H34" s="60">
        <v>8134350</v>
      </c>
      <c r="I34" s="60">
        <v>8593650</v>
      </c>
      <c r="J34" s="60">
        <v>22172673</v>
      </c>
      <c r="K34" s="60">
        <v>10287378</v>
      </c>
      <c r="L34" s="60">
        <v>9210440</v>
      </c>
      <c r="M34" s="60">
        <v>9220282</v>
      </c>
      <c r="N34" s="60">
        <v>28718100</v>
      </c>
      <c r="O34" s="60"/>
      <c r="P34" s="60"/>
      <c r="Q34" s="60"/>
      <c r="R34" s="60"/>
      <c r="S34" s="60"/>
      <c r="T34" s="60"/>
      <c r="U34" s="60"/>
      <c r="V34" s="60"/>
      <c r="W34" s="60">
        <v>50890773</v>
      </c>
      <c r="X34" s="60">
        <v>40678980</v>
      </c>
      <c r="Y34" s="60">
        <v>10211793</v>
      </c>
      <c r="Z34" s="140">
        <v>25.1</v>
      </c>
      <c r="AA34" s="155">
        <v>80116014</v>
      </c>
    </row>
    <row r="35" spans="1:27" ht="13.5">
      <c r="A35" s="138" t="s">
        <v>81</v>
      </c>
      <c r="B35" s="136"/>
      <c r="C35" s="155">
        <v>267066999</v>
      </c>
      <c r="D35" s="155"/>
      <c r="E35" s="156">
        <v>198734708</v>
      </c>
      <c r="F35" s="60">
        <v>198734708</v>
      </c>
      <c r="G35" s="60">
        <v>14181472</v>
      </c>
      <c r="H35" s="60">
        <v>15537961</v>
      </c>
      <c r="I35" s="60">
        <v>17294991</v>
      </c>
      <c r="J35" s="60">
        <v>47014424</v>
      </c>
      <c r="K35" s="60">
        <v>22944332</v>
      </c>
      <c r="L35" s="60">
        <v>17515888</v>
      </c>
      <c r="M35" s="60">
        <v>21983134</v>
      </c>
      <c r="N35" s="60">
        <v>62443354</v>
      </c>
      <c r="O35" s="60"/>
      <c r="P35" s="60"/>
      <c r="Q35" s="60"/>
      <c r="R35" s="60"/>
      <c r="S35" s="60"/>
      <c r="T35" s="60"/>
      <c r="U35" s="60"/>
      <c r="V35" s="60"/>
      <c r="W35" s="60">
        <v>109457778</v>
      </c>
      <c r="X35" s="60">
        <v>98158500</v>
      </c>
      <c r="Y35" s="60">
        <v>11299278</v>
      </c>
      <c r="Z35" s="140">
        <v>11.51</v>
      </c>
      <c r="AA35" s="155">
        <v>198734708</v>
      </c>
    </row>
    <row r="36" spans="1:27" ht="13.5">
      <c r="A36" s="138" t="s">
        <v>82</v>
      </c>
      <c r="B36" s="136"/>
      <c r="C36" s="155">
        <v>46484649</v>
      </c>
      <c r="D36" s="155"/>
      <c r="E36" s="156">
        <v>15684682</v>
      </c>
      <c r="F36" s="60">
        <v>15684682</v>
      </c>
      <c r="G36" s="60">
        <v>1042781</v>
      </c>
      <c r="H36" s="60">
        <v>1790560</v>
      </c>
      <c r="I36" s="60">
        <v>1783181</v>
      </c>
      <c r="J36" s="60">
        <v>4616522</v>
      </c>
      <c r="K36" s="60">
        <v>2864897</v>
      </c>
      <c r="L36" s="60">
        <v>3184728</v>
      </c>
      <c r="M36" s="60">
        <v>2885814</v>
      </c>
      <c r="N36" s="60">
        <v>8935439</v>
      </c>
      <c r="O36" s="60"/>
      <c r="P36" s="60"/>
      <c r="Q36" s="60"/>
      <c r="R36" s="60"/>
      <c r="S36" s="60"/>
      <c r="T36" s="60"/>
      <c r="U36" s="60"/>
      <c r="V36" s="60"/>
      <c r="W36" s="60">
        <v>13551961</v>
      </c>
      <c r="X36" s="60">
        <v>12574500</v>
      </c>
      <c r="Y36" s="60">
        <v>977461</v>
      </c>
      <c r="Z36" s="140">
        <v>7.77</v>
      </c>
      <c r="AA36" s="155">
        <v>15684682</v>
      </c>
    </row>
    <row r="37" spans="1:27" ht="13.5">
      <c r="A37" s="138" t="s">
        <v>83</v>
      </c>
      <c r="B37" s="136"/>
      <c r="C37" s="157">
        <v>35543651</v>
      </c>
      <c r="D37" s="157"/>
      <c r="E37" s="158">
        <v>19715633</v>
      </c>
      <c r="F37" s="159">
        <v>19715633</v>
      </c>
      <c r="G37" s="159">
        <v>1086365</v>
      </c>
      <c r="H37" s="159">
        <v>1538691</v>
      </c>
      <c r="I37" s="159">
        <v>1546662</v>
      </c>
      <c r="J37" s="159">
        <v>4171718</v>
      </c>
      <c r="K37" s="159">
        <v>2044201</v>
      </c>
      <c r="L37" s="159">
        <v>1266983</v>
      </c>
      <c r="M37" s="159">
        <v>1654528</v>
      </c>
      <c r="N37" s="159">
        <v>4965712</v>
      </c>
      <c r="O37" s="159"/>
      <c r="P37" s="159"/>
      <c r="Q37" s="159"/>
      <c r="R37" s="159"/>
      <c r="S37" s="159"/>
      <c r="T37" s="159"/>
      <c r="U37" s="159"/>
      <c r="V37" s="159"/>
      <c r="W37" s="159">
        <v>9137430</v>
      </c>
      <c r="X37" s="159">
        <v>9858000</v>
      </c>
      <c r="Y37" s="159">
        <v>-720570</v>
      </c>
      <c r="Z37" s="141">
        <v>-7.31</v>
      </c>
      <c r="AA37" s="157">
        <v>19715633</v>
      </c>
    </row>
    <row r="38" spans="1:27" ht="13.5">
      <c r="A38" s="135" t="s">
        <v>84</v>
      </c>
      <c r="B38" s="142"/>
      <c r="C38" s="153">
        <f aca="true" t="shared" si="7" ref="C38:Y38">SUM(C39:C41)</f>
        <v>412057246</v>
      </c>
      <c r="D38" s="153">
        <f>SUM(D39:D41)</f>
        <v>0</v>
      </c>
      <c r="E38" s="154">
        <f t="shared" si="7"/>
        <v>262586449</v>
      </c>
      <c r="F38" s="100">
        <f t="shared" si="7"/>
        <v>262586449</v>
      </c>
      <c r="G38" s="100">
        <f t="shared" si="7"/>
        <v>14391178</v>
      </c>
      <c r="H38" s="100">
        <f t="shared" si="7"/>
        <v>35687792</v>
      </c>
      <c r="I38" s="100">
        <f t="shared" si="7"/>
        <v>46048391</v>
      </c>
      <c r="J38" s="100">
        <f t="shared" si="7"/>
        <v>96127361</v>
      </c>
      <c r="K38" s="100">
        <f t="shared" si="7"/>
        <v>55803359</v>
      </c>
      <c r="L38" s="100">
        <f t="shared" si="7"/>
        <v>78368209</v>
      </c>
      <c r="M38" s="100">
        <f t="shared" si="7"/>
        <v>37639506</v>
      </c>
      <c r="N38" s="100">
        <f t="shared" si="7"/>
        <v>171811074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267938435</v>
      </c>
      <c r="X38" s="100">
        <f t="shared" si="7"/>
        <v>251729460</v>
      </c>
      <c r="Y38" s="100">
        <f t="shared" si="7"/>
        <v>16208975</v>
      </c>
      <c r="Z38" s="137">
        <f>+IF(X38&lt;&gt;0,+(Y38/X38)*100,0)</f>
        <v>6.439045712011618</v>
      </c>
      <c r="AA38" s="153">
        <f>SUM(AA39:AA41)</f>
        <v>262586449</v>
      </c>
    </row>
    <row r="39" spans="1:27" ht="13.5">
      <c r="A39" s="138" t="s">
        <v>85</v>
      </c>
      <c r="B39" s="136"/>
      <c r="C39" s="155">
        <v>81431052</v>
      </c>
      <c r="D39" s="155"/>
      <c r="E39" s="156">
        <v>82349196</v>
      </c>
      <c r="F39" s="60">
        <v>82349196</v>
      </c>
      <c r="G39" s="60">
        <v>4125015</v>
      </c>
      <c r="H39" s="60">
        <v>7923269</v>
      </c>
      <c r="I39" s="60">
        <v>7585643</v>
      </c>
      <c r="J39" s="60">
        <v>19633927</v>
      </c>
      <c r="K39" s="60">
        <v>7927558</v>
      </c>
      <c r="L39" s="60">
        <v>11710893</v>
      </c>
      <c r="M39" s="60">
        <v>8308696</v>
      </c>
      <c r="N39" s="60">
        <v>27947147</v>
      </c>
      <c r="O39" s="60"/>
      <c r="P39" s="60"/>
      <c r="Q39" s="60"/>
      <c r="R39" s="60"/>
      <c r="S39" s="60"/>
      <c r="T39" s="60"/>
      <c r="U39" s="60"/>
      <c r="V39" s="60"/>
      <c r="W39" s="60">
        <v>47581074</v>
      </c>
      <c r="X39" s="60">
        <v>64144980</v>
      </c>
      <c r="Y39" s="60">
        <v>-16563906</v>
      </c>
      <c r="Z39" s="140">
        <v>-25.82</v>
      </c>
      <c r="AA39" s="155">
        <v>82349196</v>
      </c>
    </row>
    <row r="40" spans="1:27" ht="13.5">
      <c r="A40" s="138" t="s">
        <v>86</v>
      </c>
      <c r="B40" s="136"/>
      <c r="C40" s="155">
        <v>330626194</v>
      </c>
      <c r="D40" s="155"/>
      <c r="E40" s="156">
        <v>180237253</v>
      </c>
      <c r="F40" s="60">
        <v>180237253</v>
      </c>
      <c r="G40" s="60">
        <v>10266163</v>
      </c>
      <c r="H40" s="60">
        <v>27764523</v>
      </c>
      <c r="I40" s="60">
        <v>38462748</v>
      </c>
      <c r="J40" s="60">
        <v>76493434</v>
      </c>
      <c r="K40" s="60">
        <v>47875801</v>
      </c>
      <c r="L40" s="60">
        <v>66657316</v>
      </c>
      <c r="M40" s="60">
        <v>29330810</v>
      </c>
      <c r="N40" s="60">
        <v>143863927</v>
      </c>
      <c r="O40" s="60"/>
      <c r="P40" s="60"/>
      <c r="Q40" s="60"/>
      <c r="R40" s="60"/>
      <c r="S40" s="60"/>
      <c r="T40" s="60"/>
      <c r="U40" s="60"/>
      <c r="V40" s="60"/>
      <c r="W40" s="60">
        <v>220357361</v>
      </c>
      <c r="X40" s="60">
        <v>187584480</v>
      </c>
      <c r="Y40" s="60">
        <v>32772881</v>
      </c>
      <c r="Z40" s="140">
        <v>17.47</v>
      </c>
      <c r="AA40" s="155">
        <v>180237253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2114634584</v>
      </c>
      <c r="D42" s="153">
        <f>SUM(D43:D46)</f>
        <v>0</v>
      </c>
      <c r="E42" s="154">
        <f t="shared" si="8"/>
        <v>1831704302</v>
      </c>
      <c r="F42" s="100">
        <f t="shared" si="8"/>
        <v>1831704302</v>
      </c>
      <c r="G42" s="100">
        <f t="shared" si="8"/>
        <v>55736388</v>
      </c>
      <c r="H42" s="100">
        <f t="shared" si="8"/>
        <v>355608766</v>
      </c>
      <c r="I42" s="100">
        <f t="shared" si="8"/>
        <v>163899988</v>
      </c>
      <c r="J42" s="100">
        <f t="shared" si="8"/>
        <v>575245142</v>
      </c>
      <c r="K42" s="100">
        <f t="shared" si="8"/>
        <v>170672928</v>
      </c>
      <c r="L42" s="100">
        <f t="shared" si="8"/>
        <v>187985061</v>
      </c>
      <c r="M42" s="100">
        <f t="shared" si="8"/>
        <v>192281813</v>
      </c>
      <c r="N42" s="100">
        <f t="shared" si="8"/>
        <v>550939802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1126184944</v>
      </c>
      <c r="X42" s="100">
        <f t="shared" si="8"/>
        <v>999610500</v>
      </c>
      <c r="Y42" s="100">
        <f t="shared" si="8"/>
        <v>126574444</v>
      </c>
      <c r="Z42" s="137">
        <f>+IF(X42&lt;&gt;0,+(Y42/X42)*100,0)</f>
        <v>12.66237639560609</v>
      </c>
      <c r="AA42" s="153">
        <f>SUM(AA43:AA46)</f>
        <v>1831704302</v>
      </c>
    </row>
    <row r="43" spans="1:27" ht="13.5">
      <c r="A43" s="138" t="s">
        <v>89</v>
      </c>
      <c r="B43" s="136"/>
      <c r="C43" s="155">
        <v>1350492817</v>
      </c>
      <c r="D43" s="155"/>
      <c r="E43" s="156">
        <v>1301169360</v>
      </c>
      <c r="F43" s="60">
        <v>1301169360</v>
      </c>
      <c r="G43" s="60">
        <v>9058104</v>
      </c>
      <c r="H43" s="60">
        <v>302610933</v>
      </c>
      <c r="I43" s="60">
        <v>105167979</v>
      </c>
      <c r="J43" s="60">
        <v>416837016</v>
      </c>
      <c r="K43" s="60">
        <v>108839505</v>
      </c>
      <c r="L43" s="60">
        <v>104848579</v>
      </c>
      <c r="M43" s="60">
        <v>94104267</v>
      </c>
      <c r="N43" s="60">
        <v>307792351</v>
      </c>
      <c r="O43" s="60"/>
      <c r="P43" s="60"/>
      <c r="Q43" s="60"/>
      <c r="R43" s="60"/>
      <c r="S43" s="60"/>
      <c r="T43" s="60"/>
      <c r="U43" s="60"/>
      <c r="V43" s="60"/>
      <c r="W43" s="60">
        <v>724629367</v>
      </c>
      <c r="X43" s="60">
        <v>687046500</v>
      </c>
      <c r="Y43" s="60">
        <v>37582867</v>
      </c>
      <c r="Z43" s="140">
        <v>5.47</v>
      </c>
      <c r="AA43" s="155">
        <v>1301169360</v>
      </c>
    </row>
    <row r="44" spans="1:27" ht="13.5">
      <c r="A44" s="138" t="s">
        <v>90</v>
      </c>
      <c r="B44" s="136"/>
      <c r="C44" s="155">
        <v>504989905</v>
      </c>
      <c r="D44" s="155"/>
      <c r="E44" s="156">
        <v>320898130</v>
      </c>
      <c r="F44" s="60">
        <v>320898130</v>
      </c>
      <c r="G44" s="60">
        <v>33013992</v>
      </c>
      <c r="H44" s="60">
        <v>35278095</v>
      </c>
      <c r="I44" s="60">
        <v>39063132</v>
      </c>
      <c r="J44" s="60">
        <v>107355219</v>
      </c>
      <c r="K44" s="60">
        <v>40758307</v>
      </c>
      <c r="L44" s="60">
        <v>57063813</v>
      </c>
      <c r="M44" s="60">
        <v>72321188</v>
      </c>
      <c r="N44" s="60">
        <v>170143308</v>
      </c>
      <c r="O44" s="60"/>
      <c r="P44" s="60"/>
      <c r="Q44" s="60"/>
      <c r="R44" s="60"/>
      <c r="S44" s="60"/>
      <c r="T44" s="60"/>
      <c r="U44" s="60"/>
      <c r="V44" s="60"/>
      <c r="W44" s="60">
        <v>277498527</v>
      </c>
      <c r="X44" s="60">
        <v>203395500</v>
      </c>
      <c r="Y44" s="60">
        <v>74103027</v>
      </c>
      <c r="Z44" s="140">
        <v>36.43</v>
      </c>
      <c r="AA44" s="155">
        <v>320898130</v>
      </c>
    </row>
    <row r="45" spans="1:27" ht="13.5">
      <c r="A45" s="138" t="s">
        <v>91</v>
      </c>
      <c r="B45" s="136"/>
      <c r="C45" s="157">
        <v>141157620</v>
      </c>
      <c r="D45" s="157"/>
      <c r="E45" s="158">
        <v>102170908</v>
      </c>
      <c r="F45" s="159">
        <v>102170908</v>
      </c>
      <c r="G45" s="159">
        <v>7841895</v>
      </c>
      <c r="H45" s="159">
        <v>10808327</v>
      </c>
      <c r="I45" s="159">
        <v>10889812</v>
      </c>
      <c r="J45" s="159">
        <v>29540034</v>
      </c>
      <c r="K45" s="159">
        <v>10694760</v>
      </c>
      <c r="L45" s="159">
        <v>18913589</v>
      </c>
      <c r="M45" s="159">
        <v>17406608</v>
      </c>
      <c r="N45" s="159">
        <v>47014957</v>
      </c>
      <c r="O45" s="159"/>
      <c r="P45" s="159"/>
      <c r="Q45" s="159"/>
      <c r="R45" s="159"/>
      <c r="S45" s="159"/>
      <c r="T45" s="159"/>
      <c r="U45" s="159"/>
      <c r="V45" s="159"/>
      <c r="W45" s="159">
        <v>76554991</v>
      </c>
      <c r="X45" s="159">
        <v>50810520</v>
      </c>
      <c r="Y45" s="159">
        <v>25744471</v>
      </c>
      <c r="Z45" s="141">
        <v>50.67</v>
      </c>
      <c r="AA45" s="157">
        <v>102170908</v>
      </c>
    </row>
    <row r="46" spans="1:27" ht="13.5">
      <c r="A46" s="138" t="s">
        <v>92</v>
      </c>
      <c r="B46" s="136"/>
      <c r="C46" s="155">
        <v>117994242</v>
      </c>
      <c r="D46" s="155"/>
      <c r="E46" s="156">
        <v>107465904</v>
      </c>
      <c r="F46" s="60">
        <v>107465904</v>
      </c>
      <c r="G46" s="60">
        <v>5822397</v>
      </c>
      <c r="H46" s="60">
        <v>6911411</v>
      </c>
      <c r="I46" s="60">
        <v>8779065</v>
      </c>
      <c r="J46" s="60">
        <v>21512873</v>
      </c>
      <c r="K46" s="60">
        <v>10380356</v>
      </c>
      <c r="L46" s="60">
        <v>7159080</v>
      </c>
      <c r="M46" s="60">
        <v>8449750</v>
      </c>
      <c r="N46" s="60">
        <v>25989186</v>
      </c>
      <c r="O46" s="60"/>
      <c r="P46" s="60"/>
      <c r="Q46" s="60"/>
      <c r="R46" s="60"/>
      <c r="S46" s="60"/>
      <c r="T46" s="60"/>
      <c r="U46" s="60"/>
      <c r="V46" s="60"/>
      <c r="W46" s="60">
        <v>47502059</v>
      </c>
      <c r="X46" s="60">
        <v>58357980</v>
      </c>
      <c r="Y46" s="60">
        <v>-10855921</v>
      </c>
      <c r="Z46" s="140">
        <v>-18.6</v>
      </c>
      <c r="AA46" s="155">
        <v>107465904</v>
      </c>
    </row>
    <row r="47" spans="1:27" ht="13.5">
      <c r="A47" s="135" t="s">
        <v>93</v>
      </c>
      <c r="B47" s="142" t="s">
        <v>94</v>
      </c>
      <c r="C47" s="153">
        <v>48624795</v>
      </c>
      <c r="D47" s="153"/>
      <c r="E47" s="154">
        <v>28411308</v>
      </c>
      <c r="F47" s="100">
        <v>28411308</v>
      </c>
      <c r="G47" s="100">
        <v>1210598</v>
      </c>
      <c r="H47" s="100">
        <v>3988346</v>
      </c>
      <c r="I47" s="100">
        <v>4016232</v>
      </c>
      <c r="J47" s="100">
        <v>9215176</v>
      </c>
      <c r="K47" s="100">
        <v>3886562</v>
      </c>
      <c r="L47" s="100">
        <v>3268422</v>
      </c>
      <c r="M47" s="100">
        <v>3486576</v>
      </c>
      <c r="N47" s="100">
        <v>10641560</v>
      </c>
      <c r="O47" s="100"/>
      <c r="P47" s="100"/>
      <c r="Q47" s="100"/>
      <c r="R47" s="100"/>
      <c r="S47" s="100"/>
      <c r="T47" s="100"/>
      <c r="U47" s="100"/>
      <c r="V47" s="100"/>
      <c r="W47" s="100">
        <v>19856736</v>
      </c>
      <c r="X47" s="100">
        <v>15561000</v>
      </c>
      <c r="Y47" s="100">
        <v>4295736</v>
      </c>
      <c r="Z47" s="137">
        <v>27.61</v>
      </c>
      <c r="AA47" s="153">
        <v>28411308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3401854470</v>
      </c>
      <c r="D48" s="168">
        <f>+D28+D32+D38+D42+D47</f>
        <v>0</v>
      </c>
      <c r="E48" s="169">
        <f t="shared" si="9"/>
        <v>3500013735</v>
      </c>
      <c r="F48" s="73">
        <f t="shared" si="9"/>
        <v>3500013735</v>
      </c>
      <c r="G48" s="73">
        <f t="shared" si="9"/>
        <v>130106240</v>
      </c>
      <c r="H48" s="73">
        <f t="shared" si="9"/>
        <v>460157709</v>
      </c>
      <c r="I48" s="73">
        <f t="shared" si="9"/>
        <v>296569064</v>
      </c>
      <c r="J48" s="73">
        <f t="shared" si="9"/>
        <v>886833013</v>
      </c>
      <c r="K48" s="73">
        <f t="shared" si="9"/>
        <v>320828184</v>
      </c>
      <c r="L48" s="73">
        <f t="shared" si="9"/>
        <v>346866505</v>
      </c>
      <c r="M48" s="73">
        <f t="shared" si="9"/>
        <v>338860368</v>
      </c>
      <c r="N48" s="73">
        <f t="shared" si="9"/>
        <v>1006555057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1893388070</v>
      </c>
      <c r="X48" s="73">
        <f t="shared" si="9"/>
        <v>1923331860</v>
      </c>
      <c r="Y48" s="73">
        <f t="shared" si="9"/>
        <v>-29943790</v>
      </c>
      <c r="Z48" s="170">
        <f>+IF(X48&lt;&gt;0,+(Y48/X48)*100,0)</f>
        <v>-1.556870690011863</v>
      </c>
      <c r="AA48" s="168">
        <f>+AA28+AA32+AA38+AA42+AA47</f>
        <v>3500013735</v>
      </c>
    </row>
    <row r="49" spans="1:27" ht="13.5">
      <c r="A49" s="148" t="s">
        <v>49</v>
      </c>
      <c r="B49" s="149"/>
      <c r="C49" s="171">
        <f aca="true" t="shared" si="10" ref="C49:Y49">+C25-C48</f>
        <v>335719110</v>
      </c>
      <c r="D49" s="171">
        <f>+D25-D48</f>
        <v>0</v>
      </c>
      <c r="E49" s="172">
        <f t="shared" si="10"/>
        <v>364144435</v>
      </c>
      <c r="F49" s="173">
        <f t="shared" si="10"/>
        <v>364144435</v>
      </c>
      <c r="G49" s="173">
        <f t="shared" si="10"/>
        <v>107559514</v>
      </c>
      <c r="H49" s="173">
        <f t="shared" si="10"/>
        <v>60079931</v>
      </c>
      <c r="I49" s="173">
        <f t="shared" si="10"/>
        <v>-71349022</v>
      </c>
      <c r="J49" s="173">
        <f t="shared" si="10"/>
        <v>96290423</v>
      </c>
      <c r="K49" s="173">
        <f t="shared" si="10"/>
        <v>4850233</v>
      </c>
      <c r="L49" s="173">
        <f t="shared" si="10"/>
        <v>-34097184</v>
      </c>
      <c r="M49" s="173">
        <f t="shared" si="10"/>
        <v>74639154</v>
      </c>
      <c r="N49" s="173">
        <f t="shared" si="10"/>
        <v>45392203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141682626</v>
      </c>
      <c r="X49" s="173">
        <f>IF(F25=F48,0,X25-X48)</f>
        <v>-76509537</v>
      </c>
      <c r="Y49" s="173">
        <f t="shared" si="10"/>
        <v>218192163</v>
      </c>
      <c r="Z49" s="174">
        <f>+IF(X49&lt;&gt;0,+(Y49/X49)*100,0)</f>
        <v>-285.1829609163626</v>
      </c>
      <c r="AA49" s="171">
        <f>+AA25-AA48</f>
        <v>364144435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602953620</v>
      </c>
      <c r="D5" s="155">
        <v>0</v>
      </c>
      <c r="E5" s="156">
        <v>659052000</v>
      </c>
      <c r="F5" s="60">
        <v>659052000</v>
      </c>
      <c r="G5" s="60">
        <v>57834929</v>
      </c>
      <c r="H5" s="60">
        <v>58178467</v>
      </c>
      <c r="I5" s="60">
        <v>55013714</v>
      </c>
      <c r="J5" s="60">
        <v>171027110</v>
      </c>
      <c r="K5" s="60">
        <v>56494267</v>
      </c>
      <c r="L5" s="60">
        <v>57112350</v>
      </c>
      <c r="M5" s="60">
        <v>57120724</v>
      </c>
      <c r="N5" s="60">
        <v>170727341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341754451</v>
      </c>
      <c r="X5" s="60">
        <v>320658480</v>
      </c>
      <c r="Y5" s="60">
        <v>21095971</v>
      </c>
      <c r="Z5" s="140">
        <v>6.58</v>
      </c>
      <c r="AA5" s="155">
        <v>659052000</v>
      </c>
    </row>
    <row r="6" spans="1:27" ht="13.5">
      <c r="A6" s="181" t="s">
        <v>102</v>
      </c>
      <c r="B6" s="182"/>
      <c r="C6" s="155">
        <v>22673588</v>
      </c>
      <c r="D6" s="155">
        <v>0</v>
      </c>
      <c r="E6" s="156">
        <v>39231000</v>
      </c>
      <c r="F6" s="60">
        <v>39231000</v>
      </c>
      <c r="G6" s="60">
        <v>1915146</v>
      </c>
      <c r="H6" s="60">
        <v>1903088</v>
      </c>
      <c r="I6" s="60">
        <v>2109085</v>
      </c>
      <c r="J6" s="60">
        <v>5927319</v>
      </c>
      <c r="K6" s="60">
        <v>9242245</v>
      </c>
      <c r="L6" s="60">
        <v>2079524</v>
      </c>
      <c r="M6" s="60">
        <v>2103354</v>
      </c>
      <c r="N6" s="60">
        <v>13425123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19352442</v>
      </c>
      <c r="X6" s="60">
        <v>20998510</v>
      </c>
      <c r="Y6" s="60">
        <v>-1646068</v>
      </c>
      <c r="Z6" s="140">
        <v>-7.84</v>
      </c>
      <c r="AA6" s="155">
        <v>39231000</v>
      </c>
    </row>
    <row r="7" spans="1:27" ht="13.5">
      <c r="A7" s="183" t="s">
        <v>103</v>
      </c>
      <c r="B7" s="182"/>
      <c r="C7" s="155">
        <v>1488824541</v>
      </c>
      <c r="D7" s="155">
        <v>0</v>
      </c>
      <c r="E7" s="156">
        <v>1628542999</v>
      </c>
      <c r="F7" s="60">
        <v>1628542999</v>
      </c>
      <c r="G7" s="60">
        <v>121230296</v>
      </c>
      <c r="H7" s="60">
        <v>233280602</v>
      </c>
      <c r="I7" s="60">
        <v>67496835</v>
      </c>
      <c r="J7" s="60">
        <v>422007733</v>
      </c>
      <c r="K7" s="60">
        <v>127308565</v>
      </c>
      <c r="L7" s="60">
        <v>139200913</v>
      </c>
      <c r="M7" s="60">
        <v>128546345</v>
      </c>
      <c r="N7" s="60">
        <v>395055823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817063556</v>
      </c>
      <c r="X7" s="60">
        <v>814271520</v>
      </c>
      <c r="Y7" s="60">
        <v>2792036</v>
      </c>
      <c r="Z7" s="140">
        <v>0.34</v>
      </c>
      <c r="AA7" s="155">
        <v>1628542999</v>
      </c>
    </row>
    <row r="8" spans="1:27" ht="13.5">
      <c r="A8" s="183" t="s">
        <v>104</v>
      </c>
      <c r="B8" s="182"/>
      <c r="C8" s="155">
        <v>384771183</v>
      </c>
      <c r="D8" s="155">
        <v>0</v>
      </c>
      <c r="E8" s="156">
        <v>391288000</v>
      </c>
      <c r="F8" s="60">
        <v>391288000</v>
      </c>
      <c r="G8" s="60">
        <v>33556131</v>
      </c>
      <c r="H8" s="60">
        <v>37661050</v>
      </c>
      <c r="I8" s="60">
        <v>39244326</v>
      </c>
      <c r="J8" s="60">
        <v>110461507</v>
      </c>
      <c r="K8" s="60">
        <v>35293325</v>
      </c>
      <c r="L8" s="60">
        <v>36249011</v>
      </c>
      <c r="M8" s="60">
        <v>33532202</v>
      </c>
      <c r="N8" s="60">
        <v>105074538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215536045</v>
      </c>
      <c r="X8" s="60">
        <v>204928020</v>
      </c>
      <c r="Y8" s="60">
        <v>10608025</v>
      </c>
      <c r="Z8" s="140">
        <v>5.18</v>
      </c>
      <c r="AA8" s="155">
        <v>391288000</v>
      </c>
    </row>
    <row r="9" spans="1:27" ht="13.5">
      <c r="A9" s="183" t="s">
        <v>105</v>
      </c>
      <c r="B9" s="182"/>
      <c r="C9" s="155">
        <v>126733725</v>
      </c>
      <c r="D9" s="155">
        <v>0</v>
      </c>
      <c r="E9" s="156">
        <v>126581999</v>
      </c>
      <c r="F9" s="60">
        <v>126581999</v>
      </c>
      <c r="G9" s="60">
        <v>11508810</v>
      </c>
      <c r="H9" s="60">
        <v>11491098</v>
      </c>
      <c r="I9" s="60">
        <v>9539140</v>
      </c>
      <c r="J9" s="60">
        <v>32539048</v>
      </c>
      <c r="K9" s="60">
        <v>10085582</v>
      </c>
      <c r="L9" s="60">
        <v>10076759</v>
      </c>
      <c r="M9" s="60">
        <v>9922277</v>
      </c>
      <c r="N9" s="60">
        <v>30084618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62623666</v>
      </c>
      <c r="X9" s="60">
        <v>63291000</v>
      </c>
      <c r="Y9" s="60">
        <v>-667334</v>
      </c>
      <c r="Z9" s="140">
        <v>-1.05</v>
      </c>
      <c r="AA9" s="155">
        <v>126581999</v>
      </c>
    </row>
    <row r="10" spans="1:27" ht="13.5">
      <c r="A10" s="183" t="s">
        <v>106</v>
      </c>
      <c r="B10" s="182"/>
      <c r="C10" s="155">
        <v>79764878</v>
      </c>
      <c r="D10" s="155">
        <v>0</v>
      </c>
      <c r="E10" s="156">
        <v>87711998</v>
      </c>
      <c r="F10" s="54">
        <v>87711998</v>
      </c>
      <c r="G10" s="54">
        <v>6959236</v>
      </c>
      <c r="H10" s="54">
        <v>6729540</v>
      </c>
      <c r="I10" s="54">
        <v>6990273</v>
      </c>
      <c r="J10" s="54">
        <v>20679049</v>
      </c>
      <c r="K10" s="54">
        <v>6108019</v>
      </c>
      <c r="L10" s="54">
        <v>7522378</v>
      </c>
      <c r="M10" s="54">
        <v>6778987</v>
      </c>
      <c r="N10" s="54">
        <v>20409384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41088433</v>
      </c>
      <c r="X10" s="54">
        <v>40968480</v>
      </c>
      <c r="Y10" s="54">
        <v>119953</v>
      </c>
      <c r="Z10" s="184">
        <v>0.29</v>
      </c>
      <c r="AA10" s="130">
        <v>87711998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21654560</v>
      </c>
      <c r="D12" s="155">
        <v>0</v>
      </c>
      <c r="E12" s="156">
        <v>35023573</v>
      </c>
      <c r="F12" s="60">
        <v>35023573</v>
      </c>
      <c r="G12" s="60">
        <v>1868089</v>
      </c>
      <c r="H12" s="60">
        <v>1713574</v>
      </c>
      <c r="I12" s="60">
        <v>1834238</v>
      </c>
      <c r="J12" s="60">
        <v>5415901</v>
      </c>
      <c r="K12" s="60">
        <v>2156669</v>
      </c>
      <c r="L12" s="60">
        <v>2148125</v>
      </c>
      <c r="M12" s="60">
        <v>1754652</v>
      </c>
      <c r="N12" s="60">
        <v>6059446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11475347</v>
      </c>
      <c r="X12" s="60">
        <v>16309764</v>
      </c>
      <c r="Y12" s="60">
        <v>-4834417</v>
      </c>
      <c r="Z12" s="140">
        <v>-29.64</v>
      </c>
      <c r="AA12" s="155">
        <v>35023573</v>
      </c>
    </row>
    <row r="13" spans="1:27" ht="13.5">
      <c r="A13" s="181" t="s">
        <v>109</v>
      </c>
      <c r="B13" s="185"/>
      <c r="C13" s="155">
        <v>43302650</v>
      </c>
      <c r="D13" s="155">
        <v>0</v>
      </c>
      <c r="E13" s="156">
        <v>32247000</v>
      </c>
      <c r="F13" s="60">
        <v>32247000</v>
      </c>
      <c r="G13" s="60">
        <v>-4426646</v>
      </c>
      <c r="H13" s="60">
        <v>2621755</v>
      </c>
      <c r="I13" s="60">
        <v>2965643</v>
      </c>
      <c r="J13" s="60">
        <v>1160752</v>
      </c>
      <c r="K13" s="60">
        <v>5317260</v>
      </c>
      <c r="L13" s="60">
        <v>2839389</v>
      </c>
      <c r="M13" s="60">
        <v>12051099</v>
      </c>
      <c r="N13" s="60">
        <v>20207748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21368500</v>
      </c>
      <c r="X13" s="60">
        <v>12828000</v>
      </c>
      <c r="Y13" s="60">
        <v>8540500</v>
      </c>
      <c r="Z13" s="140">
        <v>66.58</v>
      </c>
      <c r="AA13" s="155">
        <v>32247000</v>
      </c>
    </row>
    <row r="14" spans="1:27" ht="13.5">
      <c r="A14" s="181" t="s">
        <v>110</v>
      </c>
      <c r="B14" s="185"/>
      <c r="C14" s="155">
        <v>53055390</v>
      </c>
      <c r="D14" s="155">
        <v>0</v>
      </c>
      <c r="E14" s="156">
        <v>60057138</v>
      </c>
      <c r="F14" s="60">
        <v>60057138</v>
      </c>
      <c r="G14" s="60">
        <v>5316082</v>
      </c>
      <c r="H14" s="60">
        <v>5271954</v>
      </c>
      <c r="I14" s="60">
        <v>5203267</v>
      </c>
      <c r="J14" s="60">
        <v>15791303</v>
      </c>
      <c r="K14" s="60">
        <v>4882052</v>
      </c>
      <c r="L14" s="60">
        <v>5475232</v>
      </c>
      <c r="M14" s="60">
        <v>5269009</v>
      </c>
      <c r="N14" s="60">
        <v>15626293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31417596</v>
      </c>
      <c r="X14" s="60">
        <v>609068</v>
      </c>
      <c r="Y14" s="60">
        <v>30808528</v>
      </c>
      <c r="Z14" s="140">
        <v>5058.31</v>
      </c>
      <c r="AA14" s="155">
        <v>60057138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102758282</v>
      </c>
      <c r="D16" s="155">
        <v>0</v>
      </c>
      <c r="E16" s="156">
        <v>14669754</v>
      </c>
      <c r="F16" s="60">
        <v>14669754</v>
      </c>
      <c r="G16" s="60">
        <v>150100</v>
      </c>
      <c r="H16" s="60">
        <v>1174082</v>
      </c>
      <c r="I16" s="60">
        <v>1144266</v>
      </c>
      <c r="J16" s="60">
        <v>2468448</v>
      </c>
      <c r="K16" s="60">
        <v>1238095</v>
      </c>
      <c r="L16" s="60">
        <v>1291670</v>
      </c>
      <c r="M16" s="60">
        <v>2652970</v>
      </c>
      <c r="N16" s="60">
        <v>5182735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7651183</v>
      </c>
      <c r="X16" s="60">
        <v>3443134</v>
      </c>
      <c r="Y16" s="60">
        <v>4208049</v>
      </c>
      <c r="Z16" s="140">
        <v>122.22</v>
      </c>
      <c r="AA16" s="155">
        <v>14669754</v>
      </c>
    </row>
    <row r="17" spans="1:27" ht="13.5">
      <c r="A17" s="181" t="s">
        <v>113</v>
      </c>
      <c r="B17" s="185"/>
      <c r="C17" s="155">
        <v>81377</v>
      </c>
      <c r="D17" s="155">
        <v>0</v>
      </c>
      <c r="E17" s="156">
        <v>82559</v>
      </c>
      <c r="F17" s="60">
        <v>82559</v>
      </c>
      <c r="G17" s="60">
        <v>6050</v>
      </c>
      <c r="H17" s="60">
        <v>10172</v>
      </c>
      <c r="I17" s="60">
        <v>12334</v>
      </c>
      <c r="J17" s="60">
        <v>28556</v>
      </c>
      <c r="K17" s="60">
        <v>3798</v>
      </c>
      <c r="L17" s="60">
        <v>14647</v>
      </c>
      <c r="M17" s="60">
        <v>4136</v>
      </c>
      <c r="N17" s="60">
        <v>22581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51137</v>
      </c>
      <c r="X17" s="60">
        <v>30500</v>
      </c>
      <c r="Y17" s="60">
        <v>20637</v>
      </c>
      <c r="Z17" s="140">
        <v>67.66</v>
      </c>
      <c r="AA17" s="155">
        <v>82559</v>
      </c>
    </row>
    <row r="18" spans="1:27" ht="13.5">
      <c r="A18" s="183" t="s">
        <v>114</v>
      </c>
      <c r="B18" s="182"/>
      <c r="C18" s="155">
        <v>669291</v>
      </c>
      <c r="D18" s="155">
        <v>0</v>
      </c>
      <c r="E18" s="156">
        <v>598651</v>
      </c>
      <c r="F18" s="60">
        <v>598651</v>
      </c>
      <c r="G18" s="60">
        <v>34674</v>
      </c>
      <c r="H18" s="60">
        <v>42897</v>
      </c>
      <c r="I18" s="60">
        <v>26555</v>
      </c>
      <c r="J18" s="60">
        <v>104126</v>
      </c>
      <c r="K18" s="60">
        <v>94818</v>
      </c>
      <c r="L18" s="60">
        <v>41889</v>
      </c>
      <c r="M18" s="60">
        <v>26579</v>
      </c>
      <c r="N18" s="60">
        <v>163286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267412</v>
      </c>
      <c r="X18" s="60">
        <v>1763469</v>
      </c>
      <c r="Y18" s="60">
        <v>-1496057</v>
      </c>
      <c r="Z18" s="140">
        <v>-84.84</v>
      </c>
      <c r="AA18" s="155">
        <v>598651</v>
      </c>
    </row>
    <row r="19" spans="1:27" ht="13.5">
      <c r="A19" s="181" t="s">
        <v>34</v>
      </c>
      <c r="B19" s="185"/>
      <c r="C19" s="155">
        <v>448121962</v>
      </c>
      <c r="D19" s="155">
        <v>0</v>
      </c>
      <c r="E19" s="156">
        <v>415372000</v>
      </c>
      <c r="F19" s="60">
        <v>415372000</v>
      </c>
      <c r="G19" s="60">
        <v>53720</v>
      </c>
      <c r="H19" s="60">
        <v>152484206</v>
      </c>
      <c r="I19" s="60">
        <v>16663383</v>
      </c>
      <c r="J19" s="60">
        <v>169201309</v>
      </c>
      <c r="K19" s="60">
        <v>25800621</v>
      </c>
      <c r="L19" s="60">
        <v>7830528</v>
      </c>
      <c r="M19" s="60">
        <v>126972618</v>
      </c>
      <c r="N19" s="60">
        <v>160603767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329805076</v>
      </c>
      <c r="X19" s="60">
        <v>201139980</v>
      </c>
      <c r="Y19" s="60">
        <v>128665096</v>
      </c>
      <c r="Z19" s="140">
        <v>63.97</v>
      </c>
      <c r="AA19" s="155">
        <v>415372000</v>
      </c>
    </row>
    <row r="20" spans="1:27" ht="13.5">
      <c r="A20" s="181" t="s">
        <v>35</v>
      </c>
      <c r="B20" s="185"/>
      <c r="C20" s="155">
        <v>115681195</v>
      </c>
      <c r="D20" s="155">
        <v>0</v>
      </c>
      <c r="E20" s="156">
        <v>73455268</v>
      </c>
      <c r="F20" s="54">
        <v>73455268</v>
      </c>
      <c r="G20" s="54">
        <v>1659137</v>
      </c>
      <c r="H20" s="54">
        <v>4479303</v>
      </c>
      <c r="I20" s="54">
        <v>4834799</v>
      </c>
      <c r="J20" s="54">
        <v>10973239</v>
      </c>
      <c r="K20" s="54">
        <v>2490332</v>
      </c>
      <c r="L20" s="54">
        <v>6574229</v>
      </c>
      <c r="M20" s="54">
        <v>3527764</v>
      </c>
      <c r="N20" s="54">
        <v>12592325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23565564</v>
      </c>
      <c r="X20" s="54">
        <v>68115000</v>
      </c>
      <c r="Y20" s="54">
        <v>-44549436</v>
      </c>
      <c r="Z20" s="184">
        <v>-65.4</v>
      </c>
      <c r="AA20" s="130">
        <v>73455268</v>
      </c>
    </row>
    <row r="21" spans="1:27" ht="13.5">
      <c r="A21" s="181" t="s">
        <v>115</v>
      </c>
      <c r="B21" s="185"/>
      <c r="C21" s="155">
        <v>344687</v>
      </c>
      <c r="D21" s="155">
        <v>0</v>
      </c>
      <c r="E21" s="156">
        <v>6420231</v>
      </c>
      <c r="F21" s="60">
        <v>6420231</v>
      </c>
      <c r="G21" s="60">
        <v>0</v>
      </c>
      <c r="H21" s="60">
        <v>0</v>
      </c>
      <c r="I21" s="82">
        <v>420619</v>
      </c>
      <c r="J21" s="60">
        <v>420619</v>
      </c>
      <c r="K21" s="60">
        <v>0</v>
      </c>
      <c r="L21" s="60">
        <v>0</v>
      </c>
      <c r="M21" s="60">
        <v>-657</v>
      </c>
      <c r="N21" s="60">
        <v>-657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419962</v>
      </c>
      <c r="X21" s="60"/>
      <c r="Y21" s="60">
        <v>419962</v>
      </c>
      <c r="Z21" s="140">
        <v>0</v>
      </c>
      <c r="AA21" s="155">
        <v>6420231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3491390929</v>
      </c>
      <c r="D22" s="188">
        <f>SUM(D5:D21)</f>
        <v>0</v>
      </c>
      <c r="E22" s="189">
        <f t="shared" si="0"/>
        <v>3570334170</v>
      </c>
      <c r="F22" s="190">
        <f t="shared" si="0"/>
        <v>3570334170</v>
      </c>
      <c r="G22" s="190">
        <f t="shared" si="0"/>
        <v>237665754</v>
      </c>
      <c r="H22" s="190">
        <f t="shared" si="0"/>
        <v>517041788</v>
      </c>
      <c r="I22" s="190">
        <f t="shared" si="0"/>
        <v>213498477</v>
      </c>
      <c r="J22" s="190">
        <f t="shared" si="0"/>
        <v>968206019</v>
      </c>
      <c r="K22" s="190">
        <f t="shared" si="0"/>
        <v>286515648</v>
      </c>
      <c r="L22" s="190">
        <f t="shared" si="0"/>
        <v>278456644</v>
      </c>
      <c r="M22" s="190">
        <f t="shared" si="0"/>
        <v>390262059</v>
      </c>
      <c r="N22" s="190">
        <f t="shared" si="0"/>
        <v>955234351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1923440370</v>
      </c>
      <c r="X22" s="190">
        <f t="shared" si="0"/>
        <v>1769354925</v>
      </c>
      <c r="Y22" s="190">
        <f t="shared" si="0"/>
        <v>154085445</v>
      </c>
      <c r="Z22" s="191">
        <f>+IF(X22&lt;&gt;0,+(Y22/X22)*100,0)</f>
        <v>8.7085662024537</v>
      </c>
      <c r="AA22" s="188">
        <f>SUM(AA5:AA21)</f>
        <v>3570334170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741537217</v>
      </c>
      <c r="D25" s="155">
        <v>0</v>
      </c>
      <c r="E25" s="156">
        <v>855886219</v>
      </c>
      <c r="F25" s="60">
        <v>855886219</v>
      </c>
      <c r="G25" s="60">
        <v>64590739</v>
      </c>
      <c r="H25" s="60">
        <v>64927839</v>
      </c>
      <c r="I25" s="60">
        <v>67735204</v>
      </c>
      <c r="J25" s="60">
        <v>197253782</v>
      </c>
      <c r="K25" s="60">
        <v>101349045</v>
      </c>
      <c r="L25" s="60">
        <v>65456431</v>
      </c>
      <c r="M25" s="60">
        <v>66052292</v>
      </c>
      <c r="N25" s="60">
        <v>232857768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430111550</v>
      </c>
      <c r="X25" s="60">
        <v>433000000</v>
      </c>
      <c r="Y25" s="60">
        <v>-2888450</v>
      </c>
      <c r="Z25" s="140">
        <v>-0.67</v>
      </c>
      <c r="AA25" s="155">
        <v>855886219</v>
      </c>
    </row>
    <row r="26" spans="1:27" ht="13.5">
      <c r="A26" s="183" t="s">
        <v>38</v>
      </c>
      <c r="B26" s="182"/>
      <c r="C26" s="155">
        <v>37099642</v>
      </c>
      <c r="D26" s="155">
        <v>0</v>
      </c>
      <c r="E26" s="156">
        <v>39213496</v>
      </c>
      <c r="F26" s="60">
        <v>39213496</v>
      </c>
      <c r="G26" s="60">
        <v>3038895</v>
      </c>
      <c r="H26" s="60">
        <v>3096842</v>
      </c>
      <c r="I26" s="60">
        <v>3038895</v>
      </c>
      <c r="J26" s="60">
        <v>9174632</v>
      </c>
      <c r="K26" s="60">
        <v>3039095</v>
      </c>
      <c r="L26" s="60">
        <v>3039095</v>
      </c>
      <c r="M26" s="60">
        <v>3039095</v>
      </c>
      <c r="N26" s="60">
        <v>9117285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18291917</v>
      </c>
      <c r="X26" s="60">
        <v>19636002</v>
      </c>
      <c r="Y26" s="60">
        <v>-1344085</v>
      </c>
      <c r="Z26" s="140">
        <v>-6.85</v>
      </c>
      <c r="AA26" s="155">
        <v>39213496</v>
      </c>
    </row>
    <row r="27" spans="1:27" ht="13.5">
      <c r="A27" s="183" t="s">
        <v>118</v>
      </c>
      <c r="B27" s="182"/>
      <c r="C27" s="155">
        <v>112625661</v>
      </c>
      <c r="D27" s="155">
        <v>0</v>
      </c>
      <c r="E27" s="156">
        <v>144577000</v>
      </c>
      <c r="F27" s="60">
        <v>144577000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84029980</v>
      </c>
      <c r="Y27" s="60">
        <v>-84029980</v>
      </c>
      <c r="Z27" s="140">
        <v>-100</v>
      </c>
      <c r="AA27" s="155">
        <v>144577000</v>
      </c>
    </row>
    <row r="28" spans="1:27" ht="13.5">
      <c r="A28" s="183" t="s">
        <v>39</v>
      </c>
      <c r="B28" s="182"/>
      <c r="C28" s="155">
        <v>250135908</v>
      </c>
      <c r="D28" s="155">
        <v>0</v>
      </c>
      <c r="E28" s="156">
        <v>259228515</v>
      </c>
      <c r="F28" s="60">
        <v>259228515</v>
      </c>
      <c r="G28" s="60">
        <v>0</v>
      </c>
      <c r="H28" s="60">
        <v>41253790</v>
      </c>
      <c r="I28" s="60">
        <v>19969357</v>
      </c>
      <c r="J28" s="60">
        <v>61223147</v>
      </c>
      <c r="K28" s="60">
        <v>20641821</v>
      </c>
      <c r="L28" s="60">
        <v>97317692</v>
      </c>
      <c r="M28" s="60">
        <v>36362199</v>
      </c>
      <c r="N28" s="60">
        <v>154321712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215544859</v>
      </c>
      <c r="X28" s="60">
        <v>129734520</v>
      </c>
      <c r="Y28" s="60">
        <v>85810339</v>
      </c>
      <c r="Z28" s="140">
        <v>66.14</v>
      </c>
      <c r="AA28" s="155">
        <v>259228515</v>
      </c>
    </row>
    <row r="29" spans="1:27" ht="13.5">
      <c r="A29" s="183" t="s">
        <v>40</v>
      </c>
      <c r="B29" s="182"/>
      <c r="C29" s="155">
        <v>67174142</v>
      </c>
      <c r="D29" s="155">
        <v>0</v>
      </c>
      <c r="E29" s="156">
        <v>60738111</v>
      </c>
      <c r="F29" s="60">
        <v>60738111</v>
      </c>
      <c r="G29" s="60">
        <v>0</v>
      </c>
      <c r="H29" s="60">
        <v>358039</v>
      </c>
      <c r="I29" s="60">
        <v>19827905</v>
      </c>
      <c r="J29" s="60">
        <v>20185944</v>
      </c>
      <c r="K29" s="60">
        <v>250574</v>
      </c>
      <c r="L29" s="60">
        <v>399264</v>
      </c>
      <c r="M29" s="60">
        <v>6198924</v>
      </c>
      <c r="N29" s="60">
        <v>6848762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27034706</v>
      </c>
      <c r="X29" s="60">
        <v>32299532</v>
      </c>
      <c r="Y29" s="60">
        <v>-5264826</v>
      </c>
      <c r="Z29" s="140">
        <v>-16.3</v>
      </c>
      <c r="AA29" s="155">
        <v>60738111</v>
      </c>
    </row>
    <row r="30" spans="1:27" ht="13.5">
      <c r="A30" s="183" t="s">
        <v>119</v>
      </c>
      <c r="B30" s="182"/>
      <c r="C30" s="155">
        <v>1453402187</v>
      </c>
      <c r="D30" s="155">
        <v>0</v>
      </c>
      <c r="E30" s="156">
        <v>1479521996</v>
      </c>
      <c r="F30" s="60">
        <v>1479521996</v>
      </c>
      <c r="G30" s="60">
        <v>34795531</v>
      </c>
      <c r="H30" s="60">
        <v>318347721</v>
      </c>
      <c r="I30" s="60">
        <v>119048553</v>
      </c>
      <c r="J30" s="60">
        <v>472191805</v>
      </c>
      <c r="K30" s="60">
        <v>125676455</v>
      </c>
      <c r="L30" s="60">
        <v>120924395</v>
      </c>
      <c r="M30" s="60">
        <v>140290640</v>
      </c>
      <c r="N30" s="60">
        <v>386891490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859083295</v>
      </c>
      <c r="X30" s="60">
        <v>739761000</v>
      </c>
      <c r="Y30" s="60">
        <v>119322295</v>
      </c>
      <c r="Z30" s="140">
        <v>16.13</v>
      </c>
      <c r="AA30" s="155">
        <v>1479521996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21066261</v>
      </c>
      <c r="D32" s="155">
        <v>0</v>
      </c>
      <c r="E32" s="156">
        <v>20195408</v>
      </c>
      <c r="F32" s="60">
        <v>20195408</v>
      </c>
      <c r="G32" s="60">
        <v>0</v>
      </c>
      <c r="H32" s="60">
        <v>1714568</v>
      </c>
      <c r="I32" s="60">
        <v>3078378</v>
      </c>
      <c r="J32" s="60">
        <v>4792946</v>
      </c>
      <c r="K32" s="60">
        <v>1898718</v>
      </c>
      <c r="L32" s="60">
        <v>3661263</v>
      </c>
      <c r="M32" s="60">
        <v>8426345</v>
      </c>
      <c r="N32" s="60">
        <v>13986326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18779272</v>
      </c>
      <c r="X32" s="60">
        <v>42295900</v>
      </c>
      <c r="Y32" s="60">
        <v>-23516628</v>
      </c>
      <c r="Z32" s="140">
        <v>-55.6</v>
      </c>
      <c r="AA32" s="155">
        <v>20195408</v>
      </c>
    </row>
    <row r="33" spans="1:27" ht="13.5">
      <c r="A33" s="183" t="s">
        <v>42</v>
      </c>
      <c r="B33" s="182"/>
      <c r="C33" s="155">
        <v>4428810</v>
      </c>
      <c r="D33" s="155">
        <v>0</v>
      </c>
      <c r="E33" s="156">
        <v>5407550</v>
      </c>
      <c r="F33" s="60">
        <v>5407550</v>
      </c>
      <c r="G33" s="60">
        <v>1153320</v>
      </c>
      <c r="H33" s="60">
        <v>19844</v>
      </c>
      <c r="I33" s="60">
        <v>19844</v>
      </c>
      <c r="J33" s="60">
        <v>1193008</v>
      </c>
      <c r="K33" s="60">
        <v>1153320</v>
      </c>
      <c r="L33" s="60">
        <v>19844</v>
      </c>
      <c r="M33" s="60">
        <v>19844</v>
      </c>
      <c r="N33" s="60">
        <v>1193008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2386016</v>
      </c>
      <c r="X33" s="60">
        <v>2733600</v>
      </c>
      <c r="Y33" s="60">
        <v>-347584</v>
      </c>
      <c r="Z33" s="140">
        <v>-12.72</v>
      </c>
      <c r="AA33" s="155">
        <v>5407550</v>
      </c>
    </row>
    <row r="34" spans="1:27" ht="13.5">
      <c r="A34" s="183" t="s">
        <v>43</v>
      </c>
      <c r="B34" s="182"/>
      <c r="C34" s="155">
        <v>708203532</v>
      </c>
      <c r="D34" s="155">
        <v>0</v>
      </c>
      <c r="E34" s="156">
        <v>635245440</v>
      </c>
      <c r="F34" s="60">
        <v>635245440</v>
      </c>
      <c r="G34" s="60">
        <v>26527755</v>
      </c>
      <c r="H34" s="60">
        <v>30439066</v>
      </c>
      <c r="I34" s="60">
        <v>63850928</v>
      </c>
      <c r="J34" s="60">
        <v>120817749</v>
      </c>
      <c r="K34" s="60">
        <v>66799377</v>
      </c>
      <c r="L34" s="60">
        <v>56048521</v>
      </c>
      <c r="M34" s="60">
        <v>78186018</v>
      </c>
      <c r="N34" s="60">
        <v>201033916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321851665</v>
      </c>
      <c r="X34" s="60">
        <v>247575520</v>
      </c>
      <c r="Y34" s="60">
        <v>74276145</v>
      </c>
      <c r="Z34" s="140">
        <v>30</v>
      </c>
      <c r="AA34" s="155">
        <v>635245440</v>
      </c>
    </row>
    <row r="35" spans="1:27" ht="13.5">
      <c r="A35" s="181" t="s">
        <v>122</v>
      </c>
      <c r="B35" s="185"/>
      <c r="C35" s="155">
        <v>6181110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19779</v>
      </c>
      <c r="L35" s="60">
        <v>0</v>
      </c>
      <c r="M35" s="60">
        <v>285011</v>
      </c>
      <c r="N35" s="60">
        <v>304790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304790</v>
      </c>
      <c r="X35" s="60"/>
      <c r="Y35" s="60">
        <v>304790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3401854470</v>
      </c>
      <c r="D36" s="188">
        <f>SUM(D25:D35)</f>
        <v>0</v>
      </c>
      <c r="E36" s="189">
        <f t="shared" si="1"/>
        <v>3500013735</v>
      </c>
      <c r="F36" s="190">
        <f t="shared" si="1"/>
        <v>3500013735</v>
      </c>
      <c r="G36" s="190">
        <f t="shared" si="1"/>
        <v>130106240</v>
      </c>
      <c r="H36" s="190">
        <f t="shared" si="1"/>
        <v>460157709</v>
      </c>
      <c r="I36" s="190">
        <f t="shared" si="1"/>
        <v>296569064</v>
      </c>
      <c r="J36" s="190">
        <f t="shared" si="1"/>
        <v>886833013</v>
      </c>
      <c r="K36" s="190">
        <f t="shared" si="1"/>
        <v>320828184</v>
      </c>
      <c r="L36" s="190">
        <f t="shared" si="1"/>
        <v>346866505</v>
      </c>
      <c r="M36" s="190">
        <f t="shared" si="1"/>
        <v>338860368</v>
      </c>
      <c r="N36" s="190">
        <f t="shared" si="1"/>
        <v>1006555057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1893388070</v>
      </c>
      <c r="X36" s="190">
        <f t="shared" si="1"/>
        <v>1731066054</v>
      </c>
      <c r="Y36" s="190">
        <f t="shared" si="1"/>
        <v>162322016</v>
      </c>
      <c r="Z36" s="191">
        <f>+IF(X36&lt;&gt;0,+(Y36/X36)*100,0)</f>
        <v>9.376997233867542</v>
      </c>
      <c r="AA36" s="188">
        <f>SUM(AA25:AA35)</f>
        <v>3500013735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89536459</v>
      </c>
      <c r="D38" s="199">
        <f>+D22-D36</f>
        <v>0</v>
      </c>
      <c r="E38" s="200">
        <f t="shared" si="2"/>
        <v>70320435</v>
      </c>
      <c r="F38" s="106">
        <f t="shared" si="2"/>
        <v>70320435</v>
      </c>
      <c r="G38" s="106">
        <f t="shared" si="2"/>
        <v>107559514</v>
      </c>
      <c r="H38" s="106">
        <f t="shared" si="2"/>
        <v>56884079</v>
      </c>
      <c r="I38" s="106">
        <f t="shared" si="2"/>
        <v>-83070587</v>
      </c>
      <c r="J38" s="106">
        <f t="shared" si="2"/>
        <v>81373006</v>
      </c>
      <c r="K38" s="106">
        <f t="shared" si="2"/>
        <v>-34312536</v>
      </c>
      <c r="L38" s="106">
        <f t="shared" si="2"/>
        <v>-68409861</v>
      </c>
      <c r="M38" s="106">
        <f t="shared" si="2"/>
        <v>51401691</v>
      </c>
      <c r="N38" s="106">
        <f t="shared" si="2"/>
        <v>-51320706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30052300</v>
      </c>
      <c r="X38" s="106">
        <f>IF(F22=F36,0,X22-X36)</f>
        <v>38288871</v>
      </c>
      <c r="Y38" s="106">
        <f t="shared" si="2"/>
        <v>-8236571</v>
      </c>
      <c r="Z38" s="201">
        <f>+IF(X38&lt;&gt;0,+(Y38/X38)*100,0)</f>
        <v>-21.51165804810489</v>
      </c>
      <c r="AA38" s="199">
        <f>+AA22-AA36</f>
        <v>70320435</v>
      </c>
    </row>
    <row r="39" spans="1:27" ht="13.5">
      <c r="A39" s="181" t="s">
        <v>46</v>
      </c>
      <c r="B39" s="185"/>
      <c r="C39" s="155">
        <v>246182651</v>
      </c>
      <c r="D39" s="155">
        <v>0</v>
      </c>
      <c r="E39" s="156">
        <v>293824000</v>
      </c>
      <c r="F39" s="60">
        <v>293824000</v>
      </c>
      <c r="G39" s="60">
        <v>0</v>
      </c>
      <c r="H39" s="60">
        <v>3195852</v>
      </c>
      <c r="I39" s="60">
        <v>11721565</v>
      </c>
      <c r="J39" s="60">
        <v>14917417</v>
      </c>
      <c r="K39" s="60">
        <v>39162769</v>
      </c>
      <c r="L39" s="60">
        <v>34312677</v>
      </c>
      <c r="M39" s="60">
        <v>23237463</v>
      </c>
      <c r="N39" s="60">
        <v>96712909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111630326</v>
      </c>
      <c r="X39" s="60">
        <v>50885890</v>
      </c>
      <c r="Y39" s="60">
        <v>60744436</v>
      </c>
      <c r="Z39" s="140">
        <v>119.37</v>
      </c>
      <c r="AA39" s="155">
        <v>293824000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335719110</v>
      </c>
      <c r="D42" s="206">
        <f>SUM(D38:D41)</f>
        <v>0</v>
      </c>
      <c r="E42" s="207">
        <f t="shared" si="3"/>
        <v>364144435</v>
      </c>
      <c r="F42" s="88">
        <f t="shared" si="3"/>
        <v>364144435</v>
      </c>
      <c r="G42" s="88">
        <f t="shared" si="3"/>
        <v>107559514</v>
      </c>
      <c r="H42" s="88">
        <f t="shared" si="3"/>
        <v>60079931</v>
      </c>
      <c r="I42" s="88">
        <f t="shared" si="3"/>
        <v>-71349022</v>
      </c>
      <c r="J42" s="88">
        <f t="shared" si="3"/>
        <v>96290423</v>
      </c>
      <c r="K42" s="88">
        <f t="shared" si="3"/>
        <v>4850233</v>
      </c>
      <c r="L42" s="88">
        <f t="shared" si="3"/>
        <v>-34097184</v>
      </c>
      <c r="M42" s="88">
        <f t="shared" si="3"/>
        <v>74639154</v>
      </c>
      <c r="N42" s="88">
        <f t="shared" si="3"/>
        <v>45392203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141682626</v>
      </c>
      <c r="X42" s="88">
        <f t="shared" si="3"/>
        <v>89174761</v>
      </c>
      <c r="Y42" s="88">
        <f t="shared" si="3"/>
        <v>52507865</v>
      </c>
      <c r="Z42" s="208">
        <f>+IF(X42&lt;&gt;0,+(Y42/X42)*100,0)</f>
        <v>58.88198007057176</v>
      </c>
      <c r="AA42" s="206">
        <f>SUM(AA38:AA41)</f>
        <v>364144435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335719110</v>
      </c>
      <c r="D44" s="210">
        <f>+D42-D43</f>
        <v>0</v>
      </c>
      <c r="E44" s="211">
        <f t="shared" si="4"/>
        <v>364144435</v>
      </c>
      <c r="F44" s="77">
        <f t="shared" si="4"/>
        <v>364144435</v>
      </c>
      <c r="G44" s="77">
        <f t="shared" si="4"/>
        <v>107559514</v>
      </c>
      <c r="H44" s="77">
        <f t="shared" si="4"/>
        <v>60079931</v>
      </c>
      <c r="I44" s="77">
        <f t="shared" si="4"/>
        <v>-71349022</v>
      </c>
      <c r="J44" s="77">
        <f t="shared" si="4"/>
        <v>96290423</v>
      </c>
      <c r="K44" s="77">
        <f t="shared" si="4"/>
        <v>4850233</v>
      </c>
      <c r="L44" s="77">
        <f t="shared" si="4"/>
        <v>-34097184</v>
      </c>
      <c r="M44" s="77">
        <f t="shared" si="4"/>
        <v>74639154</v>
      </c>
      <c r="N44" s="77">
        <f t="shared" si="4"/>
        <v>45392203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141682626</v>
      </c>
      <c r="X44" s="77">
        <f t="shared" si="4"/>
        <v>89174761</v>
      </c>
      <c r="Y44" s="77">
        <f t="shared" si="4"/>
        <v>52507865</v>
      </c>
      <c r="Z44" s="212">
        <f>+IF(X44&lt;&gt;0,+(Y44/X44)*100,0)</f>
        <v>58.88198007057176</v>
      </c>
      <c r="AA44" s="210">
        <f>+AA42-AA43</f>
        <v>364144435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335719110</v>
      </c>
      <c r="D46" s="206">
        <f>SUM(D44:D45)</f>
        <v>0</v>
      </c>
      <c r="E46" s="207">
        <f t="shared" si="5"/>
        <v>364144435</v>
      </c>
      <c r="F46" s="88">
        <f t="shared" si="5"/>
        <v>364144435</v>
      </c>
      <c r="G46" s="88">
        <f t="shared" si="5"/>
        <v>107559514</v>
      </c>
      <c r="H46" s="88">
        <f t="shared" si="5"/>
        <v>60079931</v>
      </c>
      <c r="I46" s="88">
        <f t="shared" si="5"/>
        <v>-71349022</v>
      </c>
      <c r="J46" s="88">
        <f t="shared" si="5"/>
        <v>96290423</v>
      </c>
      <c r="K46" s="88">
        <f t="shared" si="5"/>
        <v>4850233</v>
      </c>
      <c r="L46" s="88">
        <f t="shared" si="5"/>
        <v>-34097184</v>
      </c>
      <c r="M46" s="88">
        <f t="shared" si="5"/>
        <v>74639154</v>
      </c>
      <c r="N46" s="88">
        <f t="shared" si="5"/>
        <v>45392203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141682626</v>
      </c>
      <c r="X46" s="88">
        <f t="shared" si="5"/>
        <v>89174761</v>
      </c>
      <c r="Y46" s="88">
        <f t="shared" si="5"/>
        <v>52507865</v>
      </c>
      <c r="Z46" s="208">
        <f>+IF(X46&lt;&gt;0,+(Y46/X46)*100,0)</f>
        <v>58.88198007057176</v>
      </c>
      <c r="AA46" s="206">
        <f>SUM(AA44:AA45)</f>
        <v>364144435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335719110</v>
      </c>
      <c r="D48" s="217">
        <f>SUM(D46:D47)</f>
        <v>0</v>
      </c>
      <c r="E48" s="218">
        <f t="shared" si="6"/>
        <v>364144435</v>
      </c>
      <c r="F48" s="219">
        <f t="shared" si="6"/>
        <v>364144435</v>
      </c>
      <c r="G48" s="219">
        <f t="shared" si="6"/>
        <v>107559514</v>
      </c>
      <c r="H48" s="220">
        <f t="shared" si="6"/>
        <v>60079931</v>
      </c>
      <c r="I48" s="220">
        <f t="shared" si="6"/>
        <v>-71349022</v>
      </c>
      <c r="J48" s="220">
        <f t="shared" si="6"/>
        <v>96290423</v>
      </c>
      <c r="K48" s="220">
        <f t="shared" si="6"/>
        <v>4850233</v>
      </c>
      <c r="L48" s="220">
        <f t="shared" si="6"/>
        <v>-34097184</v>
      </c>
      <c r="M48" s="219">
        <f t="shared" si="6"/>
        <v>74639154</v>
      </c>
      <c r="N48" s="219">
        <f t="shared" si="6"/>
        <v>45392203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141682626</v>
      </c>
      <c r="X48" s="220">
        <f t="shared" si="6"/>
        <v>89174761</v>
      </c>
      <c r="Y48" s="220">
        <f t="shared" si="6"/>
        <v>52507865</v>
      </c>
      <c r="Z48" s="221">
        <f>+IF(X48&lt;&gt;0,+(Y48/X48)*100,0)</f>
        <v>58.88198007057176</v>
      </c>
      <c r="AA48" s="222">
        <f>SUM(AA46:AA47)</f>
        <v>364144435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17522226</v>
      </c>
      <c r="D5" s="153">
        <f>SUM(D6:D8)</f>
        <v>0</v>
      </c>
      <c r="E5" s="154">
        <f t="shared" si="0"/>
        <v>6100000</v>
      </c>
      <c r="F5" s="100">
        <f t="shared" si="0"/>
        <v>6100000</v>
      </c>
      <c r="G5" s="100">
        <f t="shared" si="0"/>
        <v>0</v>
      </c>
      <c r="H5" s="100">
        <f t="shared" si="0"/>
        <v>0</v>
      </c>
      <c r="I5" s="100">
        <f t="shared" si="0"/>
        <v>653147</v>
      </c>
      <c r="J5" s="100">
        <f t="shared" si="0"/>
        <v>653147</v>
      </c>
      <c r="K5" s="100">
        <f t="shared" si="0"/>
        <v>1550283</v>
      </c>
      <c r="L5" s="100">
        <f t="shared" si="0"/>
        <v>291011</v>
      </c>
      <c r="M5" s="100">
        <f t="shared" si="0"/>
        <v>2727635</v>
      </c>
      <c r="N5" s="100">
        <f t="shared" si="0"/>
        <v>4568929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5222076</v>
      </c>
      <c r="X5" s="100">
        <f t="shared" si="0"/>
        <v>11949540</v>
      </c>
      <c r="Y5" s="100">
        <f t="shared" si="0"/>
        <v>-6727464</v>
      </c>
      <c r="Z5" s="137">
        <f>+IF(X5&lt;&gt;0,+(Y5/X5)*100,0)</f>
        <v>-56.29893703021204</v>
      </c>
      <c r="AA5" s="153">
        <f>SUM(AA6:AA8)</f>
        <v>6100000</v>
      </c>
    </row>
    <row r="6" spans="1:27" ht="13.5">
      <c r="A6" s="138" t="s">
        <v>75</v>
      </c>
      <c r="B6" s="136"/>
      <c r="C6" s="155">
        <v>12583633</v>
      </c>
      <c r="D6" s="155"/>
      <c r="E6" s="156"/>
      <c r="F6" s="60"/>
      <c r="G6" s="60"/>
      <c r="H6" s="60"/>
      <c r="I6" s="60"/>
      <c r="J6" s="60"/>
      <c r="K6" s="60">
        <v>1210689</v>
      </c>
      <c r="L6" s="60">
        <v>1800</v>
      </c>
      <c r="M6" s="60">
        <v>47087</v>
      </c>
      <c r="N6" s="60">
        <v>1259576</v>
      </c>
      <c r="O6" s="60"/>
      <c r="P6" s="60"/>
      <c r="Q6" s="60"/>
      <c r="R6" s="60"/>
      <c r="S6" s="60"/>
      <c r="T6" s="60"/>
      <c r="U6" s="60"/>
      <c r="V6" s="60"/>
      <c r="W6" s="60">
        <v>1259576</v>
      </c>
      <c r="X6" s="60">
        <v>980520</v>
      </c>
      <c r="Y6" s="60">
        <v>279056</v>
      </c>
      <c r="Z6" s="140">
        <v>28.46</v>
      </c>
      <c r="AA6" s="62"/>
    </row>
    <row r="7" spans="1:27" ht="13.5">
      <c r="A7" s="138" t="s">
        <v>76</v>
      </c>
      <c r="B7" s="136"/>
      <c r="C7" s="157">
        <v>259843</v>
      </c>
      <c r="D7" s="157"/>
      <c r="E7" s="158">
        <v>850000</v>
      </c>
      <c r="F7" s="159">
        <v>850000</v>
      </c>
      <c r="G7" s="159"/>
      <c r="H7" s="159"/>
      <c r="I7" s="159"/>
      <c r="J7" s="159"/>
      <c r="K7" s="159">
        <v>290000</v>
      </c>
      <c r="L7" s="159"/>
      <c r="M7" s="159">
        <v>2460675</v>
      </c>
      <c r="N7" s="159">
        <v>2750675</v>
      </c>
      <c r="O7" s="159"/>
      <c r="P7" s="159"/>
      <c r="Q7" s="159"/>
      <c r="R7" s="159"/>
      <c r="S7" s="159"/>
      <c r="T7" s="159"/>
      <c r="U7" s="159"/>
      <c r="V7" s="159"/>
      <c r="W7" s="159">
        <v>2750675</v>
      </c>
      <c r="X7" s="159">
        <v>10969020</v>
      </c>
      <c r="Y7" s="159">
        <v>-8218345</v>
      </c>
      <c r="Z7" s="141">
        <v>-74.92</v>
      </c>
      <c r="AA7" s="225">
        <v>850000</v>
      </c>
    </row>
    <row r="8" spans="1:27" ht="13.5">
      <c r="A8" s="138" t="s">
        <v>77</v>
      </c>
      <c r="B8" s="136"/>
      <c r="C8" s="155">
        <v>4678750</v>
      </c>
      <c r="D8" s="155"/>
      <c r="E8" s="156">
        <v>5250000</v>
      </c>
      <c r="F8" s="60">
        <v>5250000</v>
      </c>
      <c r="G8" s="60"/>
      <c r="H8" s="60"/>
      <c r="I8" s="60">
        <v>653147</v>
      </c>
      <c r="J8" s="60">
        <v>653147</v>
      </c>
      <c r="K8" s="60">
        <v>49594</v>
      </c>
      <c r="L8" s="60">
        <v>289211</v>
      </c>
      <c r="M8" s="60">
        <v>219873</v>
      </c>
      <c r="N8" s="60">
        <v>558678</v>
      </c>
      <c r="O8" s="60"/>
      <c r="P8" s="60"/>
      <c r="Q8" s="60"/>
      <c r="R8" s="60"/>
      <c r="S8" s="60"/>
      <c r="T8" s="60"/>
      <c r="U8" s="60"/>
      <c r="V8" s="60"/>
      <c r="W8" s="60">
        <v>1211825</v>
      </c>
      <c r="X8" s="60"/>
      <c r="Y8" s="60">
        <v>1211825</v>
      </c>
      <c r="Z8" s="140"/>
      <c r="AA8" s="62">
        <v>5250000</v>
      </c>
    </row>
    <row r="9" spans="1:27" ht="13.5">
      <c r="A9" s="135" t="s">
        <v>78</v>
      </c>
      <c r="B9" s="136"/>
      <c r="C9" s="153">
        <f aca="true" t="shared" si="1" ref="C9:Y9">SUM(C10:C14)</f>
        <v>40824860</v>
      </c>
      <c r="D9" s="153">
        <f>SUM(D10:D14)</f>
        <v>0</v>
      </c>
      <c r="E9" s="154">
        <f t="shared" si="1"/>
        <v>66134225</v>
      </c>
      <c r="F9" s="100">
        <f t="shared" si="1"/>
        <v>66134225</v>
      </c>
      <c r="G9" s="100">
        <f t="shared" si="1"/>
        <v>79980</v>
      </c>
      <c r="H9" s="100">
        <f t="shared" si="1"/>
        <v>305257</v>
      </c>
      <c r="I9" s="100">
        <f t="shared" si="1"/>
        <v>5366423</v>
      </c>
      <c r="J9" s="100">
        <f t="shared" si="1"/>
        <v>5751660</v>
      </c>
      <c r="K9" s="100">
        <f t="shared" si="1"/>
        <v>11086726</v>
      </c>
      <c r="L9" s="100">
        <f t="shared" si="1"/>
        <v>1756224</v>
      </c>
      <c r="M9" s="100">
        <f t="shared" si="1"/>
        <v>8825188</v>
      </c>
      <c r="N9" s="100">
        <f t="shared" si="1"/>
        <v>21668138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27419798</v>
      </c>
      <c r="X9" s="100">
        <f t="shared" si="1"/>
        <v>5253000</v>
      </c>
      <c r="Y9" s="100">
        <f t="shared" si="1"/>
        <v>22166798</v>
      </c>
      <c r="Z9" s="137">
        <f>+IF(X9&lt;&gt;0,+(Y9/X9)*100,0)</f>
        <v>421.98359032933564</v>
      </c>
      <c r="AA9" s="102">
        <f>SUM(AA10:AA14)</f>
        <v>66134225</v>
      </c>
    </row>
    <row r="10" spans="1:27" ht="13.5">
      <c r="A10" s="138" t="s">
        <v>79</v>
      </c>
      <c r="B10" s="136"/>
      <c r="C10" s="155">
        <v>25005874</v>
      </c>
      <c r="D10" s="155"/>
      <c r="E10" s="156">
        <v>19771000</v>
      </c>
      <c r="F10" s="60">
        <v>19771000</v>
      </c>
      <c r="G10" s="60"/>
      <c r="H10" s="60"/>
      <c r="I10" s="60">
        <v>1018917</v>
      </c>
      <c r="J10" s="60">
        <v>1018917</v>
      </c>
      <c r="K10" s="60">
        <v>7290052</v>
      </c>
      <c r="L10" s="60">
        <v>692663</v>
      </c>
      <c r="M10" s="60">
        <v>6507731</v>
      </c>
      <c r="N10" s="60">
        <v>14490446</v>
      </c>
      <c r="O10" s="60"/>
      <c r="P10" s="60"/>
      <c r="Q10" s="60"/>
      <c r="R10" s="60"/>
      <c r="S10" s="60"/>
      <c r="T10" s="60"/>
      <c r="U10" s="60"/>
      <c r="V10" s="60"/>
      <c r="W10" s="60">
        <v>15509363</v>
      </c>
      <c r="X10" s="60">
        <v>2064000</v>
      </c>
      <c r="Y10" s="60">
        <v>13445363</v>
      </c>
      <c r="Z10" s="140">
        <v>651.42</v>
      </c>
      <c r="AA10" s="62">
        <v>19771000</v>
      </c>
    </row>
    <row r="11" spans="1:27" ht="13.5">
      <c r="A11" s="138" t="s">
        <v>80</v>
      </c>
      <c r="B11" s="136"/>
      <c r="C11" s="155">
        <v>15297213</v>
      </c>
      <c r="D11" s="155"/>
      <c r="E11" s="156">
        <v>43313225</v>
      </c>
      <c r="F11" s="60">
        <v>43313225</v>
      </c>
      <c r="G11" s="60">
        <v>79980</v>
      </c>
      <c r="H11" s="60">
        <v>305257</v>
      </c>
      <c r="I11" s="60">
        <v>4347506</v>
      </c>
      <c r="J11" s="60">
        <v>4732743</v>
      </c>
      <c r="K11" s="60">
        <v>3623438</v>
      </c>
      <c r="L11" s="60">
        <v>442494</v>
      </c>
      <c r="M11" s="60">
        <v>2287973</v>
      </c>
      <c r="N11" s="60">
        <v>6353905</v>
      </c>
      <c r="O11" s="60"/>
      <c r="P11" s="60"/>
      <c r="Q11" s="60"/>
      <c r="R11" s="60"/>
      <c r="S11" s="60"/>
      <c r="T11" s="60"/>
      <c r="U11" s="60"/>
      <c r="V11" s="60"/>
      <c r="W11" s="60">
        <v>11086648</v>
      </c>
      <c r="X11" s="60">
        <v>2929020</v>
      </c>
      <c r="Y11" s="60">
        <v>8157628</v>
      </c>
      <c r="Z11" s="140">
        <v>278.51</v>
      </c>
      <c r="AA11" s="62">
        <v>43313225</v>
      </c>
    </row>
    <row r="12" spans="1:27" ht="13.5">
      <c r="A12" s="138" t="s">
        <v>81</v>
      </c>
      <c r="B12" s="136"/>
      <c r="C12" s="155">
        <v>496728</v>
      </c>
      <c r="D12" s="155"/>
      <c r="E12" s="156">
        <v>2100000</v>
      </c>
      <c r="F12" s="60">
        <v>2100000</v>
      </c>
      <c r="G12" s="60"/>
      <c r="H12" s="60"/>
      <c r="I12" s="60"/>
      <c r="J12" s="60"/>
      <c r="K12" s="60">
        <v>173236</v>
      </c>
      <c r="L12" s="60"/>
      <c r="M12" s="60"/>
      <c r="N12" s="60">
        <v>173236</v>
      </c>
      <c r="O12" s="60"/>
      <c r="P12" s="60"/>
      <c r="Q12" s="60"/>
      <c r="R12" s="60"/>
      <c r="S12" s="60"/>
      <c r="T12" s="60"/>
      <c r="U12" s="60"/>
      <c r="V12" s="60"/>
      <c r="W12" s="60">
        <v>173236</v>
      </c>
      <c r="X12" s="60">
        <v>259980</v>
      </c>
      <c r="Y12" s="60">
        <v>-86744</v>
      </c>
      <c r="Z12" s="140">
        <v>-33.37</v>
      </c>
      <c r="AA12" s="62">
        <v>2100000</v>
      </c>
    </row>
    <row r="13" spans="1:27" ht="13.5">
      <c r="A13" s="138" t="s">
        <v>82</v>
      </c>
      <c r="B13" s="136"/>
      <c r="C13" s="155">
        <v>25045</v>
      </c>
      <c r="D13" s="155"/>
      <c r="E13" s="156"/>
      <c r="F13" s="60"/>
      <c r="G13" s="60"/>
      <c r="H13" s="60"/>
      <c r="I13" s="60"/>
      <c r="J13" s="60"/>
      <c r="K13" s="60"/>
      <c r="L13" s="60">
        <v>621067</v>
      </c>
      <c r="M13" s="60">
        <v>29484</v>
      </c>
      <c r="N13" s="60">
        <v>650551</v>
      </c>
      <c r="O13" s="60"/>
      <c r="P13" s="60"/>
      <c r="Q13" s="60"/>
      <c r="R13" s="60"/>
      <c r="S13" s="60"/>
      <c r="T13" s="60"/>
      <c r="U13" s="60"/>
      <c r="V13" s="60"/>
      <c r="W13" s="60">
        <v>650551</v>
      </c>
      <c r="X13" s="60"/>
      <c r="Y13" s="60">
        <v>650551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950000</v>
      </c>
      <c r="F14" s="159">
        <v>950000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950000</v>
      </c>
    </row>
    <row r="15" spans="1:27" ht="13.5">
      <c r="A15" s="135" t="s">
        <v>84</v>
      </c>
      <c r="B15" s="142"/>
      <c r="C15" s="153">
        <f aca="true" t="shared" si="2" ref="C15:Y15">SUM(C16:C18)</f>
        <v>123856138</v>
      </c>
      <c r="D15" s="153">
        <f>SUM(D16:D18)</f>
        <v>0</v>
      </c>
      <c r="E15" s="154">
        <f t="shared" si="2"/>
        <v>220219000</v>
      </c>
      <c r="F15" s="100">
        <f t="shared" si="2"/>
        <v>220219000</v>
      </c>
      <c r="G15" s="100">
        <f t="shared" si="2"/>
        <v>0</v>
      </c>
      <c r="H15" s="100">
        <f t="shared" si="2"/>
        <v>10634878</v>
      </c>
      <c r="I15" s="100">
        <f t="shared" si="2"/>
        <v>12860557</v>
      </c>
      <c r="J15" s="100">
        <f t="shared" si="2"/>
        <v>23495435</v>
      </c>
      <c r="K15" s="100">
        <f t="shared" si="2"/>
        <v>14909793</v>
      </c>
      <c r="L15" s="100">
        <f t="shared" si="2"/>
        <v>18029526</v>
      </c>
      <c r="M15" s="100">
        <f t="shared" si="2"/>
        <v>7108907</v>
      </c>
      <c r="N15" s="100">
        <f t="shared" si="2"/>
        <v>40048226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63543661</v>
      </c>
      <c r="X15" s="100">
        <f t="shared" si="2"/>
        <v>206916960</v>
      </c>
      <c r="Y15" s="100">
        <f t="shared" si="2"/>
        <v>-143373299</v>
      </c>
      <c r="Z15" s="137">
        <f>+IF(X15&lt;&gt;0,+(Y15/X15)*100,0)</f>
        <v>-69.29025972544734</v>
      </c>
      <c r="AA15" s="102">
        <f>SUM(AA16:AA18)</f>
        <v>220219000</v>
      </c>
    </row>
    <row r="16" spans="1:27" ht="13.5">
      <c r="A16" s="138" t="s">
        <v>85</v>
      </c>
      <c r="B16" s="136"/>
      <c r="C16" s="155">
        <v>15102396</v>
      </c>
      <c r="D16" s="155"/>
      <c r="E16" s="156">
        <v>14500000</v>
      </c>
      <c r="F16" s="60">
        <v>14500000</v>
      </c>
      <c r="G16" s="60"/>
      <c r="H16" s="60">
        <v>1461267</v>
      </c>
      <c r="I16" s="60">
        <v>2359863</v>
      </c>
      <c r="J16" s="60">
        <v>3821130</v>
      </c>
      <c r="K16" s="60">
        <v>4611716</v>
      </c>
      <c r="L16" s="60">
        <v>3525075</v>
      </c>
      <c r="M16" s="60">
        <v>2508889</v>
      </c>
      <c r="N16" s="60">
        <v>10645680</v>
      </c>
      <c r="O16" s="60"/>
      <c r="P16" s="60"/>
      <c r="Q16" s="60"/>
      <c r="R16" s="60"/>
      <c r="S16" s="60"/>
      <c r="T16" s="60"/>
      <c r="U16" s="60"/>
      <c r="V16" s="60"/>
      <c r="W16" s="60">
        <v>14466810</v>
      </c>
      <c r="X16" s="60">
        <v>94330980</v>
      </c>
      <c r="Y16" s="60">
        <v>-79864170</v>
      </c>
      <c r="Z16" s="140">
        <v>-84.66</v>
      </c>
      <c r="AA16" s="62">
        <v>14500000</v>
      </c>
    </row>
    <row r="17" spans="1:27" ht="13.5">
      <c r="A17" s="138" t="s">
        <v>86</v>
      </c>
      <c r="B17" s="136"/>
      <c r="C17" s="155">
        <v>108753742</v>
      </c>
      <c r="D17" s="155"/>
      <c r="E17" s="156">
        <v>205719000</v>
      </c>
      <c r="F17" s="60">
        <v>205719000</v>
      </c>
      <c r="G17" s="60"/>
      <c r="H17" s="60">
        <v>9173611</v>
      </c>
      <c r="I17" s="60">
        <v>10500694</v>
      </c>
      <c r="J17" s="60">
        <v>19674305</v>
      </c>
      <c r="K17" s="60">
        <v>10298077</v>
      </c>
      <c r="L17" s="60">
        <v>14504451</v>
      </c>
      <c r="M17" s="60">
        <v>4600018</v>
      </c>
      <c r="N17" s="60">
        <v>29402546</v>
      </c>
      <c r="O17" s="60"/>
      <c r="P17" s="60"/>
      <c r="Q17" s="60"/>
      <c r="R17" s="60"/>
      <c r="S17" s="60"/>
      <c r="T17" s="60"/>
      <c r="U17" s="60"/>
      <c r="V17" s="60"/>
      <c r="W17" s="60">
        <v>49076851</v>
      </c>
      <c r="X17" s="60">
        <v>112585980</v>
      </c>
      <c r="Y17" s="60">
        <v>-63509129</v>
      </c>
      <c r="Z17" s="140">
        <v>-56.41</v>
      </c>
      <c r="AA17" s="62">
        <v>205719000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151076874</v>
      </c>
      <c r="D19" s="153">
        <f>SUM(D20:D23)</f>
        <v>0</v>
      </c>
      <c r="E19" s="154">
        <f t="shared" si="3"/>
        <v>305300775</v>
      </c>
      <c r="F19" s="100">
        <f t="shared" si="3"/>
        <v>305300775</v>
      </c>
      <c r="G19" s="100">
        <f t="shared" si="3"/>
        <v>1379206</v>
      </c>
      <c r="H19" s="100">
        <f t="shared" si="3"/>
        <v>5023419</v>
      </c>
      <c r="I19" s="100">
        <f t="shared" si="3"/>
        <v>9407707</v>
      </c>
      <c r="J19" s="100">
        <f t="shared" si="3"/>
        <v>15810332</v>
      </c>
      <c r="K19" s="100">
        <f t="shared" si="3"/>
        <v>27365714</v>
      </c>
      <c r="L19" s="100">
        <f t="shared" si="3"/>
        <v>7203927</v>
      </c>
      <c r="M19" s="100">
        <f t="shared" si="3"/>
        <v>16711346</v>
      </c>
      <c r="N19" s="100">
        <f t="shared" si="3"/>
        <v>51280987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67091319</v>
      </c>
      <c r="X19" s="100">
        <f t="shared" si="3"/>
        <v>86595060</v>
      </c>
      <c r="Y19" s="100">
        <f t="shared" si="3"/>
        <v>-19503741</v>
      </c>
      <c r="Z19" s="137">
        <f>+IF(X19&lt;&gt;0,+(Y19/X19)*100,0)</f>
        <v>-22.52292567266539</v>
      </c>
      <c r="AA19" s="102">
        <f>SUM(AA20:AA23)</f>
        <v>305300775</v>
      </c>
    </row>
    <row r="20" spans="1:27" ht="13.5">
      <c r="A20" s="138" t="s">
        <v>89</v>
      </c>
      <c r="B20" s="136"/>
      <c r="C20" s="155">
        <v>67924327</v>
      </c>
      <c r="D20" s="155"/>
      <c r="E20" s="156">
        <v>214780000</v>
      </c>
      <c r="F20" s="60">
        <v>214780000</v>
      </c>
      <c r="G20" s="60">
        <v>591109</v>
      </c>
      <c r="H20" s="60">
        <v>850285</v>
      </c>
      <c r="I20" s="60">
        <v>4184145</v>
      </c>
      <c r="J20" s="60">
        <v>5625539</v>
      </c>
      <c r="K20" s="60">
        <v>12298624</v>
      </c>
      <c r="L20" s="60">
        <v>5241558</v>
      </c>
      <c r="M20" s="60">
        <v>1843368</v>
      </c>
      <c r="N20" s="60">
        <v>19383550</v>
      </c>
      <c r="O20" s="60"/>
      <c r="P20" s="60"/>
      <c r="Q20" s="60"/>
      <c r="R20" s="60"/>
      <c r="S20" s="60"/>
      <c r="T20" s="60"/>
      <c r="U20" s="60"/>
      <c r="V20" s="60"/>
      <c r="W20" s="60">
        <v>25009089</v>
      </c>
      <c r="X20" s="60">
        <v>53888520</v>
      </c>
      <c r="Y20" s="60">
        <v>-28879431</v>
      </c>
      <c r="Z20" s="140">
        <v>-53.59</v>
      </c>
      <c r="AA20" s="62">
        <v>214780000</v>
      </c>
    </row>
    <row r="21" spans="1:27" ht="13.5">
      <c r="A21" s="138" t="s">
        <v>90</v>
      </c>
      <c r="B21" s="136"/>
      <c r="C21" s="155">
        <v>34956305</v>
      </c>
      <c r="D21" s="155"/>
      <c r="E21" s="156">
        <v>25992225</v>
      </c>
      <c r="F21" s="60">
        <v>25992225</v>
      </c>
      <c r="G21" s="60">
        <v>788097</v>
      </c>
      <c r="H21" s="60">
        <v>2481373</v>
      </c>
      <c r="I21" s="60">
        <v>1243891</v>
      </c>
      <c r="J21" s="60">
        <v>4513361</v>
      </c>
      <c r="K21" s="60">
        <v>4146476</v>
      </c>
      <c r="L21" s="60">
        <v>1342885</v>
      </c>
      <c r="M21" s="60">
        <v>7043442</v>
      </c>
      <c r="N21" s="60">
        <v>12532803</v>
      </c>
      <c r="O21" s="60"/>
      <c r="P21" s="60"/>
      <c r="Q21" s="60"/>
      <c r="R21" s="60"/>
      <c r="S21" s="60"/>
      <c r="T21" s="60"/>
      <c r="U21" s="60"/>
      <c r="V21" s="60"/>
      <c r="W21" s="60">
        <v>17046164</v>
      </c>
      <c r="X21" s="60">
        <v>19871520</v>
      </c>
      <c r="Y21" s="60">
        <v>-2825356</v>
      </c>
      <c r="Z21" s="140">
        <v>-14.22</v>
      </c>
      <c r="AA21" s="62">
        <v>25992225</v>
      </c>
    </row>
    <row r="22" spans="1:27" ht="13.5">
      <c r="A22" s="138" t="s">
        <v>91</v>
      </c>
      <c r="B22" s="136"/>
      <c r="C22" s="157">
        <v>43495573</v>
      </c>
      <c r="D22" s="157"/>
      <c r="E22" s="158">
        <v>51665000</v>
      </c>
      <c r="F22" s="159">
        <v>51665000</v>
      </c>
      <c r="G22" s="159"/>
      <c r="H22" s="159">
        <v>1467686</v>
      </c>
      <c r="I22" s="159">
        <v>3963271</v>
      </c>
      <c r="J22" s="159">
        <v>5430957</v>
      </c>
      <c r="K22" s="159">
        <v>8830556</v>
      </c>
      <c r="L22" s="159">
        <v>511314</v>
      </c>
      <c r="M22" s="159">
        <v>6606606</v>
      </c>
      <c r="N22" s="159">
        <v>15948476</v>
      </c>
      <c r="O22" s="159"/>
      <c r="P22" s="159"/>
      <c r="Q22" s="159"/>
      <c r="R22" s="159"/>
      <c r="S22" s="159"/>
      <c r="T22" s="159"/>
      <c r="U22" s="159"/>
      <c r="V22" s="159"/>
      <c r="W22" s="159">
        <v>21379433</v>
      </c>
      <c r="X22" s="159">
        <v>7064520</v>
      </c>
      <c r="Y22" s="159">
        <v>14314913</v>
      </c>
      <c r="Z22" s="141">
        <v>202.63</v>
      </c>
      <c r="AA22" s="225">
        <v>51665000</v>
      </c>
    </row>
    <row r="23" spans="1:27" ht="13.5">
      <c r="A23" s="138" t="s">
        <v>92</v>
      </c>
      <c r="B23" s="136"/>
      <c r="C23" s="155">
        <v>4700669</v>
      </c>
      <c r="D23" s="155"/>
      <c r="E23" s="156">
        <v>12863550</v>
      </c>
      <c r="F23" s="60">
        <v>12863550</v>
      </c>
      <c r="G23" s="60"/>
      <c r="H23" s="60">
        <v>224075</v>
      </c>
      <c r="I23" s="60">
        <v>16400</v>
      </c>
      <c r="J23" s="60">
        <v>240475</v>
      </c>
      <c r="K23" s="60">
        <v>2090058</v>
      </c>
      <c r="L23" s="60">
        <v>108170</v>
      </c>
      <c r="M23" s="60">
        <v>1217930</v>
      </c>
      <c r="N23" s="60">
        <v>3416158</v>
      </c>
      <c r="O23" s="60"/>
      <c r="P23" s="60"/>
      <c r="Q23" s="60"/>
      <c r="R23" s="60"/>
      <c r="S23" s="60"/>
      <c r="T23" s="60"/>
      <c r="U23" s="60"/>
      <c r="V23" s="60"/>
      <c r="W23" s="60">
        <v>3656633</v>
      </c>
      <c r="X23" s="60">
        <v>5770500</v>
      </c>
      <c r="Y23" s="60">
        <v>-2113867</v>
      </c>
      <c r="Z23" s="140">
        <v>-36.63</v>
      </c>
      <c r="AA23" s="62">
        <v>12863550</v>
      </c>
    </row>
    <row r="24" spans="1:27" ht="13.5">
      <c r="A24" s="135" t="s">
        <v>93</v>
      </c>
      <c r="B24" s="142"/>
      <c r="C24" s="153">
        <v>17762888</v>
      </c>
      <c r="D24" s="153"/>
      <c r="E24" s="154"/>
      <c r="F24" s="100"/>
      <c r="G24" s="100"/>
      <c r="H24" s="100"/>
      <c r="I24" s="100">
        <v>1267829</v>
      </c>
      <c r="J24" s="100">
        <v>1267829</v>
      </c>
      <c r="K24" s="100">
        <v>230405</v>
      </c>
      <c r="L24" s="100">
        <v>761426</v>
      </c>
      <c r="M24" s="100">
        <v>830635</v>
      </c>
      <c r="N24" s="100">
        <v>1822466</v>
      </c>
      <c r="O24" s="100"/>
      <c r="P24" s="100"/>
      <c r="Q24" s="100"/>
      <c r="R24" s="100"/>
      <c r="S24" s="100"/>
      <c r="T24" s="100"/>
      <c r="U24" s="100"/>
      <c r="V24" s="100"/>
      <c r="W24" s="100">
        <v>3090295</v>
      </c>
      <c r="X24" s="100">
        <v>16234020</v>
      </c>
      <c r="Y24" s="100">
        <v>-13143725</v>
      </c>
      <c r="Z24" s="137">
        <v>-80.96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351042986</v>
      </c>
      <c r="D25" s="217">
        <f>+D5+D9+D15+D19+D24</f>
        <v>0</v>
      </c>
      <c r="E25" s="230">
        <f t="shared" si="4"/>
        <v>597754000</v>
      </c>
      <c r="F25" s="219">
        <f t="shared" si="4"/>
        <v>597754000</v>
      </c>
      <c r="G25" s="219">
        <f t="shared" si="4"/>
        <v>1459186</v>
      </c>
      <c r="H25" s="219">
        <f t="shared" si="4"/>
        <v>15963554</v>
      </c>
      <c r="I25" s="219">
        <f t="shared" si="4"/>
        <v>29555663</v>
      </c>
      <c r="J25" s="219">
        <f t="shared" si="4"/>
        <v>46978403</v>
      </c>
      <c r="K25" s="219">
        <f t="shared" si="4"/>
        <v>55142921</v>
      </c>
      <c r="L25" s="219">
        <f t="shared" si="4"/>
        <v>28042114</v>
      </c>
      <c r="M25" s="219">
        <f t="shared" si="4"/>
        <v>36203711</v>
      </c>
      <c r="N25" s="219">
        <f t="shared" si="4"/>
        <v>119388746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166367149</v>
      </c>
      <c r="X25" s="219">
        <f t="shared" si="4"/>
        <v>326948580</v>
      </c>
      <c r="Y25" s="219">
        <f t="shared" si="4"/>
        <v>-160581431</v>
      </c>
      <c r="Z25" s="231">
        <f>+IF(X25&lt;&gt;0,+(Y25/X25)*100,0)</f>
        <v>-49.11519450550909</v>
      </c>
      <c r="AA25" s="232">
        <f>+AA5+AA9+AA15+AA19+AA24</f>
        <v>597754000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194012799</v>
      </c>
      <c r="D28" s="155"/>
      <c r="E28" s="156">
        <v>367677000</v>
      </c>
      <c r="F28" s="60">
        <v>367677000</v>
      </c>
      <c r="G28" s="60">
        <v>1347386</v>
      </c>
      <c r="H28" s="60">
        <v>6563975</v>
      </c>
      <c r="I28" s="60">
        <v>22655668</v>
      </c>
      <c r="J28" s="60">
        <v>30567029</v>
      </c>
      <c r="K28" s="60">
        <v>35633135</v>
      </c>
      <c r="L28" s="60">
        <v>11187227</v>
      </c>
      <c r="M28" s="60">
        <v>20315931</v>
      </c>
      <c r="N28" s="60">
        <v>67136293</v>
      </c>
      <c r="O28" s="60"/>
      <c r="P28" s="60"/>
      <c r="Q28" s="60"/>
      <c r="R28" s="60"/>
      <c r="S28" s="60"/>
      <c r="T28" s="60"/>
      <c r="U28" s="60"/>
      <c r="V28" s="60"/>
      <c r="W28" s="60">
        <v>97703322</v>
      </c>
      <c r="X28" s="60"/>
      <c r="Y28" s="60">
        <v>97703322</v>
      </c>
      <c r="Z28" s="140"/>
      <c r="AA28" s="155">
        <v>367677000</v>
      </c>
    </row>
    <row r="29" spans="1:27" ht="13.5">
      <c r="A29" s="234" t="s">
        <v>134</v>
      </c>
      <c r="B29" s="136"/>
      <c r="C29" s="155">
        <v>51791714</v>
      </c>
      <c r="D29" s="155"/>
      <c r="E29" s="156">
        <v>9927000</v>
      </c>
      <c r="F29" s="60">
        <v>9927000</v>
      </c>
      <c r="G29" s="60">
        <v>111396</v>
      </c>
      <c r="H29" s="60">
        <v>505888</v>
      </c>
      <c r="I29" s="60">
        <v>3040178</v>
      </c>
      <c r="J29" s="60">
        <v>3657462</v>
      </c>
      <c r="K29" s="60">
        <v>12472155</v>
      </c>
      <c r="L29" s="60">
        <v>2845713</v>
      </c>
      <c r="M29" s="60">
        <v>6328296</v>
      </c>
      <c r="N29" s="60">
        <v>21646164</v>
      </c>
      <c r="O29" s="60"/>
      <c r="P29" s="60"/>
      <c r="Q29" s="60"/>
      <c r="R29" s="60"/>
      <c r="S29" s="60"/>
      <c r="T29" s="60"/>
      <c r="U29" s="60"/>
      <c r="V29" s="60"/>
      <c r="W29" s="60">
        <v>25303626</v>
      </c>
      <c r="X29" s="60"/>
      <c r="Y29" s="60">
        <v>25303626</v>
      </c>
      <c r="Z29" s="140"/>
      <c r="AA29" s="62">
        <v>9927000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282361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246086874</v>
      </c>
      <c r="D32" s="210">
        <f>SUM(D28:D31)</f>
        <v>0</v>
      </c>
      <c r="E32" s="211">
        <f t="shared" si="5"/>
        <v>377604000</v>
      </c>
      <c r="F32" s="77">
        <f t="shared" si="5"/>
        <v>377604000</v>
      </c>
      <c r="G32" s="77">
        <f t="shared" si="5"/>
        <v>1458782</v>
      </c>
      <c r="H32" s="77">
        <f t="shared" si="5"/>
        <v>7069863</v>
      </c>
      <c r="I32" s="77">
        <f t="shared" si="5"/>
        <v>25695846</v>
      </c>
      <c r="J32" s="77">
        <f t="shared" si="5"/>
        <v>34224491</v>
      </c>
      <c r="K32" s="77">
        <f t="shared" si="5"/>
        <v>48105290</v>
      </c>
      <c r="L32" s="77">
        <f t="shared" si="5"/>
        <v>14032940</v>
      </c>
      <c r="M32" s="77">
        <f t="shared" si="5"/>
        <v>26644227</v>
      </c>
      <c r="N32" s="77">
        <f t="shared" si="5"/>
        <v>88782457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123006948</v>
      </c>
      <c r="X32" s="77">
        <f t="shared" si="5"/>
        <v>0</v>
      </c>
      <c r="Y32" s="77">
        <f t="shared" si="5"/>
        <v>123006948</v>
      </c>
      <c r="Z32" s="212">
        <f>+IF(X32&lt;&gt;0,+(Y32/X32)*100,0)</f>
        <v>0</v>
      </c>
      <c r="AA32" s="79">
        <f>SUM(AA28:AA31)</f>
        <v>377604000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4134245</v>
      </c>
      <c r="D34" s="155"/>
      <c r="E34" s="156">
        <v>100000000</v>
      </c>
      <c r="F34" s="60">
        <v>100000000</v>
      </c>
      <c r="G34" s="60">
        <v>8</v>
      </c>
      <c r="H34" s="60">
        <v>10117</v>
      </c>
      <c r="I34" s="60">
        <v>52907</v>
      </c>
      <c r="J34" s="60">
        <v>63032</v>
      </c>
      <c r="K34" s="60">
        <v>84576</v>
      </c>
      <c r="L34" s="60">
        <v>956772</v>
      </c>
      <c r="M34" s="60">
        <v>405620</v>
      </c>
      <c r="N34" s="60">
        <v>1446968</v>
      </c>
      <c r="O34" s="60"/>
      <c r="P34" s="60"/>
      <c r="Q34" s="60"/>
      <c r="R34" s="60"/>
      <c r="S34" s="60"/>
      <c r="T34" s="60"/>
      <c r="U34" s="60"/>
      <c r="V34" s="60"/>
      <c r="W34" s="60">
        <v>1510000</v>
      </c>
      <c r="X34" s="60"/>
      <c r="Y34" s="60">
        <v>1510000</v>
      </c>
      <c r="Z34" s="140"/>
      <c r="AA34" s="62">
        <v>100000000</v>
      </c>
    </row>
    <row r="35" spans="1:27" ht="13.5">
      <c r="A35" s="237" t="s">
        <v>53</v>
      </c>
      <c r="B35" s="136"/>
      <c r="C35" s="155">
        <v>100821869</v>
      </c>
      <c r="D35" s="155"/>
      <c r="E35" s="156">
        <v>120150000</v>
      </c>
      <c r="F35" s="60">
        <v>120150000</v>
      </c>
      <c r="G35" s="60">
        <v>396</v>
      </c>
      <c r="H35" s="60">
        <v>8883572</v>
      </c>
      <c r="I35" s="60">
        <v>3806909</v>
      </c>
      <c r="J35" s="60">
        <v>12690877</v>
      </c>
      <c r="K35" s="60">
        <v>6953055</v>
      </c>
      <c r="L35" s="60">
        <v>13052402</v>
      </c>
      <c r="M35" s="60">
        <v>9153864</v>
      </c>
      <c r="N35" s="60">
        <v>29159321</v>
      </c>
      <c r="O35" s="60"/>
      <c r="P35" s="60"/>
      <c r="Q35" s="60"/>
      <c r="R35" s="60"/>
      <c r="S35" s="60"/>
      <c r="T35" s="60"/>
      <c r="U35" s="60"/>
      <c r="V35" s="60"/>
      <c r="W35" s="60">
        <v>41850198</v>
      </c>
      <c r="X35" s="60"/>
      <c r="Y35" s="60">
        <v>41850198</v>
      </c>
      <c r="Z35" s="140"/>
      <c r="AA35" s="62">
        <v>120150000</v>
      </c>
    </row>
    <row r="36" spans="1:27" ht="13.5">
      <c r="A36" s="238" t="s">
        <v>139</v>
      </c>
      <c r="B36" s="149"/>
      <c r="C36" s="222">
        <f aca="true" t="shared" si="6" ref="C36:Y36">SUM(C32:C35)</f>
        <v>351042988</v>
      </c>
      <c r="D36" s="222">
        <f>SUM(D32:D35)</f>
        <v>0</v>
      </c>
      <c r="E36" s="218">
        <f t="shared" si="6"/>
        <v>597754000</v>
      </c>
      <c r="F36" s="220">
        <f t="shared" si="6"/>
        <v>597754000</v>
      </c>
      <c r="G36" s="220">
        <f t="shared" si="6"/>
        <v>1459186</v>
      </c>
      <c r="H36" s="220">
        <f t="shared" si="6"/>
        <v>15963552</v>
      </c>
      <c r="I36" s="220">
        <f t="shared" si="6"/>
        <v>29555662</v>
      </c>
      <c r="J36" s="220">
        <f t="shared" si="6"/>
        <v>46978400</v>
      </c>
      <c r="K36" s="220">
        <f t="shared" si="6"/>
        <v>55142921</v>
      </c>
      <c r="L36" s="220">
        <f t="shared" si="6"/>
        <v>28042114</v>
      </c>
      <c r="M36" s="220">
        <f t="shared" si="6"/>
        <v>36203711</v>
      </c>
      <c r="N36" s="220">
        <f t="shared" si="6"/>
        <v>119388746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166367146</v>
      </c>
      <c r="X36" s="220">
        <f t="shared" si="6"/>
        <v>0</v>
      </c>
      <c r="Y36" s="220">
        <f t="shared" si="6"/>
        <v>166367146</v>
      </c>
      <c r="Z36" s="221">
        <f>+IF(X36&lt;&gt;0,+(Y36/X36)*100,0)</f>
        <v>0</v>
      </c>
      <c r="AA36" s="239">
        <f>SUM(AA32:AA35)</f>
        <v>597754000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124348488</v>
      </c>
      <c r="D6" s="155"/>
      <c r="E6" s="59">
        <v>320733304</v>
      </c>
      <c r="F6" s="60">
        <v>320733304</v>
      </c>
      <c r="G6" s="60">
        <v>-70334314</v>
      </c>
      <c r="H6" s="60">
        <v>-114503245</v>
      </c>
      <c r="I6" s="60">
        <v>-57284664</v>
      </c>
      <c r="J6" s="60">
        <v>-57284664</v>
      </c>
      <c r="K6" s="60">
        <v>25336512</v>
      </c>
      <c r="L6" s="60">
        <v>39163595</v>
      </c>
      <c r="M6" s="60">
        <v>53578327</v>
      </c>
      <c r="N6" s="60">
        <v>53578327</v>
      </c>
      <c r="O6" s="60"/>
      <c r="P6" s="60"/>
      <c r="Q6" s="60"/>
      <c r="R6" s="60"/>
      <c r="S6" s="60"/>
      <c r="T6" s="60"/>
      <c r="U6" s="60"/>
      <c r="V6" s="60"/>
      <c r="W6" s="60">
        <v>53578327</v>
      </c>
      <c r="X6" s="60">
        <v>160366652</v>
      </c>
      <c r="Y6" s="60">
        <v>-106788325</v>
      </c>
      <c r="Z6" s="140">
        <v>-66.59</v>
      </c>
      <c r="AA6" s="62">
        <v>320733304</v>
      </c>
    </row>
    <row r="7" spans="1:27" ht="13.5">
      <c r="A7" s="249" t="s">
        <v>144</v>
      </c>
      <c r="B7" s="182"/>
      <c r="C7" s="155">
        <v>784203172</v>
      </c>
      <c r="D7" s="155"/>
      <c r="E7" s="59">
        <v>555595210</v>
      </c>
      <c r="F7" s="60">
        <v>555595210</v>
      </c>
      <c r="G7" s="60">
        <v>784203172</v>
      </c>
      <c r="H7" s="60">
        <v>907849415</v>
      </c>
      <c r="I7" s="60">
        <v>885628024</v>
      </c>
      <c r="J7" s="60">
        <v>885628024</v>
      </c>
      <c r="K7" s="60">
        <v>861806550</v>
      </c>
      <c r="L7" s="60">
        <v>821718684</v>
      </c>
      <c r="M7" s="60">
        <v>857648926</v>
      </c>
      <c r="N7" s="60">
        <v>857648926</v>
      </c>
      <c r="O7" s="60"/>
      <c r="P7" s="60"/>
      <c r="Q7" s="60"/>
      <c r="R7" s="60"/>
      <c r="S7" s="60"/>
      <c r="T7" s="60"/>
      <c r="U7" s="60"/>
      <c r="V7" s="60"/>
      <c r="W7" s="60">
        <v>857648926</v>
      </c>
      <c r="X7" s="60">
        <v>277797605</v>
      </c>
      <c r="Y7" s="60">
        <v>579851321</v>
      </c>
      <c r="Z7" s="140">
        <v>208.73</v>
      </c>
      <c r="AA7" s="62">
        <v>555595210</v>
      </c>
    </row>
    <row r="8" spans="1:27" ht="13.5">
      <c r="A8" s="249" t="s">
        <v>145</v>
      </c>
      <c r="B8" s="182"/>
      <c r="C8" s="155">
        <v>608516025</v>
      </c>
      <c r="D8" s="155"/>
      <c r="E8" s="59">
        <v>767954000</v>
      </c>
      <c r="F8" s="60">
        <v>767954000</v>
      </c>
      <c r="G8" s="60">
        <v>854005345</v>
      </c>
      <c r="H8" s="60">
        <v>1001738763</v>
      </c>
      <c r="I8" s="60">
        <v>894998773</v>
      </c>
      <c r="J8" s="60">
        <v>894998773</v>
      </c>
      <c r="K8" s="60">
        <v>875531374</v>
      </c>
      <c r="L8" s="60">
        <v>854018595</v>
      </c>
      <c r="M8" s="60">
        <v>909091829</v>
      </c>
      <c r="N8" s="60">
        <v>909091829</v>
      </c>
      <c r="O8" s="60"/>
      <c r="P8" s="60"/>
      <c r="Q8" s="60"/>
      <c r="R8" s="60"/>
      <c r="S8" s="60"/>
      <c r="T8" s="60"/>
      <c r="U8" s="60"/>
      <c r="V8" s="60"/>
      <c r="W8" s="60">
        <v>909091829</v>
      </c>
      <c r="X8" s="60">
        <v>383977000</v>
      </c>
      <c r="Y8" s="60">
        <v>525114829</v>
      </c>
      <c r="Z8" s="140">
        <v>136.76</v>
      </c>
      <c r="AA8" s="62">
        <v>767954000</v>
      </c>
    </row>
    <row r="9" spans="1:27" ht="13.5">
      <c r="A9" s="249" t="s">
        <v>146</v>
      </c>
      <c r="B9" s="182"/>
      <c r="C9" s="155">
        <v>462925524</v>
      </c>
      <c r="D9" s="155"/>
      <c r="E9" s="59">
        <v>156279478</v>
      </c>
      <c r="F9" s="60">
        <v>156279478</v>
      </c>
      <c r="G9" s="60">
        <v>244193240</v>
      </c>
      <c r="H9" s="60">
        <v>246238044</v>
      </c>
      <c r="I9" s="60">
        <v>230840540</v>
      </c>
      <c r="J9" s="60">
        <v>230840540</v>
      </c>
      <c r="K9" s="60">
        <v>202657554</v>
      </c>
      <c r="L9" s="60">
        <v>169678682</v>
      </c>
      <c r="M9" s="60">
        <v>167803624</v>
      </c>
      <c r="N9" s="60">
        <v>167803624</v>
      </c>
      <c r="O9" s="60"/>
      <c r="P9" s="60"/>
      <c r="Q9" s="60"/>
      <c r="R9" s="60"/>
      <c r="S9" s="60"/>
      <c r="T9" s="60"/>
      <c r="U9" s="60"/>
      <c r="V9" s="60"/>
      <c r="W9" s="60">
        <v>167803624</v>
      </c>
      <c r="X9" s="60">
        <v>78139739</v>
      </c>
      <c r="Y9" s="60">
        <v>89663885</v>
      </c>
      <c r="Z9" s="140">
        <v>114.75</v>
      </c>
      <c r="AA9" s="62">
        <v>156279478</v>
      </c>
    </row>
    <row r="10" spans="1:27" ht="13.5">
      <c r="A10" s="249" t="s">
        <v>147</v>
      </c>
      <c r="B10" s="182"/>
      <c r="C10" s="155"/>
      <c r="D10" s="155"/>
      <c r="E10" s="59">
        <v>42690655</v>
      </c>
      <c r="F10" s="60">
        <v>42690655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21345328</v>
      </c>
      <c r="Y10" s="159">
        <v>-21345328</v>
      </c>
      <c r="Z10" s="141">
        <v>-100</v>
      </c>
      <c r="AA10" s="225">
        <v>42690655</v>
      </c>
    </row>
    <row r="11" spans="1:27" ht="13.5">
      <c r="A11" s="249" t="s">
        <v>148</v>
      </c>
      <c r="B11" s="182"/>
      <c r="C11" s="155">
        <v>743239027</v>
      </c>
      <c r="D11" s="155"/>
      <c r="E11" s="59">
        <v>762595450</v>
      </c>
      <c r="F11" s="60">
        <v>762595450</v>
      </c>
      <c r="G11" s="60">
        <v>741190406</v>
      </c>
      <c r="H11" s="60">
        <v>739733776</v>
      </c>
      <c r="I11" s="60">
        <v>739836069</v>
      </c>
      <c r="J11" s="60">
        <v>739836069</v>
      </c>
      <c r="K11" s="60">
        <v>741919073</v>
      </c>
      <c r="L11" s="60">
        <v>742480508</v>
      </c>
      <c r="M11" s="60">
        <v>741893004</v>
      </c>
      <c r="N11" s="60">
        <v>741893004</v>
      </c>
      <c r="O11" s="60"/>
      <c r="P11" s="60"/>
      <c r="Q11" s="60"/>
      <c r="R11" s="60"/>
      <c r="S11" s="60"/>
      <c r="T11" s="60"/>
      <c r="U11" s="60"/>
      <c r="V11" s="60"/>
      <c r="W11" s="60">
        <v>741893004</v>
      </c>
      <c r="X11" s="60">
        <v>381297725</v>
      </c>
      <c r="Y11" s="60">
        <v>360595279</v>
      </c>
      <c r="Z11" s="140">
        <v>94.57</v>
      </c>
      <c r="AA11" s="62">
        <v>762595450</v>
      </c>
    </row>
    <row r="12" spans="1:27" ht="13.5">
      <c r="A12" s="250" t="s">
        <v>56</v>
      </c>
      <c r="B12" s="251"/>
      <c r="C12" s="168">
        <f aca="true" t="shared" si="0" ref="C12:Y12">SUM(C6:C11)</f>
        <v>2723232236</v>
      </c>
      <c r="D12" s="168">
        <f>SUM(D6:D11)</f>
        <v>0</v>
      </c>
      <c r="E12" s="72">
        <f t="shared" si="0"/>
        <v>2605848097</v>
      </c>
      <c r="F12" s="73">
        <f t="shared" si="0"/>
        <v>2605848097</v>
      </c>
      <c r="G12" s="73">
        <f t="shared" si="0"/>
        <v>2553257849</v>
      </c>
      <c r="H12" s="73">
        <f t="shared" si="0"/>
        <v>2781056753</v>
      </c>
      <c r="I12" s="73">
        <f t="shared" si="0"/>
        <v>2694018742</v>
      </c>
      <c r="J12" s="73">
        <f t="shared" si="0"/>
        <v>2694018742</v>
      </c>
      <c r="K12" s="73">
        <f t="shared" si="0"/>
        <v>2707251063</v>
      </c>
      <c r="L12" s="73">
        <f t="shared" si="0"/>
        <v>2627060064</v>
      </c>
      <c r="M12" s="73">
        <f t="shared" si="0"/>
        <v>2730015710</v>
      </c>
      <c r="N12" s="73">
        <f t="shared" si="0"/>
        <v>2730015710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2730015710</v>
      </c>
      <c r="X12" s="73">
        <f t="shared" si="0"/>
        <v>1302924049</v>
      </c>
      <c r="Y12" s="73">
        <f t="shared" si="0"/>
        <v>1427091661</v>
      </c>
      <c r="Z12" s="170">
        <f>+IF(X12&lt;&gt;0,+(Y12/X12)*100,0)</f>
        <v>109.52991942203379</v>
      </c>
      <c r="AA12" s="74">
        <f>SUM(AA6:AA11)</f>
        <v>2605848097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9587680</v>
      </c>
      <c r="D15" s="155"/>
      <c r="E15" s="59">
        <v>8771407</v>
      </c>
      <c r="F15" s="60">
        <v>8771407</v>
      </c>
      <c r="G15" s="60">
        <v>8589438</v>
      </c>
      <c r="H15" s="60">
        <v>8559487</v>
      </c>
      <c r="I15" s="60">
        <v>8529747</v>
      </c>
      <c r="J15" s="60">
        <v>8529747</v>
      </c>
      <c r="K15" s="60">
        <v>8500008</v>
      </c>
      <c r="L15" s="60">
        <v>8470434</v>
      </c>
      <c r="M15" s="60">
        <v>8440870</v>
      </c>
      <c r="N15" s="60">
        <v>8440870</v>
      </c>
      <c r="O15" s="60"/>
      <c r="P15" s="60"/>
      <c r="Q15" s="60"/>
      <c r="R15" s="60"/>
      <c r="S15" s="60"/>
      <c r="T15" s="60"/>
      <c r="U15" s="60"/>
      <c r="V15" s="60"/>
      <c r="W15" s="60">
        <v>8440870</v>
      </c>
      <c r="X15" s="60">
        <v>4385704</v>
      </c>
      <c r="Y15" s="60">
        <v>4055166</v>
      </c>
      <c r="Z15" s="140">
        <v>92.46</v>
      </c>
      <c r="AA15" s="62">
        <v>8771407</v>
      </c>
    </row>
    <row r="16" spans="1:27" ht="13.5">
      <c r="A16" s="249" t="s">
        <v>151</v>
      </c>
      <c r="B16" s="182"/>
      <c r="C16" s="155"/>
      <c r="D16" s="155"/>
      <c r="E16" s="59">
        <v>46000</v>
      </c>
      <c r="F16" s="60">
        <v>46000</v>
      </c>
      <c r="G16" s="159">
        <v>46081</v>
      </c>
      <c r="H16" s="159">
        <v>46081</v>
      </c>
      <c r="I16" s="159">
        <v>46081</v>
      </c>
      <c r="J16" s="60">
        <v>46081</v>
      </c>
      <c r="K16" s="159">
        <v>46081</v>
      </c>
      <c r="L16" s="159">
        <v>46081</v>
      </c>
      <c r="M16" s="60">
        <v>46081</v>
      </c>
      <c r="N16" s="159">
        <v>46081</v>
      </c>
      <c r="O16" s="159"/>
      <c r="P16" s="159"/>
      <c r="Q16" s="60"/>
      <c r="R16" s="159"/>
      <c r="S16" s="159"/>
      <c r="T16" s="60"/>
      <c r="U16" s="159"/>
      <c r="V16" s="159"/>
      <c r="W16" s="159">
        <v>46081</v>
      </c>
      <c r="X16" s="60">
        <v>23000</v>
      </c>
      <c r="Y16" s="159">
        <v>23081</v>
      </c>
      <c r="Z16" s="141">
        <v>100.35</v>
      </c>
      <c r="AA16" s="225">
        <v>46000</v>
      </c>
    </row>
    <row r="17" spans="1:27" ht="13.5">
      <c r="A17" s="249" t="s">
        <v>152</v>
      </c>
      <c r="B17" s="182"/>
      <c r="C17" s="155">
        <v>356913816</v>
      </c>
      <c r="D17" s="155"/>
      <c r="E17" s="59">
        <v>320520000</v>
      </c>
      <c r="F17" s="60">
        <v>320520000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160260000</v>
      </c>
      <c r="Y17" s="60">
        <v>-160260000</v>
      </c>
      <c r="Z17" s="140">
        <v>-100</v>
      </c>
      <c r="AA17" s="62">
        <v>320520000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6642645705</v>
      </c>
      <c r="D19" s="155"/>
      <c r="E19" s="59">
        <v>7283929997</v>
      </c>
      <c r="F19" s="60">
        <v>7283929997</v>
      </c>
      <c r="G19" s="60">
        <v>6992123394</v>
      </c>
      <c r="H19" s="60">
        <v>6971237546</v>
      </c>
      <c r="I19" s="60">
        <v>6980802363</v>
      </c>
      <c r="J19" s="60">
        <v>6980802363</v>
      </c>
      <c r="K19" s="60">
        <v>7015283687</v>
      </c>
      <c r="L19" s="60">
        <v>6535851113</v>
      </c>
      <c r="M19" s="60">
        <v>6536808665</v>
      </c>
      <c r="N19" s="60">
        <v>6536808665</v>
      </c>
      <c r="O19" s="60"/>
      <c r="P19" s="60"/>
      <c r="Q19" s="60"/>
      <c r="R19" s="60"/>
      <c r="S19" s="60"/>
      <c r="T19" s="60"/>
      <c r="U19" s="60"/>
      <c r="V19" s="60"/>
      <c r="W19" s="60">
        <v>6536808665</v>
      </c>
      <c r="X19" s="60">
        <v>3641964999</v>
      </c>
      <c r="Y19" s="60">
        <v>2894843666</v>
      </c>
      <c r="Z19" s="140">
        <v>79.49</v>
      </c>
      <c r="AA19" s="62">
        <v>7283929997</v>
      </c>
    </row>
    <row r="20" spans="1:27" ht="13.5">
      <c r="A20" s="249" t="s">
        <v>155</v>
      </c>
      <c r="B20" s="182"/>
      <c r="C20" s="155">
        <v>46520046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648000</v>
      </c>
      <c r="F21" s="60">
        <v>648000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324000</v>
      </c>
      <c r="Y21" s="60">
        <v>-324000</v>
      </c>
      <c r="Z21" s="140">
        <v>-100</v>
      </c>
      <c r="AA21" s="62">
        <v>648000</v>
      </c>
    </row>
    <row r="22" spans="1:27" ht="13.5">
      <c r="A22" s="249" t="s">
        <v>157</v>
      </c>
      <c r="B22" s="182"/>
      <c r="C22" s="155">
        <v>2097543</v>
      </c>
      <c r="D22" s="155"/>
      <c r="E22" s="59">
        <v>3959000</v>
      </c>
      <c r="F22" s="60">
        <v>3959000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1979500</v>
      </c>
      <c r="Y22" s="60">
        <v>-1979500</v>
      </c>
      <c r="Z22" s="140">
        <v>-100</v>
      </c>
      <c r="AA22" s="62">
        <v>3959000</v>
      </c>
    </row>
    <row r="23" spans="1:27" ht="13.5">
      <c r="A23" s="249" t="s">
        <v>158</v>
      </c>
      <c r="B23" s="182"/>
      <c r="C23" s="155"/>
      <c r="D23" s="155"/>
      <c r="E23" s="59">
        <v>8859121</v>
      </c>
      <c r="F23" s="60">
        <v>8859121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4429561</v>
      </c>
      <c r="Y23" s="159">
        <v>-4429561</v>
      </c>
      <c r="Z23" s="141">
        <v>-100</v>
      </c>
      <c r="AA23" s="225">
        <v>8859121</v>
      </c>
    </row>
    <row r="24" spans="1:27" ht="13.5">
      <c r="A24" s="250" t="s">
        <v>57</v>
      </c>
      <c r="B24" s="253"/>
      <c r="C24" s="168">
        <f aca="true" t="shared" si="1" ref="C24:Y24">SUM(C15:C23)</f>
        <v>7057764790</v>
      </c>
      <c r="D24" s="168">
        <f>SUM(D15:D23)</f>
        <v>0</v>
      </c>
      <c r="E24" s="76">
        <f t="shared" si="1"/>
        <v>7626733525</v>
      </c>
      <c r="F24" s="77">
        <f t="shared" si="1"/>
        <v>7626733525</v>
      </c>
      <c r="G24" s="77">
        <f t="shared" si="1"/>
        <v>7000758913</v>
      </c>
      <c r="H24" s="77">
        <f t="shared" si="1"/>
        <v>6979843114</v>
      </c>
      <c r="I24" s="77">
        <f t="shared" si="1"/>
        <v>6989378191</v>
      </c>
      <c r="J24" s="77">
        <f t="shared" si="1"/>
        <v>6989378191</v>
      </c>
      <c r="K24" s="77">
        <f t="shared" si="1"/>
        <v>7023829776</v>
      </c>
      <c r="L24" s="77">
        <f t="shared" si="1"/>
        <v>6544367628</v>
      </c>
      <c r="M24" s="77">
        <f t="shared" si="1"/>
        <v>6545295616</v>
      </c>
      <c r="N24" s="77">
        <f t="shared" si="1"/>
        <v>6545295616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6545295616</v>
      </c>
      <c r="X24" s="77">
        <f t="shared" si="1"/>
        <v>3813366764</v>
      </c>
      <c r="Y24" s="77">
        <f t="shared" si="1"/>
        <v>2731928852</v>
      </c>
      <c r="Z24" s="212">
        <f>+IF(X24&lt;&gt;0,+(Y24/X24)*100,0)</f>
        <v>71.64086281421211</v>
      </c>
      <c r="AA24" s="79">
        <f>SUM(AA15:AA23)</f>
        <v>7626733525</v>
      </c>
    </row>
    <row r="25" spans="1:27" ht="13.5">
      <c r="A25" s="250" t="s">
        <v>159</v>
      </c>
      <c r="B25" s="251"/>
      <c r="C25" s="168">
        <f aca="true" t="shared" si="2" ref="C25:Y25">+C12+C24</f>
        <v>9780997026</v>
      </c>
      <c r="D25" s="168">
        <f>+D12+D24</f>
        <v>0</v>
      </c>
      <c r="E25" s="72">
        <f t="shared" si="2"/>
        <v>10232581622</v>
      </c>
      <c r="F25" s="73">
        <f t="shared" si="2"/>
        <v>10232581622</v>
      </c>
      <c r="G25" s="73">
        <f t="shared" si="2"/>
        <v>9554016762</v>
      </c>
      <c r="H25" s="73">
        <f t="shared" si="2"/>
        <v>9760899867</v>
      </c>
      <c r="I25" s="73">
        <f t="shared" si="2"/>
        <v>9683396933</v>
      </c>
      <c r="J25" s="73">
        <f t="shared" si="2"/>
        <v>9683396933</v>
      </c>
      <c r="K25" s="73">
        <f t="shared" si="2"/>
        <v>9731080839</v>
      </c>
      <c r="L25" s="73">
        <f t="shared" si="2"/>
        <v>9171427692</v>
      </c>
      <c r="M25" s="73">
        <f t="shared" si="2"/>
        <v>9275311326</v>
      </c>
      <c r="N25" s="73">
        <f t="shared" si="2"/>
        <v>9275311326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9275311326</v>
      </c>
      <c r="X25" s="73">
        <f t="shared" si="2"/>
        <v>5116290813</v>
      </c>
      <c r="Y25" s="73">
        <f t="shared" si="2"/>
        <v>4159020513</v>
      </c>
      <c r="Z25" s="170">
        <f>+IF(X25&lt;&gt;0,+(Y25/X25)*100,0)</f>
        <v>81.28975980865535</v>
      </c>
      <c r="AA25" s="74">
        <f>+AA12+AA24</f>
        <v>10232581622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43028659</v>
      </c>
      <c r="D30" s="155"/>
      <c r="E30" s="59">
        <v>42690655</v>
      </c>
      <c r="F30" s="60">
        <v>42690655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21345328</v>
      </c>
      <c r="Y30" s="60">
        <v>-21345328</v>
      </c>
      <c r="Z30" s="140">
        <v>-100</v>
      </c>
      <c r="AA30" s="62">
        <v>42690655</v>
      </c>
    </row>
    <row r="31" spans="1:27" ht="13.5">
      <c r="A31" s="249" t="s">
        <v>163</v>
      </c>
      <c r="B31" s="182"/>
      <c r="C31" s="155">
        <v>85112070</v>
      </c>
      <c r="D31" s="155"/>
      <c r="E31" s="59">
        <v>87547900</v>
      </c>
      <c r="F31" s="60">
        <v>87547900</v>
      </c>
      <c r="G31" s="60">
        <v>87558369</v>
      </c>
      <c r="H31" s="60">
        <v>87524929</v>
      </c>
      <c r="I31" s="60">
        <v>87897183</v>
      </c>
      <c r="J31" s="60">
        <v>87897183</v>
      </c>
      <c r="K31" s="60">
        <v>87861310</v>
      </c>
      <c r="L31" s="60">
        <v>87755957</v>
      </c>
      <c r="M31" s="60">
        <v>88457380</v>
      </c>
      <c r="N31" s="60">
        <v>88457380</v>
      </c>
      <c r="O31" s="60"/>
      <c r="P31" s="60"/>
      <c r="Q31" s="60"/>
      <c r="R31" s="60"/>
      <c r="S31" s="60"/>
      <c r="T31" s="60"/>
      <c r="U31" s="60"/>
      <c r="V31" s="60"/>
      <c r="W31" s="60">
        <v>88457380</v>
      </c>
      <c r="X31" s="60">
        <v>43773950</v>
      </c>
      <c r="Y31" s="60">
        <v>44683430</v>
      </c>
      <c r="Z31" s="140">
        <v>102.08</v>
      </c>
      <c r="AA31" s="62">
        <v>87547900</v>
      </c>
    </row>
    <row r="32" spans="1:27" ht="13.5">
      <c r="A32" s="249" t="s">
        <v>164</v>
      </c>
      <c r="B32" s="182"/>
      <c r="C32" s="155">
        <v>868820912</v>
      </c>
      <c r="D32" s="155"/>
      <c r="E32" s="59">
        <v>948479210</v>
      </c>
      <c r="F32" s="60">
        <v>948479210</v>
      </c>
      <c r="G32" s="60">
        <v>595853279</v>
      </c>
      <c r="H32" s="60">
        <v>748323053</v>
      </c>
      <c r="I32" s="60">
        <v>779598097</v>
      </c>
      <c r="J32" s="60">
        <v>779598097</v>
      </c>
      <c r="K32" s="60">
        <v>705768840</v>
      </c>
      <c r="L32" s="60">
        <v>669745554</v>
      </c>
      <c r="M32" s="60">
        <v>726578831</v>
      </c>
      <c r="N32" s="60">
        <v>726578831</v>
      </c>
      <c r="O32" s="60"/>
      <c r="P32" s="60"/>
      <c r="Q32" s="60"/>
      <c r="R32" s="60"/>
      <c r="S32" s="60"/>
      <c r="T32" s="60"/>
      <c r="U32" s="60"/>
      <c r="V32" s="60"/>
      <c r="W32" s="60">
        <v>726578831</v>
      </c>
      <c r="X32" s="60">
        <v>474239605</v>
      </c>
      <c r="Y32" s="60">
        <v>252339226</v>
      </c>
      <c r="Z32" s="140">
        <v>53.21</v>
      </c>
      <c r="AA32" s="62">
        <v>948479210</v>
      </c>
    </row>
    <row r="33" spans="1:27" ht="13.5">
      <c r="A33" s="249" t="s">
        <v>165</v>
      </c>
      <c r="B33" s="182"/>
      <c r="C33" s="155">
        <v>6876719</v>
      </c>
      <c r="D33" s="155"/>
      <c r="E33" s="59">
        <v>3714231</v>
      </c>
      <c r="F33" s="60">
        <v>3714231</v>
      </c>
      <c r="G33" s="60">
        <v>6084404</v>
      </c>
      <c r="H33" s="60">
        <v>6084404</v>
      </c>
      <c r="I33" s="60">
        <v>6084404</v>
      </c>
      <c r="J33" s="60">
        <v>6084404</v>
      </c>
      <c r="K33" s="60">
        <v>6084404</v>
      </c>
      <c r="L33" s="60">
        <v>6084404</v>
      </c>
      <c r="M33" s="60">
        <v>6084404</v>
      </c>
      <c r="N33" s="60">
        <v>6084404</v>
      </c>
      <c r="O33" s="60"/>
      <c r="P33" s="60"/>
      <c r="Q33" s="60"/>
      <c r="R33" s="60"/>
      <c r="S33" s="60"/>
      <c r="T33" s="60"/>
      <c r="U33" s="60"/>
      <c r="V33" s="60"/>
      <c r="W33" s="60">
        <v>6084404</v>
      </c>
      <c r="X33" s="60">
        <v>1857116</v>
      </c>
      <c r="Y33" s="60">
        <v>4227288</v>
      </c>
      <c r="Z33" s="140">
        <v>227.63</v>
      </c>
      <c r="AA33" s="62">
        <v>3714231</v>
      </c>
    </row>
    <row r="34" spans="1:27" ht="13.5">
      <c r="A34" s="250" t="s">
        <v>58</v>
      </c>
      <c r="B34" s="251"/>
      <c r="C34" s="168">
        <f aca="true" t="shared" si="3" ref="C34:Y34">SUM(C29:C33)</f>
        <v>1003838360</v>
      </c>
      <c r="D34" s="168">
        <f>SUM(D29:D33)</f>
        <v>0</v>
      </c>
      <c r="E34" s="72">
        <f t="shared" si="3"/>
        <v>1082431996</v>
      </c>
      <c r="F34" s="73">
        <f t="shared" si="3"/>
        <v>1082431996</v>
      </c>
      <c r="G34" s="73">
        <f t="shared" si="3"/>
        <v>689496052</v>
      </c>
      <c r="H34" s="73">
        <f t="shared" si="3"/>
        <v>841932386</v>
      </c>
      <c r="I34" s="73">
        <f t="shared" si="3"/>
        <v>873579684</v>
      </c>
      <c r="J34" s="73">
        <f t="shared" si="3"/>
        <v>873579684</v>
      </c>
      <c r="K34" s="73">
        <f t="shared" si="3"/>
        <v>799714554</v>
      </c>
      <c r="L34" s="73">
        <f t="shared" si="3"/>
        <v>763585915</v>
      </c>
      <c r="M34" s="73">
        <f t="shared" si="3"/>
        <v>821120615</v>
      </c>
      <c r="N34" s="73">
        <f t="shared" si="3"/>
        <v>821120615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821120615</v>
      </c>
      <c r="X34" s="73">
        <f t="shared" si="3"/>
        <v>541215999</v>
      </c>
      <c r="Y34" s="73">
        <f t="shared" si="3"/>
        <v>279904616</v>
      </c>
      <c r="Z34" s="170">
        <f>+IF(X34&lt;&gt;0,+(Y34/X34)*100,0)</f>
        <v>51.717727583289715</v>
      </c>
      <c r="AA34" s="74">
        <f>SUM(AA29:AA33)</f>
        <v>1082431996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497397875</v>
      </c>
      <c r="D37" s="155"/>
      <c r="E37" s="59">
        <v>100000000</v>
      </c>
      <c r="F37" s="60">
        <v>100000000</v>
      </c>
      <c r="G37" s="60">
        <v>540426533</v>
      </c>
      <c r="H37" s="60">
        <v>540426533</v>
      </c>
      <c r="I37" s="60">
        <v>529594046</v>
      </c>
      <c r="J37" s="60">
        <v>529594046</v>
      </c>
      <c r="K37" s="60">
        <v>529558547</v>
      </c>
      <c r="L37" s="60">
        <v>529523048</v>
      </c>
      <c r="M37" s="60">
        <v>517050910</v>
      </c>
      <c r="N37" s="60">
        <v>517050910</v>
      </c>
      <c r="O37" s="60"/>
      <c r="P37" s="60"/>
      <c r="Q37" s="60"/>
      <c r="R37" s="60"/>
      <c r="S37" s="60"/>
      <c r="T37" s="60"/>
      <c r="U37" s="60"/>
      <c r="V37" s="60"/>
      <c r="W37" s="60">
        <v>517050910</v>
      </c>
      <c r="X37" s="60">
        <v>50000000</v>
      </c>
      <c r="Y37" s="60">
        <v>467050910</v>
      </c>
      <c r="Z37" s="140">
        <v>934.1</v>
      </c>
      <c r="AA37" s="62">
        <v>100000000</v>
      </c>
    </row>
    <row r="38" spans="1:27" ht="13.5">
      <c r="A38" s="249" t="s">
        <v>165</v>
      </c>
      <c r="B38" s="182"/>
      <c r="C38" s="155">
        <v>620850368</v>
      </c>
      <c r="D38" s="155"/>
      <c r="E38" s="59">
        <v>768989820</v>
      </c>
      <c r="F38" s="60">
        <v>768989820</v>
      </c>
      <c r="G38" s="60">
        <v>620850368</v>
      </c>
      <c r="H38" s="60">
        <v>620850368</v>
      </c>
      <c r="I38" s="60">
        <v>620850368</v>
      </c>
      <c r="J38" s="60">
        <v>620850368</v>
      </c>
      <c r="K38" s="60">
        <v>620850368</v>
      </c>
      <c r="L38" s="60">
        <v>620850368</v>
      </c>
      <c r="M38" s="60">
        <v>620850368</v>
      </c>
      <c r="N38" s="60">
        <v>620850368</v>
      </c>
      <c r="O38" s="60"/>
      <c r="P38" s="60"/>
      <c r="Q38" s="60"/>
      <c r="R38" s="60"/>
      <c r="S38" s="60"/>
      <c r="T38" s="60"/>
      <c r="U38" s="60"/>
      <c r="V38" s="60"/>
      <c r="W38" s="60">
        <v>620850368</v>
      </c>
      <c r="X38" s="60">
        <v>384494910</v>
      </c>
      <c r="Y38" s="60">
        <v>236355458</v>
      </c>
      <c r="Z38" s="140">
        <v>61.47</v>
      </c>
      <c r="AA38" s="62">
        <v>768989820</v>
      </c>
    </row>
    <row r="39" spans="1:27" ht="13.5">
      <c r="A39" s="250" t="s">
        <v>59</v>
      </c>
      <c r="B39" s="253"/>
      <c r="C39" s="168">
        <f aca="true" t="shared" si="4" ref="C39:Y39">SUM(C37:C38)</f>
        <v>1118248243</v>
      </c>
      <c r="D39" s="168">
        <f>SUM(D37:D38)</f>
        <v>0</v>
      </c>
      <c r="E39" s="76">
        <f t="shared" si="4"/>
        <v>868989820</v>
      </c>
      <c r="F39" s="77">
        <f t="shared" si="4"/>
        <v>868989820</v>
      </c>
      <c r="G39" s="77">
        <f t="shared" si="4"/>
        <v>1161276901</v>
      </c>
      <c r="H39" s="77">
        <f t="shared" si="4"/>
        <v>1161276901</v>
      </c>
      <c r="I39" s="77">
        <f t="shared" si="4"/>
        <v>1150444414</v>
      </c>
      <c r="J39" s="77">
        <f t="shared" si="4"/>
        <v>1150444414</v>
      </c>
      <c r="K39" s="77">
        <f t="shared" si="4"/>
        <v>1150408915</v>
      </c>
      <c r="L39" s="77">
        <f t="shared" si="4"/>
        <v>1150373416</v>
      </c>
      <c r="M39" s="77">
        <f t="shared" si="4"/>
        <v>1137901278</v>
      </c>
      <c r="N39" s="77">
        <f t="shared" si="4"/>
        <v>1137901278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1137901278</v>
      </c>
      <c r="X39" s="77">
        <f t="shared" si="4"/>
        <v>434494910</v>
      </c>
      <c r="Y39" s="77">
        <f t="shared" si="4"/>
        <v>703406368</v>
      </c>
      <c r="Z39" s="212">
        <f>+IF(X39&lt;&gt;0,+(Y39/X39)*100,0)</f>
        <v>161.8905887758271</v>
      </c>
      <c r="AA39" s="79">
        <f>SUM(AA37:AA38)</f>
        <v>868989820</v>
      </c>
    </row>
    <row r="40" spans="1:27" ht="13.5">
      <c r="A40" s="250" t="s">
        <v>167</v>
      </c>
      <c r="B40" s="251"/>
      <c r="C40" s="168">
        <f aca="true" t="shared" si="5" ref="C40:Y40">+C34+C39</f>
        <v>2122086603</v>
      </c>
      <c r="D40" s="168">
        <f>+D34+D39</f>
        <v>0</v>
      </c>
      <c r="E40" s="72">
        <f t="shared" si="5"/>
        <v>1951421816</v>
      </c>
      <c r="F40" s="73">
        <f t="shared" si="5"/>
        <v>1951421816</v>
      </c>
      <c r="G40" s="73">
        <f t="shared" si="5"/>
        <v>1850772953</v>
      </c>
      <c r="H40" s="73">
        <f t="shared" si="5"/>
        <v>2003209287</v>
      </c>
      <c r="I40" s="73">
        <f t="shared" si="5"/>
        <v>2024024098</v>
      </c>
      <c r="J40" s="73">
        <f t="shared" si="5"/>
        <v>2024024098</v>
      </c>
      <c r="K40" s="73">
        <f t="shared" si="5"/>
        <v>1950123469</v>
      </c>
      <c r="L40" s="73">
        <f t="shared" si="5"/>
        <v>1913959331</v>
      </c>
      <c r="M40" s="73">
        <f t="shared" si="5"/>
        <v>1959021893</v>
      </c>
      <c r="N40" s="73">
        <f t="shared" si="5"/>
        <v>1959021893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1959021893</v>
      </c>
      <c r="X40" s="73">
        <f t="shared" si="5"/>
        <v>975710909</v>
      </c>
      <c r="Y40" s="73">
        <f t="shared" si="5"/>
        <v>983310984</v>
      </c>
      <c r="Z40" s="170">
        <f>+IF(X40&lt;&gt;0,+(Y40/X40)*100,0)</f>
        <v>100.77892692701256</v>
      </c>
      <c r="AA40" s="74">
        <f>+AA34+AA39</f>
        <v>1951421816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7658910423</v>
      </c>
      <c r="D42" s="257">
        <f>+D25-D40</f>
        <v>0</v>
      </c>
      <c r="E42" s="258">
        <f t="shared" si="6"/>
        <v>8281159806</v>
      </c>
      <c r="F42" s="259">
        <f t="shared" si="6"/>
        <v>8281159806</v>
      </c>
      <c r="G42" s="259">
        <f t="shared" si="6"/>
        <v>7703243809</v>
      </c>
      <c r="H42" s="259">
        <f t="shared" si="6"/>
        <v>7757690580</v>
      </c>
      <c r="I42" s="259">
        <f t="shared" si="6"/>
        <v>7659372835</v>
      </c>
      <c r="J42" s="259">
        <f t="shared" si="6"/>
        <v>7659372835</v>
      </c>
      <c r="K42" s="259">
        <f t="shared" si="6"/>
        <v>7780957370</v>
      </c>
      <c r="L42" s="259">
        <f t="shared" si="6"/>
        <v>7257468361</v>
      </c>
      <c r="M42" s="259">
        <f t="shared" si="6"/>
        <v>7316289433</v>
      </c>
      <c r="N42" s="259">
        <f t="shared" si="6"/>
        <v>7316289433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7316289433</v>
      </c>
      <c r="X42" s="259">
        <f t="shared" si="6"/>
        <v>4140579904</v>
      </c>
      <c r="Y42" s="259">
        <f t="shared" si="6"/>
        <v>3175709529</v>
      </c>
      <c r="Z42" s="260">
        <f>+IF(X42&lt;&gt;0,+(Y42/X42)*100,0)</f>
        <v>76.6972163955129</v>
      </c>
      <c r="AA42" s="261">
        <f>+AA25-AA40</f>
        <v>8281159806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7607367437</v>
      </c>
      <c r="D45" s="155"/>
      <c r="E45" s="59">
        <v>8237939806</v>
      </c>
      <c r="F45" s="60">
        <v>8237939806</v>
      </c>
      <c r="G45" s="60">
        <v>7652132377</v>
      </c>
      <c r="H45" s="60">
        <v>7706466794</v>
      </c>
      <c r="I45" s="60">
        <v>7608130600</v>
      </c>
      <c r="J45" s="60">
        <v>7608130600</v>
      </c>
      <c r="K45" s="60">
        <v>7730045888</v>
      </c>
      <c r="L45" s="60">
        <v>7206200174</v>
      </c>
      <c r="M45" s="60">
        <v>7263375291</v>
      </c>
      <c r="N45" s="60">
        <v>7263375291</v>
      </c>
      <c r="O45" s="60"/>
      <c r="P45" s="60"/>
      <c r="Q45" s="60"/>
      <c r="R45" s="60"/>
      <c r="S45" s="60"/>
      <c r="T45" s="60"/>
      <c r="U45" s="60"/>
      <c r="V45" s="60"/>
      <c r="W45" s="60">
        <v>7263375291</v>
      </c>
      <c r="X45" s="60">
        <v>4118969903</v>
      </c>
      <c r="Y45" s="60">
        <v>3144405388</v>
      </c>
      <c r="Z45" s="139">
        <v>76.34</v>
      </c>
      <c r="AA45" s="62">
        <v>8237939806</v>
      </c>
    </row>
    <row r="46" spans="1:27" ht="13.5">
      <c r="A46" s="249" t="s">
        <v>171</v>
      </c>
      <c r="B46" s="182"/>
      <c r="C46" s="155">
        <v>51542986</v>
      </c>
      <c r="D46" s="155"/>
      <c r="E46" s="59">
        <v>43220000</v>
      </c>
      <c r="F46" s="60">
        <v>43220000</v>
      </c>
      <c r="G46" s="60">
        <v>51111432</v>
      </c>
      <c r="H46" s="60">
        <v>51223786</v>
      </c>
      <c r="I46" s="60">
        <v>51242235</v>
      </c>
      <c r="J46" s="60">
        <v>51242235</v>
      </c>
      <c r="K46" s="60">
        <v>50911482</v>
      </c>
      <c r="L46" s="60">
        <v>51268187</v>
      </c>
      <c r="M46" s="60">
        <v>52914142</v>
      </c>
      <c r="N46" s="60">
        <v>52914142</v>
      </c>
      <c r="O46" s="60"/>
      <c r="P46" s="60"/>
      <c r="Q46" s="60"/>
      <c r="R46" s="60"/>
      <c r="S46" s="60"/>
      <c r="T46" s="60"/>
      <c r="U46" s="60"/>
      <c r="V46" s="60"/>
      <c r="W46" s="60">
        <v>52914142</v>
      </c>
      <c r="X46" s="60">
        <v>21610000</v>
      </c>
      <c r="Y46" s="60">
        <v>31304142</v>
      </c>
      <c r="Z46" s="139">
        <v>144.86</v>
      </c>
      <c r="AA46" s="62">
        <v>43220000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7658910423</v>
      </c>
      <c r="D48" s="217">
        <f>SUM(D45:D47)</f>
        <v>0</v>
      </c>
      <c r="E48" s="264">
        <f t="shared" si="7"/>
        <v>8281159806</v>
      </c>
      <c r="F48" s="219">
        <f t="shared" si="7"/>
        <v>8281159806</v>
      </c>
      <c r="G48" s="219">
        <f t="shared" si="7"/>
        <v>7703243809</v>
      </c>
      <c r="H48" s="219">
        <f t="shared" si="7"/>
        <v>7757690580</v>
      </c>
      <c r="I48" s="219">
        <f t="shared" si="7"/>
        <v>7659372835</v>
      </c>
      <c r="J48" s="219">
        <f t="shared" si="7"/>
        <v>7659372835</v>
      </c>
      <c r="K48" s="219">
        <f t="shared" si="7"/>
        <v>7780957370</v>
      </c>
      <c r="L48" s="219">
        <f t="shared" si="7"/>
        <v>7257468361</v>
      </c>
      <c r="M48" s="219">
        <f t="shared" si="7"/>
        <v>7316289433</v>
      </c>
      <c r="N48" s="219">
        <f t="shared" si="7"/>
        <v>7316289433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7316289433</v>
      </c>
      <c r="X48" s="219">
        <f t="shared" si="7"/>
        <v>4140579903</v>
      </c>
      <c r="Y48" s="219">
        <f t="shared" si="7"/>
        <v>3175709530</v>
      </c>
      <c r="Z48" s="265">
        <f>+IF(X48&lt;&gt;0,+(Y48/X48)*100,0)</f>
        <v>76.6972164381874</v>
      </c>
      <c r="AA48" s="232">
        <f>SUM(AA45:AA47)</f>
        <v>8281159806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2833940582</v>
      </c>
      <c r="D6" s="155"/>
      <c r="E6" s="59">
        <v>3015567158</v>
      </c>
      <c r="F6" s="60">
        <v>3015567158</v>
      </c>
      <c r="G6" s="60">
        <v>166451448</v>
      </c>
      <c r="H6" s="60">
        <v>262245885</v>
      </c>
      <c r="I6" s="60">
        <v>327146292</v>
      </c>
      <c r="J6" s="60">
        <v>755843625</v>
      </c>
      <c r="K6" s="60">
        <v>278237207</v>
      </c>
      <c r="L6" s="60">
        <v>252563280</v>
      </c>
      <c r="M6" s="60">
        <v>281960923</v>
      </c>
      <c r="N6" s="60">
        <v>812761410</v>
      </c>
      <c r="O6" s="60"/>
      <c r="P6" s="60"/>
      <c r="Q6" s="60"/>
      <c r="R6" s="60"/>
      <c r="S6" s="60"/>
      <c r="T6" s="60"/>
      <c r="U6" s="60"/>
      <c r="V6" s="60"/>
      <c r="W6" s="60">
        <v>1568605035</v>
      </c>
      <c r="X6" s="60">
        <v>1586207610</v>
      </c>
      <c r="Y6" s="60">
        <v>-17602575</v>
      </c>
      <c r="Z6" s="140">
        <v>-1.11</v>
      </c>
      <c r="AA6" s="62">
        <v>3015567158</v>
      </c>
    </row>
    <row r="7" spans="1:27" ht="13.5">
      <c r="A7" s="249" t="s">
        <v>178</v>
      </c>
      <c r="B7" s="182"/>
      <c r="C7" s="155">
        <v>448121964</v>
      </c>
      <c r="D7" s="155"/>
      <c r="E7" s="59">
        <v>415372000</v>
      </c>
      <c r="F7" s="60">
        <v>415372000</v>
      </c>
      <c r="G7" s="60">
        <v>177751020</v>
      </c>
      <c r="H7" s="60">
        <v>24225000</v>
      </c>
      <c r="I7" s="60"/>
      <c r="J7" s="60">
        <v>201976020</v>
      </c>
      <c r="K7" s="60">
        <v>25000000</v>
      </c>
      <c r="L7" s="60">
        <v>54637710</v>
      </c>
      <c r="M7" s="60"/>
      <c r="N7" s="60">
        <v>79637710</v>
      </c>
      <c r="O7" s="60"/>
      <c r="P7" s="60"/>
      <c r="Q7" s="60"/>
      <c r="R7" s="60"/>
      <c r="S7" s="60"/>
      <c r="T7" s="60"/>
      <c r="U7" s="60"/>
      <c r="V7" s="60"/>
      <c r="W7" s="60">
        <v>281613730</v>
      </c>
      <c r="X7" s="60">
        <v>210977100</v>
      </c>
      <c r="Y7" s="60">
        <v>70636630</v>
      </c>
      <c r="Z7" s="140">
        <v>33.48</v>
      </c>
      <c r="AA7" s="62">
        <v>415372000</v>
      </c>
    </row>
    <row r="8" spans="1:27" ht="13.5">
      <c r="A8" s="249" t="s">
        <v>179</v>
      </c>
      <c r="B8" s="182"/>
      <c r="C8" s="155">
        <v>246182649</v>
      </c>
      <c r="D8" s="155"/>
      <c r="E8" s="59">
        <v>293824000</v>
      </c>
      <c r="F8" s="60">
        <v>293824000</v>
      </c>
      <c r="G8" s="60">
        <v>70179000</v>
      </c>
      <c r="H8" s="60">
        <v>3553756</v>
      </c>
      <c r="I8" s="60">
        <v>25471454</v>
      </c>
      <c r="J8" s="60">
        <v>99204210</v>
      </c>
      <c r="K8" s="60">
        <v>8443322</v>
      </c>
      <c r="L8" s="60">
        <v>19716901</v>
      </c>
      <c r="M8" s="60">
        <v>56174039</v>
      </c>
      <c r="N8" s="60">
        <v>84334262</v>
      </c>
      <c r="O8" s="60"/>
      <c r="P8" s="60"/>
      <c r="Q8" s="60"/>
      <c r="R8" s="60"/>
      <c r="S8" s="60"/>
      <c r="T8" s="60"/>
      <c r="U8" s="60"/>
      <c r="V8" s="60"/>
      <c r="W8" s="60">
        <v>183538472</v>
      </c>
      <c r="X8" s="60">
        <v>141948480</v>
      </c>
      <c r="Y8" s="60">
        <v>41589992</v>
      </c>
      <c r="Z8" s="140">
        <v>29.3</v>
      </c>
      <c r="AA8" s="62">
        <v>293824000</v>
      </c>
    </row>
    <row r="9" spans="1:27" ht="13.5">
      <c r="A9" s="249" t="s">
        <v>180</v>
      </c>
      <c r="B9" s="182"/>
      <c r="C9" s="155">
        <v>96358040</v>
      </c>
      <c r="D9" s="155"/>
      <c r="E9" s="59">
        <v>32247000</v>
      </c>
      <c r="F9" s="60">
        <v>32247000</v>
      </c>
      <c r="G9" s="60">
        <v>3291173</v>
      </c>
      <c r="H9" s="60">
        <v>3513641</v>
      </c>
      <c r="I9" s="60">
        <v>6327380</v>
      </c>
      <c r="J9" s="60">
        <v>13132194</v>
      </c>
      <c r="K9" s="60">
        <v>3524114</v>
      </c>
      <c r="L9" s="60">
        <v>8112608</v>
      </c>
      <c r="M9" s="60">
        <v>6662425</v>
      </c>
      <c r="N9" s="60">
        <v>18299147</v>
      </c>
      <c r="O9" s="60"/>
      <c r="P9" s="60"/>
      <c r="Q9" s="60"/>
      <c r="R9" s="60"/>
      <c r="S9" s="60"/>
      <c r="T9" s="60"/>
      <c r="U9" s="60"/>
      <c r="V9" s="60"/>
      <c r="W9" s="60">
        <v>31431341</v>
      </c>
      <c r="X9" s="60">
        <v>14025000</v>
      </c>
      <c r="Y9" s="60">
        <v>17406341</v>
      </c>
      <c r="Z9" s="140">
        <v>124.11</v>
      </c>
      <c r="AA9" s="62">
        <v>32247000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-2962242286</v>
      </c>
      <c r="D12" s="155"/>
      <c r="E12" s="59">
        <v>-3113993004</v>
      </c>
      <c r="F12" s="60">
        <v>-3113993004</v>
      </c>
      <c r="G12" s="60">
        <v>-336881692</v>
      </c>
      <c r="H12" s="60">
        <v>-323401899</v>
      </c>
      <c r="I12" s="60">
        <v>-326708089</v>
      </c>
      <c r="J12" s="60">
        <v>-986991680</v>
      </c>
      <c r="K12" s="60">
        <v>-276660403</v>
      </c>
      <c r="L12" s="60">
        <v>-252981571</v>
      </c>
      <c r="M12" s="60">
        <v>-318178947</v>
      </c>
      <c r="N12" s="60">
        <v>-847820921</v>
      </c>
      <c r="O12" s="60"/>
      <c r="P12" s="60"/>
      <c r="Q12" s="60"/>
      <c r="R12" s="60"/>
      <c r="S12" s="60"/>
      <c r="T12" s="60"/>
      <c r="U12" s="60"/>
      <c r="V12" s="60"/>
      <c r="W12" s="60">
        <v>-1834812601</v>
      </c>
      <c r="X12" s="60">
        <v>-1580290972</v>
      </c>
      <c r="Y12" s="60">
        <v>-254521629</v>
      </c>
      <c r="Z12" s="140">
        <v>16.11</v>
      </c>
      <c r="AA12" s="62">
        <v>-3113993004</v>
      </c>
    </row>
    <row r="13" spans="1:27" ht="13.5">
      <c r="A13" s="249" t="s">
        <v>40</v>
      </c>
      <c r="B13" s="182"/>
      <c r="C13" s="155">
        <v>-67174144</v>
      </c>
      <c r="D13" s="155"/>
      <c r="E13" s="59">
        <v>-60738178</v>
      </c>
      <c r="F13" s="60">
        <v>-60738178</v>
      </c>
      <c r="G13" s="60"/>
      <c r="H13" s="60"/>
      <c r="I13" s="60">
        <v>-14843545</v>
      </c>
      <c r="J13" s="60">
        <v>-14843545</v>
      </c>
      <c r="K13" s="60">
        <v>-250574</v>
      </c>
      <c r="L13" s="60">
        <v>-399264</v>
      </c>
      <c r="M13" s="60">
        <v>-15607745</v>
      </c>
      <c r="N13" s="60">
        <v>-16257583</v>
      </c>
      <c r="O13" s="60"/>
      <c r="P13" s="60"/>
      <c r="Q13" s="60"/>
      <c r="R13" s="60"/>
      <c r="S13" s="60"/>
      <c r="T13" s="60"/>
      <c r="U13" s="60"/>
      <c r="V13" s="60"/>
      <c r="W13" s="60">
        <v>-31101128</v>
      </c>
      <c r="X13" s="60">
        <v>-32299532</v>
      </c>
      <c r="Y13" s="60">
        <v>1198404</v>
      </c>
      <c r="Z13" s="140">
        <v>-3.71</v>
      </c>
      <c r="AA13" s="62">
        <v>-60738178</v>
      </c>
    </row>
    <row r="14" spans="1:27" ht="13.5">
      <c r="A14" s="249" t="s">
        <v>42</v>
      </c>
      <c r="B14" s="182"/>
      <c r="C14" s="155">
        <v>-4428810</v>
      </c>
      <c r="D14" s="155"/>
      <c r="E14" s="59">
        <v>-5408000</v>
      </c>
      <c r="F14" s="60">
        <v>-5408000</v>
      </c>
      <c r="G14" s="60">
        <v>-1153320</v>
      </c>
      <c r="H14" s="60">
        <v>-19844</v>
      </c>
      <c r="I14" s="60">
        <v>-19844</v>
      </c>
      <c r="J14" s="60">
        <v>-1193008</v>
      </c>
      <c r="K14" s="60">
        <v>-1153320</v>
      </c>
      <c r="L14" s="60">
        <v>-19844</v>
      </c>
      <c r="M14" s="60">
        <v>-19844</v>
      </c>
      <c r="N14" s="60">
        <v>-1193008</v>
      </c>
      <c r="O14" s="60"/>
      <c r="P14" s="60"/>
      <c r="Q14" s="60"/>
      <c r="R14" s="60"/>
      <c r="S14" s="60"/>
      <c r="T14" s="60"/>
      <c r="U14" s="60"/>
      <c r="V14" s="60"/>
      <c r="W14" s="60">
        <v>-2386016</v>
      </c>
      <c r="X14" s="60">
        <v>-2866240</v>
      </c>
      <c r="Y14" s="60">
        <v>480224</v>
      </c>
      <c r="Z14" s="140">
        <v>-16.75</v>
      </c>
      <c r="AA14" s="62">
        <v>-5408000</v>
      </c>
    </row>
    <row r="15" spans="1:27" ht="13.5">
      <c r="A15" s="250" t="s">
        <v>184</v>
      </c>
      <c r="B15" s="251"/>
      <c r="C15" s="168">
        <f aca="true" t="shared" si="0" ref="C15:Y15">SUM(C6:C14)</f>
        <v>590757995</v>
      </c>
      <c r="D15" s="168">
        <f>SUM(D6:D14)</f>
        <v>0</v>
      </c>
      <c r="E15" s="72">
        <f t="shared" si="0"/>
        <v>576870976</v>
      </c>
      <c r="F15" s="73">
        <f t="shared" si="0"/>
        <v>576870976</v>
      </c>
      <c r="G15" s="73">
        <f t="shared" si="0"/>
        <v>79637629</v>
      </c>
      <c r="H15" s="73">
        <f t="shared" si="0"/>
        <v>-29883461</v>
      </c>
      <c r="I15" s="73">
        <f t="shared" si="0"/>
        <v>17373648</v>
      </c>
      <c r="J15" s="73">
        <f t="shared" si="0"/>
        <v>67127816</v>
      </c>
      <c r="K15" s="73">
        <f t="shared" si="0"/>
        <v>37140346</v>
      </c>
      <c r="L15" s="73">
        <f t="shared" si="0"/>
        <v>81629820</v>
      </c>
      <c r="M15" s="73">
        <f t="shared" si="0"/>
        <v>10990851</v>
      </c>
      <c r="N15" s="73">
        <f t="shared" si="0"/>
        <v>129761017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196888833</v>
      </c>
      <c r="X15" s="73">
        <f t="shared" si="0"/>
        <v>337701446</v>
      </c>
      <c r="Y15" s="73">
        <f t="shared" si="0"/>
        <v>-140812613</v>
      </c>
      <c r="Z15" s="170">
        <f>+IF(X15&lt;&gt;0,+(Y15/X15)*100,0)</f>
        <v>-41.69736750253655</v>
      </c>
      <c r="AA15" s="74">
        <f>SUM(AA6:AA14)</f>
        <v>576870976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9191019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-816273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-1000813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-372510602</v>
      </c>
      <c r="D24" s="155"/>
      <c r="E24" s="59">
        <v>-364442000</v>
      </c>
      <c r="F24" s="60">
        <v>-364442000</v>
      </c>
      <c r="G24" s="60">
        <v>-1459186</v>
      </c>
      <c r="H24" s="60">
        <v>-15963553</v>
      </c>
      <c r="I24" s="60">
        <v>-29555663</v>
      </c>
      <c r="J24" s="60">
        <v>-46978402</v>
      </c>
      <c r="K24" s="60">
        <v>-55142923</v>
      </c>
      <c r="L24" s="60">
        <v>-28042112</v>
      </c>
      <c r="M24" s="60">
        <v>-36203712</v>
      </c>
      <c r="N24" s="60">
        <v>-119388747</v>
      </c>
      <c r="O24" s="60"/>
      <c r="P24" s="60"/>
      <c r="Q24" s="60"/>
      <c r="R24" s="60"/>
      <c r="S24" s="60"/>
      <c r="T24" s="60"/>
      <c r="U24" s="60"/>
      <c r="V24" s="60"/>
      <c r="W24" s="60">
        <v>-166367149</v>
      </c>
      <c r="X24" s="60">
        <v>-108449720</v>
      </c>
      <c r="Y24" s="60">
        <v>-57917429</v>
      </c>
      <c r="Z24" s="140">
        <v>53.4</v>
      </c>
      <c r="AA24" s="62">
        <v>-364442000</v>
      </c>
    </row>
    <row r="25" spans="1:27" ht="13.5">
      <c r="A25" s="250" t="s">
        <v>191</v>
      </c>
      <c r="B25" s="251"/>
      <c r="C25" s="168">
        <f aca="true" t="shared" si="1" ref="C25:Y25">SUM(C19:C24)</f>
        <v>-365136669</v>
      </c>
      <c r="D25" s="168">
        <f>SUM(D19:D24)</f>
        <v>0</v>
      </c>
      <c r="E25" s="72">
        <f t="shared" si="1"/>
        <v>-364442000</v>
      </c>
      <c r="F25" s="73">
        <f t="shared" si="1"/>
        <v>-364442000</v>
      </c>
      <c r="G25" s="73">
        <f t="shared" si="1"/>
        <v>-1459186</v>
      </c>
      <c r="H25" s="73">
        <f t="shared" si="1"/>
        <v>-15963553</v>
      </c>
      <c r="I25" s="73">
        <f t="shared" si="1"/>
        <v>-29555663</v>
      </c>
      <c r="J25" s="73">
        <f t="shared" si="1"/>
        <v>-46978402</v>
      </c>
      <c r="K25" s="73">
        <f t="shared" si="1"/>
        <v>-55142923</v>
      </c>
      <c r="L25" s="73">
        <f t="shared" si="1"/>
        <v>-28042112</v>
      </c>
      <c r="M25" s="73">
        <f t="shared" si="1"/>
        <v>-36203712</v>
      </c>
      <c r="N25" s="73">
        <f t="shared" si="1"/>
        <v>-119388747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-166367149</v>
      </c>
      <c r="X25" s="73">
        <f t="shared" si="1"/>
        <v>-108449720</v>
      </c>
      <c r="Y25" s="73">
        <f t="shared" si="1"/>
        <v>-57917429</v>
      </c>
      <c r="Z25" s="170">
        <f>+IF(X25&lt;&gt;0,+(Y25/X25)*100,0)</f>
        <v>53.40486725092512</v>
      </c>
      <c r="AA25" s="74">
        <f>SUM(AA19:AA24)</f>
        <v>-364442000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100000000</v>
      </c>
      <c r="F30" s="60">
        <v>100000000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99999990</v>
      </c>
      <c r="Y30" s="60">
        <v>-99999990</v>
      </c>
      <c r="Z30" s="140">
        <v>-100</v>
      </c>
      <c r="AA30" s="62">
        <v>100000000</v>
      </c>
    </row>
    <row r="31" spans="1:27" ht="13.5">
      <c r="A31" s="249" t="s">
        <v>195</v>
      </c>
      <c r="B31" s="182"/>
      <c r="C31" s="155">
        <v>5522841</v>
      </c>
      <c r="D31" s="155"/>
      <c r="E31" s="59"/>
      <c r="F31" s="60"/>
      <c r="G31" s="60">
        <v>1193892</v>
      </c>
      <c r="H31" s="159">
        <v>-41382</v>
      </c>
      <c r="I31" s="159">
        <v>370150</v>
      </c>
      <c r="J31" s="159">
        <v>1522660</v>
      </c>
      <c r="K31" s="60">
        <v>303544</v>
      </c>
      <c r="L31" s="60">
        <v>-220553</v>
      </c>
      <c r="M31" s="60">
        <v>218882</v>
      </c>
      <c r="N31" s="60">
        <v>301873</v>
      </c>
      <c r="O31" s="159"/>
      <c r="P31" s="159"/>
      <c r="Q31" s="159"/>
      <c r="R31" s="60"/>
      <c r="S31" s="60"/>
      <c r="T31" s="60"/>
      <c r="U31" s="60"/>
      <c r="V31" s="159"/>
      <c r="W31" s="159">
        <v>1824533</v>
      </c>
      <c r="X31" s="159"/>
      <c r="Y31" s="60">
        <v>1824533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-47562633</v>
      </c>
      <c r="D33" s="155"/>
      <c r="E33" s="59">
        <v>-42691000</v>
      </c>
      <c r="F33" s="60">
        <v>-42691000</v>
      </c>
      <c r="G33" s="60">
        <v>-37488</v>
      </c>
      <c r="H33" s="60">
        <v>-37577</v>
      </c>
      <c r="I33" s="60">
        <v>-10743667</v>
      </c>
      <c r="J33" s="60">
        <v>-10818732</v>
      </c>
      <c r="K33" s="60">
        <v>-37577</v>
      </c>
      <c r="L33" s="60">
        <v>-37577</v>
      </c>
      <c r="M33" s="60">
        <v>-12474217</v>
      </c>
      <c r="N33" s="60">
        <v>-12549371</v>
      </c>
      <c r="O33" s="60"/>
      <c r="P33" s="60"/>
      <c r="Q33" s="60"/>
      <c r="R33" s="60"/>
      <c r="S33" s="60"/>
      <c r="T33" s="60"/>
      <c r="U33" s="60"/>
      <c r="V33" s="60"/>
      <c r="W33" s="60">
        <v>-23368103</v>
      </c>
      <c r="X33" s="60">
        <v>-22587480</v>
      </c>
      <c r="Y33" s="60">
        <v>-780623</v>
      </c>
      <c r="Z33" s="140">
        <v>3.46</v>
      </c>
      <c r="AA33" s="62">
        <v>-42691000</v>
      </c>
    </row>
    <row r="34" spans="1:27" ht="13.5">
      <c r="A34" s="250" t="s">
        <v>197</v>
      </c>
      <c r="B34" s="251"/>
      <c r="C34" s="168">
        <f aca="true" t="shared" si="2" ref="C34:Y34">SUM(C29:C33)</f>
        <v>-42039792</v>
      </c>
      <c r="D34" s="168">
        <f>SUM(D29:D33)</f>
        <v>0</v>
      </c>
      <c r="E34" s="72">
        <f t="shared" si="2"/>
        <v>57309000</v>
      </c>
      <c r="F34" s="73">
        <f t="shared" si="2"/>
        <v>57309000</v>
      </c>
      <c r="G34" s="73">
        <f t="shared" si="2"/>
        <v>1156404</v>
      </c>
      <c r="H34" s="73">
        <f t="shared" si="2"/>
        <v>-78959</v>
      </c>
      <c r="I34" s="73">
        <f t="shared" si="2"/>
        <v>-10373517</v>
      </c>
      <c r="J34" s="73">
        <f t="shared" si="2"/>
        <v>-9296072</v>
      </c>
      <c r="K34" s="73">
        <f t="shared" si="2"/>
        <v>265967</v>
      </c>
      <c r="L34" s="73">
        <f t="shared" si="2"/>
        <v>-258130</v>
      </c>
      <c r="M34" s="73">
        <f t="shared" si="2"/>
        <v>-12255335</v>
      </c>
      <c r="N34" s="73">
        <f t="shared" si="2"/>
        <v>-12247498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-21543570</v>
      </c>
      <c r="X34" s="73">
        <f t="shared" si="2"/>
        <v>77412510</v>
      </c>
      <c r="Y34" s="73">
        <f t="shared" si="2"/>
        <v>-98956080</v>
      </c>
      <c r="Z34" s="170">
        <f>+IF(X34&lt;&gt;0,+(Y34/X34)*100,0)</f>
        <v>-127.82957173201075</v>
      </c>
      <c r="AA34" s="74">
        <f>SUM(AA29:AA33)</f>
        <v>57309000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183581534</v>
      </c>
      <c r="D36" s="153">
        <f>+D15+D25+D34</f>
        <v>0</v>
      </c>
      <c r="E36" s="99">
        <f t="shared" si="3"/>
        <v>269737976</v>
      </c>
      <c r="F36" s="100">
        <f t="shared" si="3"/>
        <v>269737976</v>
      </c>
      <c r="G36" s="100">
        <f t="shared" si="3"/>
        <v>79334847</v>
      </c>
      <c r="H36" s="100">
        <f t="shared" si="3"/>
        <v>-45925973</v>
      </c>
      <c r="I36" s="100">
        <f t="shared" si="3"/>
        <v>-22555532</v>
      </c>
      <c r="J36" s="100">
        <f t="shared" si="3"/>
        <v>10853342</v>
      </c>
      <c r="K36" s="100">
        <f t="shared" si="3"/>
        <v>-17736610</v>
      </c>
      <c r="L36" s="100">
        <f t="shared" si="3"/>
        <v>53329578</v>
      </c>
      <c r="M36" s="100">
        <f t="shared" si="3"/>
        <v>-37468196</v>
      </c>
      <c r="N36" s="100">
        <f t="shared" si="3"/>
        <v>-1875228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8978114</v>
      </c>
      <c r="X36" s="100">
        <f t="shared" si="3"/>
        <v>306664236</v>
      </c>
      <c r="Y36" s="100">
        <f t="shared" si="3"/>
        <v>-297686122</v>
      </c>
      <c r="Z36" s="137">
        <f>+IF(X36&lt;&gt;0,+(Y36/X36)*100,0)</f>
        <v>-97.07233092547511</v>
      </c>
      <c r="AA36" s="102">
        <f>+AA15+AA25+AA34</f>
        <v>269737976</v>
      </c>
    </row>
    <row r="37" spans="1:27" ht="13.5">
      <c r="A37" s="249" t="s">
        <v>199</v>
      </c>
      <c r="B37" s="182"/>
      <c r="C37" s="153">
        <v>718068292</v>
      </c>
      <c r="D37" s="153"/>
      <c r="E37" s="99">
        <v>898552000</v>
      </c>
      <c r="F37" s="100">
        <v>898552000</v>
      </c>
      <c r="G37" s="100">
        <v>679500125</v>
      </c>
      <c r="H37" s="100">
        <v>758834972</v>
      </c>
      <c r="I37" s="100">
        <v>712908999</v>
      </c>
      <c r="J37" s="100">
        <v>679500125</v>
      </c>
      <c r="K37" s="100">
        <v>690353467</v>
      </c>
      <c r="L37" s="100">
        <v>672616857</v>
      </c>
      <c r="M37" s="100">
        <v>725946435</v>
      </c>
      <c r="N37" s="100">
        <v>690353467</v>
      </c>
      <c r="O37" s="100"/>
      <c r="P37" s="100"/>
      <c r="Q37" s="100"/>
      <c r="R37" s="100"/>
      <c r="S37" s="100"/>
      <c r="T37" s="100"/>
      <c r="U37" s="100"/>
      <c r="V37" s="100"/>
      <c r="W37" s="100">
        <v>679500125</v>
      </c>
      <c r="X37" s="100">
        <v>898552000</v>
      </c>
      <c r="Y37" s="100">
        <v>-219051875</v>
      </c>
      <c r="Z37" s="137">
        <v>-24.38</v>
      </c>
      <c r="AA37" s="102">
        <v>898552000</v>
      </c>
    </row>
    <row r="38" spans="1:27" ht="13.5">
      <c r="A38" s="269" t="s">
        <v>200</v>
      </c>
      <c r="B38" s="256"/>
      <c r="C38" s="257">
        <v>901649826</v>
      </c>
      <c r="D38" s="257"/>
      <c r="E38" s="258">
        <v>1168289976</v>
      </c>
      <c r="F38" s="259">
        <v>1168289976</v>
      </c>
      <c r="G38" s="259">
        <v>758834972</v>
      </c>
      <c r="H38" s="259">
        <v>712908999</v>
      </c>
      <c r="I38" s="259">
        <v>690353467</v>
      </c>
      <c r="J38" s="259">
        <v>690353467</v>
      </c>
      <c r="K38" s="259">
        <v>672616857</v>
      </c>
      <c r="L38" s="259">
        <v>725946435</v>
      </c>
      <c r="M38" s="259">
        <v>688478239</v>
      </c>
      <c r="N38" s="259">
        <v>688478239</v>
      </c>
      <c r="O38" s="259"/>
      <c r="P38" s="259"/>
      <c r="Q38" s="259"/>
      <c r="R38" s="259"/>
      <c r="S38" s="259"/>
      <c r="T38" s="259"/>
      <c r="U38" s="259"/>
      <c r="V38" s="259"/>
      <c r="W38" s="259">
        <v>688478239</v>
      </c>
      <c r="X38" s="259">
        <v>1205216236</v>
      </c>
      <c r="Y38" s="259">
        <v>-516737997</v>
      </c>
      <c r="Z38" s="260">
        <v>-42.88</v>
      </c>
      <c r="AA38" s="261">
        <v>1168289976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164528672</v>
      </c>
      <c r="D5" s="200">
        <f t="shared" si="0"/>
        <v>0</v>
      </c>
      <c r="E5" s="106">
        <f t="shared" si="0"/>
        <v>308310225</v>
      </c>
      <c r="F5" s="106">
        <f t="shared" si="0"/>
        <v>308310225</v>
      </c>
      <c r="G5" s="106">
        <f t="shared" si="0"/>
        <v>479705</v>
      </c>
      <c r="H5" s="106">
        <f t="shared" si="0"/>
        <v>9446319</v>
      </c>
      <c r="I5" s="106">
        <f t="shared" si="0"/>
        <v>10682768</v>
      </c>
      <c r="J5" s="106">
        <f t="shared" si="0"/>
        <v>20608792</v>
      </c>
      <c r="K5" s="106">
        <f t="shared" si="0"/>
        <v>33581608</v>
      </c>
      <c r="L5" s="106">
        <f t="shared" si="0"/>
        <v>16092792</v>
      </c>
      <c r="M5" s="106">
        <f t="shared" si="0"/>
        <v>21919674</v>
      </c>
      <c r="N5" s="106">
        <f t="shared" si="0"/>
        <v>71594074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92202866</v>
      </c>
      <c r="X5" s="106">
        <f t="shared" si="0"/>
        <v>154155113</v>
      </c>
      <c r="Y5" s="106">
        <f t="shared" si="0"/>
        <v>-61952247</v>
      </c>
      <c r="Z5" s="201">
        <f>+IF(X5&lt;&gt;0,+(Y5/X5)*100,0)</f>
        <v>-40.18825311360253</v>
      </c>
      <c r="AA5" s="199">
        <f>SUM(AA11:AA18)</f>
        <v>308310225</v>
      </c>
    </row>
    <row r="6" spans="1:27" ht="13.5">
      <c r="A6" s="291" t="s">
        <v>204</v>
      </c>
      <c r="B6" s="142"/>
      <c r="C6" s="62">
        <v>18107890</v>
      </c>
      <c r="D6" s="156"/>
      <c r="E6" s="60">
        <v>5300000</v>
      </c>
      <c r="F6" s="60">
        <v>5300000</v>
      </c>
      <c r="G6" s="60"/>
      <c r="H6" s="60">
        <v>8285015</v>
      </c>
      <c r="I6" s="60">
        <v>2298942</v>
      </c>
      <c r="J6" s="60">
        <v>10583957</v>
      </c>
      <c r="K6" s="60">
        <v>6237230</v>
      </c>
      <c r="L6" s="60">
        <v>3643168</v>
      </c>
      <c r="M6" s="60">
        <v>1058741</v>
      </c>
      <c r="N6" s="60">
        <v>10939139</v>
      </c>
      <c r="O6" s="60"/>
      <c r="P6" s="60"/>
      <c r="Q6" s="60"/>
      <c r="R6" s="60"/>
      <c r="S6" s="60"/>
      <c r="T6" s="60"/>
      <c r="U6" s="60"/>
      <c r="V6" s="60"/>
      <c r="W6" s="60">
        <v>21523096</v>
      </c>
      <c r="X6" s="60">
        <v>2650000</v>
      </c>
      <c r="Y6" s="60">
        <v>18873096</v>
      </c>
      <c r="Z6" s="140">
        <v>712.19</v>
      </c>
      <c r="AA6" s="155">
        <v>5300000</v>
      </c>
    </row>
    <row r="7" spans="1:27" ht="13.5">
      <c r="A7" s="291" t="s">
        <v>205</v>
      </c>
      <c r="B7" s="142"/>
      <c r="C7" s="62">
        <v>53368767</v>
      </c>
      <c r="D7" s="156"/>
      <c r="E7" s="60">
        <v>82047000</v>
      </c>
      <c r="F7" s="60">
        <v>82047000</v>
      </c>
      <c r="G7" s="60">
        <v>479705</v>
      </c>
      <c r="H7" s="60">
        <v>632363</v>
      </c>
      <c r="I7" s="60">
        <v>1720902</v>
      </c>
      <c r="J7" s="60">
        <v>2832970</v>
      </c>
      <c r="K7" s="60">
        <v>10116979</v>
      </c>
      <c r="L7" s="60">
        <v>1400222</v>
      </c>
      <c r="M7" s="60">
        <v>989627</v>
      </c>
      <c r="N7" s="60">
        <v>12506828</v>
      </c>
      <c r="O7" s="60"/>
      <c r="P7" s="60"/>
      <c r="Q7" s="60"/>
      <c r="R7" s="60"/>
      <c r="S7" s="60"/>
      <c r="T7" s="60"/>
      <c r="U7" s="60"/>
      <c r="V7" s="60"/>
      <c r="W7" s="60">
        <v>15339798</v>
      </c>
      <c r="X7" s="60">
        <v>41023500</v>
      </c>
      <c r="Y7" s="60">
        <v>-25683702</v>
      </c>
      <c r="Z7" s="140">
        <v>-62.61</v>
      </c>
      <c r="AA7" s="155">
        <v>82047000</v>
      </c>
    </row>
    <row r="8" spans="1:27" ht="13.5">
      <c r="A8" s="291" t="s">
        <v>206</v>
      </c>
      <c r="B8" s="142"/>
      <c r="C8" s="62">
        <v>1677422</v>
      </c>
      <c r="D8" s="156"/>
      <c r="E8" s="60">
        <v>7700000</v>
      </c>
      <c r="F8" s="60">
        <v>7700000</v>
      </c>
      <c r="G8" s="60"/>
      <c r="H8" s="60"/>
      <c r="I8" s="60"/>
      <c r="J8" s="60"/>
      <c r="K8" s="60">
        <v>1265567</v>
      </c>
      <c r="L8" s="60">
        <v>142105</v>
      </c>
      <c r="M8" s="60">
        <v>4670615</v>
      </c>
      <c r="N8" s="60">
        <v>6078287</v>
      </c>
      <c r="O8" s="60"/>
      <c r="P8" s="60"/>
      <c r="Q8" s="60"/>
      <c r="R8" s="60"/>
      <c r="S8" s="60"/>
      <c r="T8" s="60"/>
      <c r="U8" s="60"/>
      <c r="V8" s="60"/>
      <c r="W8" s="60">
        <v>6078287</v>
      </c>
      <c r="X8" s="60">
        <v>3850000</v>
      </c>
      <c r="Y8" s="60">
        <v>2228287</v>
      </c>
      <c r="Z8" s="140">
        <v>57.88</v>
      </c>
      <c r="AA8" s="155">
        <v>7700000</v>
      </c>
    </row>
    <row r="9" spans="1:27" ht="13.5">
      <c r="A9" s="291" t="s">
        <v>207</v>
      </c>
      <c r="B9" s="142"/>
      <c r="C9" s="62"/>
      <c r="D9" s="156"/>
      <c r="E9" s="60">
        <v>12000000</v>
      </c>
      <c r="F9" s="60">
        <v>12000000</v>
      </c>
      <c r="G9" s="60"/>
      <c r="H9" s="60"/>
      <c r="I9" s="60"/>
      <c r="J9" s="60"/>
      <c r="K9" s="60">
        <v>560916</v>
      </c>
      <c r="L9" s="60"/>
      <c r="M9" s="60"/>
      <c r="N9" s="60">
        <v>560916</v>
      </c>
      <c r="O9" s="60"/>
      <c r="P9" s="60"/>
      <c r="Q9" s="60"/>
      <c r="R9" s="60"/>
      <c r="S9" s="60"/>
      <c r="T9" s="60"/>
      <c r="U9" s="60"/>
      <c r="V9" s="60"/>
      <c r="W9" s="60">
        <v>560916</v>
      </c>
      <c r="X9" s="60">
        <v>6000000</v>
      </c>
      <c r="Y9" s="60">
        <v>-5439084</v>
      </c>
      <c r="Z9" s="140">
        <v>-90.65</v>
      </c>
      <c r="AA9" s="155">
        <v>12000000</v>
      </c>
    </row>
    <row r="10" spans="1:27" ht="13.5">
      <c r="A10" s="291" t="s">
        <v>208</v>
      </c>
      <c r="B10" s="142"/>
      <c r="C10" s="62">
        <v>9983778</v>
      </c>
      <c r="D10" s="156"/>
      <c r="E10" s="60">
        <v>111850000</v>
      </c>
      <c r="F10" s="60">
        <v>111850000</v>
      </c>
      <c r="G10" s="60"/>
      <c r="H10" s="60"/>
      <c r="I10" s="60">
        <v>19105</v>
      </c>
      <c r="J10" s="60">
        <v>19105</v>
      </c>
      <c r="K10" s="60">
        <v>5357439</v>
      </c>
      <c r="L10" s="60">
        <v>98770</v>
      </c>
      <c r="M10" s="60">
        <v>4727756</v>
      </c>
      <c r="N10" s="60">
        <v>10183965</v>
      </c>
      <c r="O10" s="60"/>
      <c r="P10" s="60"/>
      <c r="Q10" s="60"/>
      <c r="R10" s="60"/>
      <c r="S10" s="60"/>
      <c r="T10" s="60"/>
      <c r="U10" s="60"/>
      <c r="V10" s="60"/>
      <c r="W10" s="60">
        <v>10203070</v>
      </c>
      <c r="X10" s="60">
        <v>55925000</v>
      </c>
      <c r="Y10" s="60">
        <v>-45721930</v>
      </c>
      <c r="Z10" s="140">
        <v>-81.76</v>
      </c>
      <c r="AA10" s="155">
        <v>111850000</v>
      </c>
    </row>
    <row r="11" spans="1:27" ht="13.5">
      <c r="A11" s="292" t="s">
        <v>209</v>
      </c>
      <c r="B11" s="142"/>
      <c r="C11" s="293">
        <f aca="true" t="shared" si="1" ref="C11:Y11">SUM(C6:C10)</f>
        <v>83137857</v>
      </c>
      <c r="D11" s="294">
        <f t="shared" si="1"/>
        <v>0</v>
      </c>
      <c r="E11" s="295">
        <f t="shared" si="1"/>
        <v>218897000</v>
      </c>
      <c r="F11" s="295">
        <f t="shared" si="1"/>
        <v>218897000</v>
      </c>
      <c r="G11" s="295">
        <f t="shared" si="1"/>
        <v>479705</v>
      </c>
      <c r="H11" s="295">
        <f t="shared" si="1"/>
        <v>8917378</v>
      </c>
      <c r="I11" s="295">
        <f t="shared" si="1"/>
        <v>4038949</v>
      </c>
      <c r="J11" s="295">
        <f t="shared" si="1"/>
        <v>13436032</v>
      </c>
      <c r="K11" s="295">
        <f t="shared" si="1"/>
        <v>23538131</v>
      </c>
      <c r="L11" s="295">
        <f t="shared" si="1"/>
        <v>5284265</v>
      </c>
      <c r="M11" s="295">
        <f t="shared" si="1"/>
        <v>11446739</v>
      </c>
      <c r="N11" s="295">
        <f t="shared" si="1"/>
        <v>40269135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53705167</v>
      </c>
      <c r="X11" s="295">
        <f t="shared" si="1"/>
        <v>109448500</v>
      </c>
      <c r="Y11" s="295">
        <f t="shared" si="1"/>
        <v>-55743333</v>
      </c>
      <c r="Z11" s="296">
        <f>+IF(X11&lt;&gt;0,+(Y11/X11)*100,0)</f>
        <v>-50.9311073244494</v>
      </c>
      <c r="AA11" s="297">
        <f>SUM(AA6:AA10)</f>
        <v>218897000</v>
      </c>
    </row>
    <row r="12" spans="1:27" ht="13.5">
      <c r="A12" s="298" t="s">
        <v>210</v>
      </c>
      <c r="B12" s="136"/>
      <c r="C12" s="62">
        <v>15463099</v>
      </c>
      <c r="D12" s="156"/>
      <c r="E12" s="60">
        <v>18853225</v>
      </c>
      <c r="F12" s="60">
        <v>18853225</v>
      </c>
      <c r="G12" s="60"/>
      <c r="H12" s="60">
        <v>230857</v>
      </c>
      <c r="I12" s="60">
        <v>4391225</v>
      </c>
      <c r="J12" s="60">
        <v>4622082</v>
      </c>
      <c r="K12" s="60">
        <v>4711405</v>
      </c>
      <c r="L12" s="60">
        <v>609477</v>
      </c>
      <c r="M12" s="60">
        <v>2343918</v>
      </c>
      <c r="N12" s="60">
        <v>7664800</v>
      </c>
      <c r="O12" s="60"/>
      <c r="P12" s="60"/>
      <c r="Q12" s="60"/>
      <c r="R12" s="60"/>
      <c r="S12" s="60"/>
      <c r="T12" s="60"/>
      <c r="U12" s="60"/>
      <c r="V12" s="60"/>
      <c r="W12" s="60">
        <v>12286882</v>
      </c>
      <c r="X12" s="60">
        <v>9426613</v>
      </c>
      <c r="Y12" s="60">
        <v>2860269</v>
      </c>
      <c r="Z12" s="140">
        <v>30.34</v>
      </c>
      <c r="AA12" s="155">
        <v>18853225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>
        <v>500000</v>
      </c>
      <c r="J13" s="275">
        <v>500000</v>
      </c>
      <c r="K13" s="275"/>
      <c r="L13" s="275"/>
      <c r="M13" s="275">
        <v>935545</v>
      </c>
      <c r="N13" s="275">
        <v>935545</v>
      </c>
      <c r="O13" s="275"/>
      <c r="P13" s="275"/>
      <c r="Q13" s="275"/>
      <c r="R13" s="275"/>
      <c r="S13" s="275"/>
      <c r="T13" s="275"/>
      <c r="U13" s="275"/>
      <c r="V13" s="275"/>
      <c r="W13" s="275">
        <v>1435545</v>
      </c>
      <c r="X13" s="275"/>
      <c r="Y13" s="275">
        <v>1435545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65348461</v>
      </c>
      <c r="D15" s="156"/>
      <c r="E15" s="60">
        <v>67860000</v>
      </c>
      <c r="F15" s="60">
        <v>67860000</v>
      </c>
      <c r="G15" s="60"/>
      <c r="H15" s="60">
        <v>298084</v>
      </c>
      <c r="I15" s="60">
        <v>1752594</v>
      </c>
      <c r="J15" s="60">
        <v>2050678</v>
      </c>
      <c r="K15" s="60">
        <v>5332072</v>
      </c>
      <c r="L15" s="60">
        <v>10199050</v>
      </c>
      <c r="M15" s="60">
        <v>7193472</v>
      </c>
      <c r="N15" s="60">
        <v>22724594</v>
      </c>
      <c r="O15" s="60"/>
      <c r="P15" s="60"/>
      <c r="Q15" s="60"/>
      <c r="R15" s="60"/>
      <c r="S15" s="60"/>
      <c r="T15" s="60"/>
      <c r="U15" s="60"/>
      <c r="V15" s="60"/>
      <c r="W15" s="60">
        <v>24775272</v>
      </c>
      <c r="X15" s="60">
        <v>33930000</v>
      </c>
      <c r="Y15" s="60">
        <v>-9154728</v>
      </c>
      <c r="Z15" s="140">
        <v>-26.98</v>
      </c>
      <c r="AA15" s="155">
        <v>67860000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579255</v>
      </c>
      <c r="D18" s="276"/>
      <c r="E18" s="82">
        <v>2700000</v>
      </c>
      <c r="F18" s="82">
        <v>2700000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1350000</v>
      </c>
      <c r="Y18" s="82">
        <v>-1350000</v>
      </c>
      <c r="Z18" s="270">
        <v>-100</v>
      </c>
      <c r="AA18" s="278">
        <v>2700000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186514314</v>
      </c>
      <c r="D20" s="154">
        <f t="shared" si="2"/>
        <v>0</v>
      </c>
      <c r="E20" s="100">
        <f t="shared" si="2"/>
        <v>289443775</v>
      </c>
      <c r="F20" s="100">
        <f t="shared" si="2"/>
        <v>289443775</v>
      </c>
      <c r="G20" s="100">
        <f t="shared" si="2"/>
        <v>979481</v>
      </c>
      <c r="H20" s="100">
        <f t="shared" si="2"/>
        <v>6517235</v>
      </c>
      <c r="I20" s="100">
        <f t="shared" si="2"/>
        <v>18872895</v>
      </c>
      <c r="J20" s="100">
        <f t="shared" si="2"/>
        <v>26369611</v>
      </c>
      <c r="K20" s="100">
        <f t="shared" si="2"/>
        <v>21561313</v>
      </c>
      <c r="L20" s="100">
        <f t="shared" si="2"/>
        <v>11949322</v>
      </c>
      <c r="M20" s="100">
        <f t="shared" si="2"/>
        <v>14284037</v>
      </c>
      <c r="N20" s="100">
        <f t="shared" si="2"/>
        <v>47794672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74164283</v>
      </c>
      <c r="X20" s="100">
        <f t="shared" si="2"/>
        <v>144721888</v>
      </c>
      <c r="Y20" s="100">
        <f t="shared" si="2"/>
        <v>-70557605</v>
      </c>
      <c r="Z20" s="137">
        <f>+IF(X20&lt;&gt;0,+(Y20/X20)*100,0)</f>
        <v>-48.75392794765088</v>
      </c>
      <c r="AA20" s="153">
        <f>SUM(AA26:AA33)</f>
        <v>289443775</v>
      </c>
    </row>
    <row r="21" spans="1:27" ht="13.5">
      <c r="A21" s="291" t="s">
        <v>204</v>
      </c>
      <c r="B21" s="142"/>
      <c r="C21" s="62">
        <v>61722261</v>
      </c>
      <c r="D21" s="156"/>
      <c r="E21" s="60">
        <v>92919000</v>
      </c>
      <c r="F21" s="60">
        <v>92919000</v>
      </c>
      <c r="G21" s="60"/>
      <c r="H21" s="60">
        <v>2040899</v>
      </c>
      <c r="I21" s="60">
        <v>9894091</v>
      </c>
      <c r="J21" s="60">
        <v>11934990</v>
      </c>
      <c r="K21" s="60">
        <v>7699953</v>
      </c>
      <c r="L21" s="60">
        <v>6118253</v>
      </c>
      <c r="M21" s="60">
        <v>3099326</v>
      </c>
      <c r="N21" s="60">
        <v>16917532</v>
      </c>
      <c r="O21" s="60"/>
      <c r="P21" s="60"/>
      <c r="Q21" s="60"/>
      <c r="R21" s="60"/>
      <c r="S21" s="60"/>
      <c r="T21" s="60"/>
      <c r="U21" s="60"/>
      <c r="V21" s="60"/>
      <c r="W21" s="60">
        <v>28852522</v>
      </c>
      <c r="X21" s="60">
        <v>46459500</v>
      </c>
      <c r="Y21" s="60">
        <v>-17606978</v>
      </c>
      <c r="Z21" s="140">
        <v>-37.9</v>
      </c>
      <c r="AA21" s="155">
        <v>92919000</v>
      </c>
    </row>
    <row r="22" spans="1:27" ht="13.5">
      <c r="A22" s="291" t="s">
        <v>205</v>
      </c>
      <c r="B22" s="142"/>
      <c r="C22" s="62">
        <v>9305337</v>
      </c>
      <c r="D22" s="156"/>
      <c r="E22" s="60">
        <v>79733000</v>
      </c>
      <c r="F22" s="60">
        <v>79733000</v>
      </c>
      <c r="G22" s="60">
        <v>111404</v>
      </c>
      <c r="H22" s="60">
        <v>217922</v>
      </c>
      <c r="I22" s="60">
        <v>2463243</v>
      </c>
      <c r="J22" s="60">
        <v>2792569</v>
      </c>
      <c r="K22" s="60">
        <v>2181645</v>
      </c>
      <c r="L22" s="60">
        <v>2931974</v>
      </c>
      <c r="M22" s="60">
        <v>853741</v>
      </c>
      <c r="N22" s="60">
        <v>5967360</v>
      </c>
      <c r="O22" s="60"/>
      <c r="P22" s="60"/>
      <c r="Q22" s="60"/>
      <c r="R22" s="60"/>
      <c r="S22" s="60"/>
      <c r="T22" s="60"/>
      <c r="U22" s="60"/>
      <c r="V22" s="60"/>
      <c r="W22" s="60">
        <v>8759929</v>
      </c>
      <c r="X22" s="60">
        <v>39866500</v>
      </c>
      <c r="Y22" s="60">
        <v>-31106571</v>
      </c>
      <c r="Z22" s="140">
        <v>-78.03</v>
      </c>
      <c r="AA22" s="155">
        <v>79733000</v>
      </c>
    </row>
    <row r="23" spans="1:27" ht="13.5">
      <c r="A23" s="291" t="s">
        <v>206</v>
      </c>
      <c r="B23" s="142"/>
      <c r="C23" s="62">
        <v>31908831</v>
      </c>
      <c r="D23" s="156"/>
      <c r="E23" s="60">
        <v>17992225</v>
      </c>
      <c r="F23" s="60">
        <v>17992225</v>
      </c>
      <c r="G23" s="60">
        <v>788097</v>
      </c>
      <c r="H23" s="60">
        <v>2481373</v>
      </c>
      <c r="I23" s="60">
        <v>1153015</v>
      </c>
      <c r="J23" s="60">
        <v>4422485</v>
      </c>
      <c r="K23" s="60">
        <v>2880909</v>
      </c>
      <c r="L23" s="60">
        <v>1200780</v>
      </c>
      <c r="M23" s="60">
        <v>2228965</v>
      </c>
      <c r="N23" s="60">
        <v>6310654</v>
      </c>
      <c r="O23" s="60"/>
      <c r="P23" s="60"/>
      <c r="Q23" s="60"/>
      <c r="R23" s="60"/>
      <c r="S23" s="60"/>
      <c r="T23" s="60"/>
      <c r="U23" s="60"/>
      <c r="V23" s="60"/>
      <c r="W23" s="60">
        <v>10733139</v>
      </c>
      <c r="X23" s="60">
        <v>8996113</v>
      </c>
      <c r="Y23" s="60">
        <v>1737026</v>
      </c>
      <c r="Z23" s="140">
        <v>19.31</v>
      </c>
      <c r="AA23" s="155">
        <v>17992225</v>
      </c>
    </row>
    <row r="24" spans="1:27" ht="13.5">
      <c r="A24" s="291" t="s">
        <v>207</v>
      </c>
      <c r="B24" s="142"/>
      <c r="C24" s="62">
        <v>41789496</v>
      </c>
      <c r="D24" s="156"/>
      <c r="E24" s="60">
        <v>39265000</v>
      </c>
      <c r="F24" s="60">
        <v>39265000</v>
      </c>
      <c r="G24" s="60"/>
      <c r="H24" s="60">
        <v>1467686</v>
      </c>
      <c r="I24" s="60">
        <v>3963271</v>
      </c>
      <c r="J24" s="60">
        <v>5430957</v>
      </c>
      <c r="K24" s="60">
        <v>8269640</v>
      </c>
      <c r="L24" s="60">
        <v>124267</v>
      </c>
      <c r="M24" s="60">
        <v>5252688</v>
      </c>
      <c r="N24" s="60">
        <v>13646595</v>
      </c>
      <c r="O24" s="60"/>
      <c r="P24" s="60"/>
      <c r="Q24" s="60"/>
      <c r="R24" s="60"/>
      <c r="S24" s="60"/>
      <c r="T24" s="60"/>
      <c r="U24" s="60"/>
      <c r="V24" s="60"/>
      <c r="W24" s="60">
        <v>19077552</v>
      </c>
      <c r="X24" s="60">
        <v>19632500</v>
      </c>
      <c r="Y24" s="60">
        <v>-554948</v>
      </c>
      <c r="Z24" s="140">
        <v>-2.83</v>
      </c>
      <c r="AA24" s="155">
        <v>39265000</v>
      </c>
    </row>
    <row r="25" spans="1:27" ht="13.5">
      <c r="A25" s="291" t="s">
        <v>208</v>
      </c>
      <c r="B25" s="142"/>
      <c r="C25" s="62">
        <v>4670327</v>
      </c>
      <c r="D25" s="156"/>
      <c r="E25" s="60">
        <v>15113550</v>
      </c>
      <c r="F25" s="60">
        <v>15113550</v>
      </c>
      <c r="G25" s="60"/>
      <c r="H25" s="60">
        <v>234955</v>
      </c>
      <c r="I25" s="60">
        <v>19846</v>
      </c>
      <c r="J25" s="60">
        <v>254801</v>
      </c>
      <c r="K25" s="60">
        <v>31458</v>
      </c>
      <c r="L25" s="60">
        <v>645529</v>
      </c>
      <c r="M25" s="60">
        <v>1857810</v>
      </c>
      <c r="N25" s="60">
        <v>2534797</v>
      </c>
      <c r="O25" s="60"/>
      <c r="P25" s="60"/>
      <c r="Q25" s="60"/>
      <c r="R25" s="60"/>
      <c r="S25" s="60"/>
      <c r="T25" s="60"/>
      <c r="U25" s="60"/>
      <c r="V25" s="60"/>
      <c r="W25" s="60">
        <v>2789598</v>
      </c>
      <c r="X25" s="60">
        <v>7556775</v>
      </c>
      <c r="Y25" s="60">
        <v>-4767177</v>
      </c>
      <c r="Z25" s="140">
        <v>-63.08</v>
      </c>
      <c r="AA25" s="155">
        <v>15113550</v>
      </c>
    </row>
    <row r="26" spans="1:27" ht="13.5">
      <c r="A26" s="292" t="s">
        <v>209</v>
      </c>
      <c r="B26" s="302"/>
      <c r="C26" s="293">
        <f aca="true" t="shared" si="3" ref="C26:Y26">SUM(C21:C25)</f>
        <v>149396252</v>
      </c>
      <c r="D26" s="294">
        <f t="shared" si="3"/>
        <v>0</v>
      </c>
      <c r="E26" s="295">
        <f t="shared" si="3"/>
        <v>245022775</v>
      </c>
      <c r="F26" s="295">
        <f t="shared" si="3"/>
        <v>245022775</v>
      </c>
      <c r="G26" s="295">
        <f t="shared" si="3"/>
        <v>899501</v>
      </c>
      <c r="H26" s="295">
        <f t="shared" si="3"/>
        <v>6442835</v>
      </c>
      <c r="I26" s="295">
        <f t="shared" si="3"/>
        <v>17493466</v>
      </c>
      <c r="J26" s="295">
        <f t="shared" si="3"/>
        <v>24835802</v>
      </c>
      <c r="K26" s="295">
        <f t="shared" si="3"/>
        <v>21063605</v>
      </c>
      <c r="L26" s="295">
        <f t="shared" si="3"/>
        <v>11020803</v>
      </c>
      <c r="M26" s="295">
        <f t="shared" si="3"/>
        <v>13292530</v>
      </c>
      <c r="N26" s="295">
        <f t="shared" si="3"/>
        <v>45376938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70212740</v>
      </c>
      <c r="X26" s="295">
        <f t="shared" si="3"/>
        <v>122511388</v>
      </c>
      <c r="Y26" s="295">
        <f t="shared" si="3"/>
        <v>-52298648</v>
      </c>
      <c r="Z26" s="296">
        <f>+IF(X26&lt;&gt;0,+(Y26/X26)*100,0)</f>
        <v>-42.688805386810245</v>
      </c>
      <c r="AA26" s="297">
        <f>SUM(AA21:AA25)</f>
        <v>245022775</v>
      </c>
    </row>
    <row r="27" spans="1:27" ht="13.5">
      <c r="A27" s="298" t="s">
        <v>210</v>
      </c>
      <c r="B27" s="147"/>
      <c r="C27" s="62">
        <v>894708</v>
      </c>
      <c r="D27" s="156"/>
      <c r="E27" s="60">
        <v>43421000</v>
      </c>
      <c r="F27" s="60">
        <v>43421000</v>
      </c>
      <c r="G27" s="60">
        <v>79980</v>
      </c>
      <c r="H27" s="60">
        <v>74400</v>
      </c>
      <c r="I27" s="60">
        <v>111600</v>
      </c>
      <c r="J27" s="60">
        <v>265980</v>
      </c>
      <c r="K27" s="60">
        <v>267303</v>
      </c>
      <c r="L27" s="60">
        <v>390827</v>
      </c>
      <c r="M27" s="60">
        <v>331615</v>
      </c>
      <c r="N27" s="60">
        <v>989745</v>
      </c>
      <c r="O27" s="60"/>
      <c r="P27" s="60"/>
      <c r="Q27" s="60"/>
      <c r="R27" s="60"/>
      <c r="S27" s="60"/>
      <c r="T27" s="60"/>
      <c r="U27" s="60"/>
      <c r="V27" s="60"/>
      <c r="W27" s="60">
        <v>1255725</v>
      </c>
      <c r="X27" s="60">
        <v>21710500</v>
      </c>
      <c r="Y27" s="60">
        <v>-20454775</v>
      </c>
      <c r="Z27" s="140">
        <v>-94.22</v>
      </c>
      <c r="AA27" s="155">
        <v>43421000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36223354</v>
      </c>
      <c r="D30" s="156"/>
      <c r="E30" s="60">
        <v>1000000</v>
      </c>
      <c r="F30" s="60">
        <v>1000000</v>
      </c>
      <c r="G30" s="60"/>
      <c r="H30" s="60"/>
      <c r="I30" s="60">
        <v>1267829</v>
      </c>
      <c r="J30" s="60">
        <v>1267829</v>
      </c>
      <c r="K30" s="60">
        <v>230405</v>
      </c>
      <c r="L30" s="60">
        <v>537692</v>
      </c>
      <c r="M30" s="60">
        <v>659892</v>
      </c>
      <c r="N30" s="60">
        <v>1427989</v>
      </c>
      <c r="O30" s="60"/>
      <c r="P30" s="60"/>
      <c r="Q30" s="60"/>
      <c r="R30" s="60"/>
      <c r="S30" s="60"/>
      <c r="T30" s="60"/>
      <c r="U30" s="60"/>
      <c r="V30" s="60"/>
      <c r="W30" s="60">
        <v>2695818</v>
      </c>
      <c r="X30" s="60">
        <v>500000</v>
      </c>
      <c r="Y30" s="60">
        <v>2195818</v>
      </c>
      <c r="Z30" s="140">
        <v>439.16</v>
      </c>
      <c r="AA30" s="155">
        <v>1000000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79830151</v>
      </c>
      <c r="D36" s="156">
        <f t="shared" si="4"/>
        <v>0</v>
      </c>
      <c r="E36" s="60">
        <f t="shared" si="4"/>
        <v>98219000</v>
      </c>
      <c r="F36" s="60">
        <f t="shared" si="4"/>
        <v>98219000</v>
      </c>
      <c r="G36" s="60">
        <f t="shared" si="4"/>
        <v>0</v>
      </c>
      <c r="H36" s="60">
        <f t="shared" si="4"/>
        <v>10325914</v>
      </c>
      <c r="I36" s="60">
        <f t="shared" si="4"/>
        <v>12193033</v>
      </c>
      <c r="J36" s="60">
        <f t="shared" si="4"/>
        <v>22518947</v>
      </c>
      <c r="K36" s="60">
        <f t="shared" si="4"/>
        <v>13937183</v>
      </c>
      <c r="L36" s="60">
        <f t="shared" si="4"/>
        <v>9761421</v>
      </c>
      <c r="M36" s="60">
        <f t="shared" si="4"/>
        <v>4158067</v>
      </c>
      <c r="N36" s="60">
        <f t="shared" si="4"/>
        <v>27856671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50375618</v>
      </c>
      <c r="X36" s="60">
        <f t="shared" si="4"/>
        <v>49109500</v>
      </c>
      <c r="Y36" s="60">
        <f t="shared" si="4"/>
        <v>1266118</v>
      </c>
      <c r="Z36" s="140">
        <f aca="true" t="shared" si="5" ref="Z36:Z49">+IF(X36&lt;&gt;0,+(Y36/X36)*100,0)</f>
        <v>2.578152903206101</v>
      </c>
      <c r="AA36" s="155">
        <f>AA6+AA21</f>
        <v>98219000</v>
      </c>
    </row>
    <row r="37" spans="1:27" ht="13.5">
      <c r="A37" s="291" t="s">
        <v>205</v>
      </c>
      <c r="B37" s="142"/>
      <c r="C37" s="62">
        <f t="shared" si="4"/>
        <v>62674104</v>
      </c>
      <c r="D37" s="156">
        <f t="shared" si="4"/>
        <v>0</v>
      </c>
      <c r="E37" s="60">
        <f t="shared" si="4"/>
        <v>161780000</v>
      </c>
      <c r="F37" s="60">
        <f t="shared" si="4"/>
        <v>161780000</v>
      </c>
      <c r="G37" s="60">
        <f t="shared" si="4"/>
        <v>591109</v>
      </c>
      <c r="H37" s="60">
        <f t="shared" si="4"/>
        <v>850285</v>
      </c>
      <c r="I37" s="60">
        <f t="shared" si="4"/>
        <v>4184145</v>
      </c>
      <c r="J37" s="60">
        <f t="shared" si="4"/>
        <v>5625539</v>
      </c>
      <c r="K37" s="60">
        <f t="shared" si="4"/>
        <v>12298624</v>
      </c>
      <c r="L37" s="60">
        <f t="shared" si="4"/>
        <v>4332196</v>
      </c>
      <c r="M37" s="60">
        <f t="shared" si="4"/>
        <v>1843368</v>
      </c>
      <c r="N37" s="60">
        <f t="shared" si="4"/>
        <v>18474188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24099727</v>
      </c>
      <c r="X37" s="60">
        <f t="shared" si="4"/>
        <v>80890000</v>
      </c>
      <c r="Y37" s="60">
        <f t="shared" si="4"/>
        <v>-56790273</v>
      </c>
      <c r="Z37" s="140">
        <f t="shared" si="5"/>
        <v>-70.2067907034244</v>
      </c>
      <c r="AA37" s="155">
        <f>AA7+AA22</f>
        <v>161780000</v>
      </c>
    </row>
    <row r="38" spans="1:27" ht="13.5">
      <c r="A38" s="291" t="s">
        <v>206</v>
      </c>
      <c r="B38" s="142"/>
      <c r="C38" s="62">
        <f t="shared" si="4"/>
        <v>33586253</v>
      </c>
      <c r="D38" s="156">
        <f t="shared" si="4"/>
        <v>0</v>
      </c>
      <c r="E38" s="60">
        <f t="shared" si="4"/>
        <v>25692225</v>
      </c>
      <c r="F38" s="60">
        <f t="shared" si="4"/>
        <v>25692225</v>
      </c>
      <c r="G38" s="60">
        <f t="shared" si="4"/>
        <v>788097</v>
      </c>
      <c r="H38" s="60">
        <f t="shared" si="4"/>
        <v>2481373</v>
      </c>
      <c r="I38" s="60">
        <f t="shared" si="4"/>
        <v>1153015</v>
      </c>
      <c r="J38" s="60">
        <f t="shared" si="4"/>
        <v>4422485</v>
      </c>
      <c r="K38" s="60">
        <f t="shared" si="4"/>
        <v>4146476</v>
      </c>
      <c r="L38" s="60">
        <f t="shared" si="4"/>
        <v>1342885</v>
      </c>
      <c r="M38" s="60">
        <f t="shared" si="4"/>
        <v>6899580</v>
      </c>
      <c r="N38" s="60">
        <f t="shared" si="4"/>
        <v>12388941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16811426</v>
      </c>
      <c r="X38" s="60">
        <f t="shared" si="4"/>
        <v>12846113</v>
      </c>
      <c r="Y38" s="60">
        <f t="shared" si="4"/>
        <v>3965313</v>
      </c>
      <c r="Z38" s="140">
        <f t="shared" si="5"/>
        <v>30.867804136550873</v>
      </c>
      <c r="AA38" s="155">
        <f>AA8+AA23</f>
        <v>25692225</v>
      </c>
    </row>
    <row r="39" spans="1:27" ht="13.5">
      <c r="A39" s="291" t="s">
        <v>207</v>
      </c>
      <c r="B39" s="142"/>
      <c r="C39" s="62">
        <f t="shared" si="4"/>
        <v>41789496</v>
      </c>
      <c r="D39" s="156">
        <f t="shared" si="4"/>
        <v>0</v>
      </c>
      <c r="E39" s="60">
        <f t="shared" si="4"/>
        <v>51265000</v>
      </c>
      <c r="F39" s="60">
        <f t="shared" si="4"/>
        <v>51265000</v>
      </c>
      <c r="G39" s="60">
        <f t="shared" si="4"/>
        <v>0</v>
      </c>
      <c r="H39" s="60">
        <f t="shared" si="4"/>
        <v>1467686</v>
      </c>
      <c r="I39" s="60">
        <f t="shared" si="4"/>
        <v>3963271</v>
      </c>
      <c r="J39" s="60">
        <f t="shared" si="4"/>
        <v>5430957</v>
      </c>
      <c r="K39" s="60">
        <f t="shared" si="4"/>
        <v>8830556</v>
      </c>
      <c r="L39" s="60">
        <f t="shared" si="4"/>
        <v>124267</v>
      </c>
      <c r="M39" s="60">
        <f t="shared" si="4"/>
        <v>5252688</v>
      </c>
      <c r="N39" s="60">
        <f t="shared" si="4"/>
        <v>14207511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19638468</v>
      </c>
      <c r="X39" s="60">
        <f t="shared" si="4"/>
        <v>25632500</v>
      </c>
      <c r="Y39" s="60">
        <f t="shared" si="4"/>
        <v>-5994032</v>
      </c>
      <c r="Z39" s="140">
        <f t="shared" si="5"/>
        <v>-23.384500146298645</v>
      </c>
      <c r="AA39" s="155">
        <f>AA9+AA24</f>
        <v>51265000</v>
      </c>
    </row>
    <row r="40" spans="1:27" ht="13.5">
      <c r="A40" s="291" t="s">
        <v>208</v>
      </c>
      <c r="B40" s="142"/>
      <c r="C40" s="62">
        <f t="shared" si="4"/>
        <v>14654105</v>
      </c>
      <c r="D40" s="156">
        <f t="shared" si="4"/>
        <v>0</v>
      </c>
      <c r="E40" s="60">
        <f t="shared" si="4"/>
        <v>126963550</v>
      </c>
      <c r="F40" s="60">
        <f t="shared" si="4"/>
        <v>126963550</v>
      </c>
      <c r="G40" s="60">
        <f t="shared" si="4"/>
        <v>0</v>
      </c>
      <c r="H40" s="60">
        <f t="shared" si="4"/>
        <v>234955</v>
      </c>
      <c r="I40" s="60">
        <f t="shared" si="4"/>
        <v>38951</v>
      </c>
      <c r="J40" s="60">
        <f t="shared" si="4"/>
        <v>273906</v>
      </c>
      <c r="K40" s="60">
        <f t="shared" si="4"/>
        <v>5388897</v>
      </c>
      <c r="L40" s="60">
        <f t="shared" si="4"/>
        <v>744299</v>
      </c>
      <c r="M40" s="60">
        <f t="shared" si="4"/>
        <v>6585566</v>
      </c>
      <c r="N40" s="60">
        <f t="shared" si="4"/>
        <v>12718762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12992668</v>
      </c>
      <c r="X40" s="60">
        <f t="shared" si="4"/>
        <v>63481775</v>
      </c>
      <c r="Y40" s="60">
        <f t="shared" si="4"/>
        <v>-50489107</v>
      </c>
      <c r="Z40" s="140">
        <f t="shared" si="5"/>
        <v>-79.53323138806374</v>
      </c>
      <c r="AA40" s="155">
        <f>AA10+AA25</f>
        <v>126963550</v>
      </c>
    </row>
    <row r="41" spans="1:27" ht="13.5">
      <c r="A41" s="292" t="s">
        <v>209</v>
      </c>
      <c r="B41" s="142"/>
      <c r="C41" s="293">
        <f aca="true" t="shared" si="6" ref="C41:Y41">SUM(C36:C40)</f>
        <v>232534109</v>
      </c>
      <c r="D41" s="294">
        <f t="shared" si="6"/>
        <v>0</v>
      </c>
      <c r="E41" s="295">
        <f t="shared" si="6"/>
        <v>463919775</v>
      </c>
      <c r="F41" s="295">
        <f t="shared" si="6"/>
        <v>463919775</v>
      </c>
      <c r="G41" s="295">
        <f t="shared" si="6"/>
        <v>1379206</v>
      </c>
      <c r="H41" s="295">
        <f t="shared" si="6"/>
        <v>15360213</v>
      </c>
      <c r="I41" s="295">
        <f t="shared" si="6"/>
        <v>21532415</v>
      </c>
      <c r="J41" s="295">
        <f t="shared" si="6"/>
        <v>38271834</v>
      </c>
      <c r="K41" s="295">
        <f t="shared" si="6"/>
        <v>44601736</v>
      </c>
      <c r="L41" s="295">
        <f t="shared" si="6"/>
        <v>16305068</v>
      </c>
      <c r="M41" s="295">
        <f t="shared" si="6"/>
        <v>24739269</v>
      </c>
      <c r="N41" s="295">
        <f t="shared" si="6"/>
        <v>85646073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123917907</v>
      </c>
      <c r="X41" s="295">
        <f t="shared" si="6"/>
        <v>231959888</v>
      </c>
      <c r="Y41" s="295">
        <f t="shared" si="6"/>
        <v>-108041981</v>
      </c>
      <c r="Z41" s="296">
        <f t="shared" si="5"/>
        <v>-46.577872550102285</v>
      </c>
      <c r="AA41" s="297">
        <f>SUM(AA36:AA40)</f>
        <v>463919775</v>
      </c>
    </row>
    <row r="42" spans="1:27" ht="13.5">
      <c r="A42" s="298" t="s">
        <v>210</v>
      </c>
      <c r="B42" s="136"/>
      <c r="C42" s="95">
        <f aca="true" t="shared" si="7" ref="C42:Y48">C12+C27</f>
        <v>16357807</v>
      </c>
      <c r="D42" s="129">
        <f t="shared" si="7"/>
        <v>0</v>
      </c>
      <c r="E42" s="54">
        <f t="shared" si="7"/>
        <v>62274225</v>
      </c>
      <c r="F42" s="54">
        <f t="shared" si="7"/>
        <v>62274225</v>
      </c>
      <c r="G42" s="54">
        <f t="shared" si="7"/>
        <v>79980</v>
      </c>
      <c r="H42" s="54">
        <f t="shared" si="7"/>
        <v>305257</v>
      </c>
      <c r="I42" s="54">
        <f t="shared" si="7"/>
        <v>4502825</v>
      </c>
      <c r="J42" s="54">
        <f t="shared" si="7"/>
        <v>4888062</v>
      </c>
      <c r="K42" s="54">
        <f t="shared" si="7"/>
        <v>4978708</v>
      </c>
      <c r="L42" s="54">
        <f t="shared" si="7"/>
        <v>1000304</v>
      </c>
      <c r="M42" s="54">
        <f t="shared" si="7"/>
        <v>2675533</v>
      </c>
      <c r="N42" s="54">
        <f t="shared" si="7"/>
        <v>8654545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13542607</v>
      </c>
      <c r="X42" s="54">
        <f t="shared" si="7"/>
        <v>31137113</v>
      </c>
      <c r="Y42" s="54">
        <f t="shared" si="7"/>
        <v>-17594506</v>
      </c>
      <c r="Z42" s="184">
        <f t="shared" si="5"/>
        <v>-56.50654253013116</v>
      </c>
      <c r="AA42" s="130">
        <f aca="true" t="shared" si="8" ref="AA42:AA48">AA12+AA27</f>
        <v>62274225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500000</v>
      </c>
      <c r="J43" s="305">
        <f t="shared" si="7"/>
        <v>500000</v>
      </c>
      <c r="K43" s="305">
        <f t="shared" si="7"/>
        <v>0</v>
      </c>
      <c r="L43" s="305">
        <f t="shared" si="7"/>
        <v>0</v>
      </c>
      <c r="M43" s="305">
        <f t="shared" si="7"/>
        <v>935545</v>
      </c>
      <c r="N43" s="305">
        <f t="shared" si="7"/>
        <v>935545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1435545</v>
      </c>
      <c r="X43" s="305">
        <f t="shared" si="7"/>
        <v>0</v>
      </c>
      <c r="Y43" s="305">
        <f t="shared" si="7"/>
        <v>1435545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101571815</v>
      </c>
      <c r="D45" s="129">
        <f t="shared" si="7"/>
        <v>0</v>
      </c>
      <c r="E45" s="54">
        <f t="shared" si="7"/>
        <v>68860000</v>
      </c>
      <c r="F45" s="54">
        <f t="shared" si="7"/>
        <v>68860000</v>
      </c>
      <c r="G45" s="54">
        <f t="shared" si="7"/>
        <v>0</v>
      </c>
      <c r="H45" s="54">
        <f t="shared" si="7"/>
        <v>298084</v>
      </c>
      <c r="I45" s="54">
        <f t="shared" si="7"/>
        <v>3020423</v>
      </c>
      <c r="J45" s="54">
        <f t="shared" si="7"/>
        <v>3318507</v>
      </c>
      <c r="K45" s="54">
        <f t="shared" si="7"/>
        <v>5562477</v>
      </c>
      <c r="L45" s="54">
        <f t="shared" si="7"/>
        <v>10736742</v>
      </c>
      <c r="M45" s="54">
        <f t="shared" si="7"/>
        <v>7853364</v>
      </c>
      <c r="N45" s="54">
        <f t="shared" si="7"/>
        <v>24152583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27471090</v>
      </c>
      <c r="X45" s="54">
        <f t="shared" si="7"/>
        <v>34430000</v>
      </c>
      <c r="Y45" s="54">
        <f t="shared" si="7"/>
        <v>-6958910</v>
      </c>
      <c r="Z45" s="184">
        <f t="shared" si="5"/>
        <v>-20.211762997386</v>
      </c>
      <c r="AA45" s="130">
        <f t="shared" si="8"/>
        <v>68860000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579255</v>
      </c>
      <c r="D48" s="129">
        <f t="shared" si="7"/>
        <v>0</v>
      </c>
      <c r="E48" s="54">
        <f t="shared" si="7"/>
        <v>2700000</v>
      </c>
      <c r="F48" s="54">
        <f t="shared" si="7"/>
        <v>2700000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1350000</v>
      </c>
      <c r="Y48" s="54">
        <f t="shared" si="7"/>
        <v>-1350000</v>
      </c>
      <c r="Z48" s="184">
        <f t="shared" si="5"/>
        <v>-100</v>
      </c>
      <c r="AA48" s="130">
        <f t="shared" si="8"/>
        <v>2700000</v>
      </c>
    </row>
    <row r="49" spans="1:27" ht="13.5">
      <c r="A49" s="308" t="s">
        <v>219</v>
      </c>
      <c r="B49" s="149"/>
      <c r="C49" s="239">
        <f aca="true" t="shared" si="9" ref="C49:Y49">SUM(C41:C48)</f>
        <v>351042986</v>
      </c>
      <c r="D49" s="218">
        <f t="shared" si="9"/>
        <v>0</v>
      </c>
      <c r="E49" s="220">
        <f t="shared" si="9"/>
        <v>597754000</v>
      </c>
      <c r="F49" s="220">
        <f t="shared" si="9"/>
        <v>597754000</v>
      </c>
      <c r="G49" s="220">
        <f t="shared" si="9"/>
        <v>1459186</v>
      </c>
      <c r="H49" s="220">
        <f t="shared" si="9"/>
        <v>15963554</v>
      </c>
      <c r="I49" s="220">
        <f t="shared" si="9"/>
        <v>29555663</v>
      </c>
      <c r="J49" s="220">
        <f t="shared" si="9"/>
        <v>46978403</v>
      </c>
      <c r="K49" s="220">
        <f t="shared" si="9"/>
        <v>55142921</v>
      </c>
      <c r="L49" s="220">
        <f t="shared" si="9"/>
        <v>28042114</v>
      </c>
      <c r="M49" s="220">
        <f t="shared" si="9"/>
        <v>36203711</v>
      </c>
      <c r="N49" s="220">
        <f t="shared" si="9"/>
        <v>119388746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166367149</v>
      </c>
      <c r="X49" s="220">
        <f t="shared" si="9"/>
        <v>298877001</v>
      </c>
      <c r="Y49" s="220">
        <f t="shared" si="9"/>
        <v>-132509852</v>
      </c>
      <c r="Z49" s="221">
        <f t="shared" si="5"/>
        <v>-44.335914625963476</v>
      </c>
      <c r="AA49" s="222">
        <f>SUM(AA41:AA48)</f>
        <v>597754000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139059872</v>
      </c>
      <c r="D51" s="129">
        <f t="shared" si="10"/>
        <v>0</v>
      </c>
      <c r="E51" s="54">
        <f t="shared" si="10"/>
        <v>373693736</v>
      </c>
      <c r="F51" s="54">
        <f t="shared" si="10"/>
        <v>373693736</v>
      </c>
      <c r="G51" s="54">
        <f t="shared" si="10"/>
        <v>4353345</v>
      </c>
      <c r="H51" s="54">
        <f t="shared" si="10"/>
        <v>11480866</v>
      </c>
      <c r="I51" s="54">
        <f t="shared" si="10"/>
        <v>11364175</v>
      </c>
      <c r="J51" s="54">
        <f t="shared" si="10"/>
        <v>27198386</v>
      </c>
      <c r="K51" s="54">
        <f t="shared" si="10"/>
        <v>19474660</v>
      </c>
      <c r="L51" s="54">
        <f t="shared" si="10"/>
        <v>16304962</v>
      </c>
      <c r="M51" s="54">
        <f t="shared" si="10"/>
        <v>37816321</v>
      </c>
      <c r="N51" s="54">
        <f t="shared" si="10"/>
        <v>73595943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100794329</v>
      </c>
      <c r="X51" s="54">
        <f t="shared" si="10"/>
        <v>186846870</v>
      </c>
      <c r="Y51" s="54">
        <f t="shared" si="10"/>
        <v>-86052541</v>
      </c>
      <c r="Z51" s="184">
        <f>+IF(X51&lt;&gt;0,+(Y51/X51)*100,0)</f>
        <v>-46.0551150789949</v>
      </c>
      <c r="AA51" s="130">
        <f>SUM(AA57:AA61)</f>
        <v>373693736</v>
      </c>
    </row>
    <row r="52" spans="1:27" ht="13.5">
      <c r="A52" s="310" t="s">
        <v>204</v>
      </c>
      <c r="B52" s="142"/>
      <c r="C52" s="62">
        <v>34118936</v>
      </c>
      <c r="D52" s="156"/>
      <c r="E52" s="60">
        <v>84509610</v>
      </c>
      <c r="F52" s="60">
        <v>84509610</v>
      </c>
      <c r="G52" s="60">
        <v>20993</v>
      </c>
      <c r="H52" s="60">
        <v>1640313</v>
      </c>
      <c r="I52" s="60">
        <v>1377959</v>
      </c>
      <c r="J52" s="60">
        <v>3039265</v>
      </c>
      <c r="K52" s="60">
        <v>6403961</v>
      </c>
      <c r="L52" s="60">
        <v>9093824</v>
      </c>
      <c r="M52" s="60">
        <v>1535199</v>
      </c>
      <c r="N52" s="60">
        <v>17032984</v>
      </c>
      <c r="O52" s="60"/>
      <c r="P52" s="60"/>
      <c r="Q52" s="60"/>
      <c r="R52" s="60"/>
      <c r="S52" s="60"/>
      <c r="T52" s="60"/>
      <c r="U52" s="60"/>
      <c r="V52" s="60"/>
      <c r="W52" s="60">
        <v>20072249</v>
      </c>
      <c r="X52" s="60">
        <v>42254805</v>
      </c>
      <c r="Y52" s="60">
        <v>-22182556</v>
      </c>
      <c r="Z52" s="140">
        <v>-52.5</v>
      </c>
      <c r="AA52" s="155">
        <v>84509610</v>
      </c>
    </row>
    <row r="53" spans="1:27" ht="13.5">
      <c r="A53" s="310" t="s">
        <v>205</v>
      </c>
      <c r="B53" s="142"/>
      <c r="C53" s="62">
        <v>8238711</v>
      </c>
      <c r="D53" s="156"/>
      <c r="E53" s="60">
        <v>35020967</v>
      </c>
      <c r="F53" s="60">
        <v>35020967</v>
      </c>
      <c r="G53" s="60">
        <v>1138873</v>
      </c>
      <c r="H53" s="60">
        <v>1574074</v>
      </c>
      <c r="I53" s="60">
        <v>1141559</v>
      </c>
      <c r="J53" s="60">
        <v>3854506</v>
      </c>
      <c r="K53" s="60">
        <v>1285485</v>
      </c>
      <c r="L53" s="60">
        <v>170620</v>
      </c>
      <c r="M53" s="60">
        <v>776271</v>
      </c>
      <c r="N53" s="60">
        <v>2232376</v>
      </c>
      <c r="O53" s="60"/>
      <c r="P53" s="60"/>
      <c r="Q53" s="60"/>
      <c r="R53" s="60"/>
      <c r="S53" s="60"/>
      <c r="T53" s="60"/>
      <c r="U53" s="60"/>
      <c r="V53" s="60"/>
      <c r="W53" s="60">
        <v>6086882</v>
      </c>
      <c r="X53" s="60">
        <v>17510484</v>
      </c>
      <c r="Y53" s="60">
        <v>-11423602</v>
      </c>
      <c r="Z53" s="140">
        <v>-65.24</v>
      </c>
      <c r="AA53" s="155">
        <v>35020967</v>
      </c>
    </row>
    <row r="54" spans="1:27" ht="13.5">
      <c r="A54" s="310" t="s">
        <v>206</v>
      </c>
      <c r="B54" s="142"/>
      <c r="C54" s="62">
        <v>16646017</v>
      </c>
      <c r="D54" s="156"/>
      <c r="E54" s="60">
        <v>54906764</v>
      </c>
      <c r="F54" s="60">
        <v>54906764</v>
      </c>
      <c r="G54" s="60">
        <v>915219</v>
      </c>
      <c r="H54" s="60">
        <v>1371817</v>
      </c>
      <c r="I54" s="60">
        <v>1034989</v>
      </c>
      <c r="J54" s="60">
        <v>3322025</v>
      </c>
      <c r="K54" s="60">
        <v>2186203</v>
      </c>
      <c r="L54" s="60">
        <v>839168</v>
      </c>
      <c r="M54" s="60">
        <v>963878</v>
      </c>
      <c r="N54" s="60">
        <v>3989249</v>
      </c>
      <c r="O54" s="60"/>
      <c r="P54" s="60"/>
      <c r="Q54" s="60"/>
      <c r="R54" s="60"/>
      <c r="S54" s="60"/>
      <c r="T54" s="60"/>
      <c r="U54" s="60"/>
      <c r="V54" s="60"/>
      <c r="W54" s="60">
        <v>7311274</v>
      </c>
      <c r="X54" s="60">
        <v>27453382</v>
      </c>
      <c r="Y54" s="60">
        <v>-20142108</v>
      </c>
      <c r="Z54" s="140">
        <v>-73.37</v>
      </c>
      <c r="AA54" s="155">
        <v>54906764</v>
      </c>
    </row>
    <row r="55" spans="1:27" ht="13.5">
      <c r="A55" s="310" t="s">
        <v>207</v>
      </c>
      <c r="B55" s="142"/>
      <c r="C55" s="62">
        <v>2762407</v>
      </c>
      <c r="D55" s="156"/>
      <c r="E55" s="60">
        <v>19748443</v>
      </c>
      <c r="F55" s="60">
        <v>19748443</v>
      </c>
      <c r="G55" s="60">
        <v>97932</v>
      </c>
      <c r="H55" s="60">
        <v>202429</v>
      </c>
      <c r="I55" s="60">
        <v>449809</v>
      </c>
      <c r="J55" s="60">
        <v>750170</v>
      </c>
      <c r="K55" s="60">
        <v>236751</v>
      </c>
      <c r="L55" s="60">
        <v>662734</v>
      </c>
      <c r="M55" s="60">
        <v>614952</v>
      </c>
      <c r="N55" s="60">
        <v>1514437</v>
      </c>
      <c r="O55" s="60"/>
      <c r="P55" s="60"/>
      <c r="Q55" s="60"/>
      <c r="R55" s="60"/>
      <c r="S55" s="60"/>
      <c r="T55" s="60"/>
      <c r="U55" s="60"/>
      <c r="V55" s="60"/>
      <c r="W55" s="60">
        <v>2264607</v>
      </c>
      <c r="X55" s="60">
        <v>9874222</v>
      </c>
      <c r="Y55" s="60">
        <v>-7609615</v>
      </c>
      <c r="Z55" s="140">
        <v>-77.07</v>
      </c>
      <c r="AA55" s="155">
        <v>19748443</v>
      </c>
    </row>
    <row r="56" spans="1:27" ht="13.5">
      <c r="A56" s="310" t="s">
        <v>208</v>
      </c>
      <c r="B56" s="142"/>
      <c r="C56" s="62">
        <v>844390</v>
      </c>
      <c r="D56" s="156"/>
      <c r="E56" s="60">
        <v>1147262</v>
      </c>
      <c r="F56" s="60">
        <v>1147262</v>
      </c>
      <c r="G56" s="60">
        <v>14474</v>
      </c>
      <c r="H56" s="60">
        <v>208566</v>
      </c>
      <c r="I56" s="60">
        <v>14922</v>
      </c>
      <c r="J56" s="60">
        <v>237962</v>
      </c>
      <c r="K56" s="60">
        <v>86916</v>
      </c>
      <c r="L56" s="60">
        <v>41777</v>
      </c>
      <c r="M56" s="60">
        <v>65085</v>
      </c>
      <c r="N56" s="60">
        <v>193778</v>
      </c>
      <c r="O56" s="60"/>
      <c r="P56" s="60"/>
      <c r="Q56" s="60"/>
      <c r="R56" s="60"/>
      <c r="S56" s="60"/>
      <c r="T56" s="60"/>
      <c r="U56" s="60"/>
      <c r="V56" s="60"/>
      <c r="W56" s="60">
        <v>431740</v>
      </c>
      <c r="X56" s="60">
        <v>573631</v>
      </c>
      <c r="Y56" s="60">
        <v>-141891</v>
      </c>
      <c r="Z56" s="140">
        <v>-24.74</v>
      </c>
      <c r="AA56" s="155">
        <v>1147262</v>
      </c>
    </row>
    <row r="57" spans="1:27" ht="13.5">
      <c r="A57" s="138" t="s">
        <v>209</v>
      </c>
      <c r="B57" s="142"/>
      <c r="C57" s="293">
        <f aca="true" t="shared" si="11" ref="C57:Y57">SUM(C52:C56)</f>
        <v>62610461</v>
      </c>
      <c r="D57" s="294">
        <f t="shared" si="11"/>
        <v>0</v>
      </c>
      <c r="E57" s="295">
        <f t="shared" si="11"/>
        <v>195333046</v>
      </c>
      <c r="F57" s="295">
        <f t="shared" si="11"/>
        <v>195333046</v>
      </c>
      <c r="G57" s="295">
        <f t="shared" si="11"/>
        <v>2187491</v>
      </c>
      <c r="H57" s="295">
        <f t="shared" si="11"/>
        <v>4997199</v>
      </c>
      <c r="I57" s="295">
        <f t="shared" si="11"/>
        <v>4019238</v>
      </c>
      <c r="J57" s="295">
        <f t="shared" si="11"/>
        <v>11203928</v>
      </c>
      <c r="K57" s="295">
        <f t="shared" si="11"/>
        <v>10199316</v>
      </c>
      <c r="L57" s="295">
        <f t="shared" si="11"/>
        <v>10808123</v>
      </c>
      <c r="M57" s="295">
        <f t="shared" si="11"/>
        <v>3955385</v>
      </c>
      <c r="N57" s="295">
        <f t="shared" si="11"/>
        <v>24962824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36166752</v>
      </c>
      <c r="X57" s="295">
        <f t="shared" si="11"/>
        <v>97666524</v>
      </c>
      <c r="Y57" s="295">
        <f t="shared" si="11"/>
        <v>-61499772</v>
      </c>
      <c r="Z57" s="296">
        <f>+IF(X57&lt;&gt;0,+(Y57/X57)*100,0)</f>
        <v>-62.96914181157916</v>
      </c>
      <c r="AA57" s="297">
        <f>SUM(AA52:AA56)</f>
        <v>195333046</v>
      </c>
    </row>
    <row r="58" spans="1:27" ht="13.5">
      <c r="A58" s="311" t="s">
        <v>210</v>
      </c>
      <c r="B58" s="136"/>
      <c r="C58" s="62">
        <v>36652737</v>
      </c>
      <c r="D58" s="156"/>
      <c r="E58" s="60">
        <v>49770577</v>
      </c>
      <c r="F58" s="60">
        <v>49770577</v>
      </c>
      <c r="G58" s="60">
        <v>1039059</v>
      </c>
      <c r="H58" s="60">
        <v>3451135</v>
      </c>
      <c r="I58" s="60">
        <v>3403997</v>
      </c>
      <c r="J58" s="60">
        <v>7894191</v>
      </c>
      <c r="K58" s="60">
        <v>5402212</v>
      </c>
      <c r="L58" s="60">
        <v>3188729</v>
      </c>
      <c r="M58" s="60">
        <v>9393556</v>
      </c>
      <c r="N58" s="60">
        <v>17984497</v>
      </c>
      <c r="O58" s="60"/>
      <c r="P58" s="60"/>
      <c r="Q58" s="60"/>
      <c r="R58" s="60"/>
      <c r="S58" s="60"/>
      <c r="T58" s="60"/>
      <c r="U58" s="60"/>
      <c r="V58" s="60"/>
      <c r="W58" s="60">
        <v>25878688</v>
      </c>
      <c r="X58" s="60">
        <v>24885289</v>
      </c>
      <c r="Y58" s="60">
        <v>993399</v>
      </c>
      <c r="Z58" s="140">
        <v>3.99</v>
      </c>
      <c r="AA58" s="155">
        <v>49770577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39796674</v>
      </c>
      <c r="D61" s="156"/>
      <c r="E61" s="60">
        <v>128590113</v>
      </c>
      <c r="F61" s="60">
        <v>128590113</v>
      </c>
      <c r="G61" s="60">
        <v>1126795</v>
      </c>
      <c r="H61" s="60">
        <v>3032532</v>
      </c>
      <c r="I61" s="60">
        <v>3940940</v>
      </c>
      <c r="J61" s="60">
        <v>8100267</v>
      </c>
      <c r="K61" s="60">
        <v>3873132</v>
      </c>
      <c r="L61" s="60">
        <v>2308110</v>
      </c>
      <c r="M61" s="60">
        <v>24467380</v>
      </c>
      <c r="N61" s="60">
        <v>30648622</v>
      </c>
      <c r="O61" s="60"/>
      <c r="P61" s="60"/>
      <c r="Q61" s="60"/>
      <c r="R61" s="60"/>
      <c r="S61" s="60"/>
      <c r="T61" s="60"/>
      <c r="U61" s="60"/>
      <c r="V61" s="60"/>
      <c r="W61" s="60">
        <v>38748889</v>
      </c>
      <c r="X61" s="60">
        <v>64295057</v>
      </c>
      <c r="Y61" s="60">
        <v>-25546168</v>
      </c>
      <c r="Z61" s="140">
        <v>-39.73</v>
      </c>
      <c r="AA61" s="155">
        <v>128590113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94848275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25197540</v>
      </c>
      <c r="F66" s="275"/>
      <c r="G66" s="275">
        <v>1033643</v>
      </c>
      <c r="H66" s="275">
        <v>788121</v>
      </c>
      <c r="I66" s="275">
        <v>816224</v>
      </c>
      <c r="J66" s="275">
        <v>2637988</v>
      </c>
      <c r="K66" s="275">
        <v>1157027</v>
      </c>
      <c r="L66" s="275">
        <v>880605</v>
      </c>
      <c r="M66" s="275">
        <v>726930</v>
      </c>
      <c r="N66" s="275">
        <v>2764562</v>
      </c>
      <c r="O66" s="275"/>
      <c r="P66" s="275"/>
      <c r="Q66" s="275"/>
      <c r="R66" s="275"/>
      <c r="S66" s="275"/>
      <c r="T66" s="275"/>
      <c r="U66" s="275"/>
      <c r="V66" s="275"/>
      <c r="W66" s="275">
        <v>5402550</v>
      </c>
      <c r="X66" s="275"/>
      <c r="Y66" s="275">
        <v>5402550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19011654</v>
      </c>
      <c r="F67" s="60"/>
      <c r="G67" s="60">
        <v>3319703</v>
      </c>
      <c r="H67" s="60">
        <v>10536404</v>
      </c>
      <c r="I67" s="60">
        <v>9397521</v>
      </c>
      <c r="J67" s="60">
        <v>23253628</v>
      </c>
      <c r="K67" s="60">
        <v>17544038</v>
      </c>
      <c r="L67" s="60">
        <v>14938332</v>
      </c>
      <c r="M67" s="60">
        <v>36338101</v>
      </c>
      <c r="N67" s="60">
        <v>68820471</v>
      </c>
      <c r="O67" s="60"/>
      <c r="P67" s="60"/>
      <c r="Q67" s="60"/>
      <c r="R67" s="60"/>
      <c r="S67" s="60"/>
      <c r="T67" s="60"/>
      <c r="U67" s="60"/>
      <c r="V67" s="60"/>
      <c r="W67" s="60">
        <v>92074099</v>
      </c>
      <c r="X67" s="60"/>
      <c r="Y67" s="60">
        <v>92074099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152299731</v>
      </c>
      <c r="F68" s="60"/>
      <c r="G68" s="60"/>
      <c r="H68" s="60">
        <v>156340</v>
      </c>
      <c r="I68" s="60">
        <v>1150430</v>
      </c>
      <c r="J68" s="60">
        <v>1306770</v>
      </c>
      <c r="K68" s="60">
        <v>773595</v>
      </c>
      <c r="L68" s="60">
        <v>486025</v>
      </c>
      <c r="M68" s="60">
        <v>751290</v>
      </c>
      <c r="N68" s="60">
        <v>2010910</v>
      </c>
      <c r="O68" s="60"/>
      <c r="P68" s="60"/>
      <c r="Q68" s="60"/>
      <c r="R68" s="60"/>
      <c r="S68" s="60"/>
      <c r="T68" s="60"/>
      <c r="U68" s="60"/>
      <c r="V68" s="60"/>
      <c r="W68" s="60">
        <v>3317680</v>
      </c>
      <c r="X68" s="60"/>
      <c r="Y68" s="60">
        <v>3317680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291357200</v>
      </c>
      <c r="F69" s="220">
        <f t="shared" si="12"/>
        <v>0</v>
      </c>
      <c r="G69" s="220">
        <f t="shared" si="12"/>
        <v>4353346</v>
      </c>
      <c r="H69" s="220">
        <f t="shared" si="12"/>
        <v>11480865</v>
      </c>
      <c r="I69" s="220">
        <f t="shared" si="12"/>
        <v>11364175</v>
      </c>
      <c r="J69" s="220">
        <f t="shared" si="12"/>
        <v>27198386</v>
      </c>
      <c r="K69" s="220">
        <f t="shared" si="12"/>
        <v>19474660</v>
      </c>
      <c r="L69" s="220">
        <f t="shared" si="12"/>
        <v>16304962</v>
      </c>
      <c r="M69" s="220">
        <f t="shared" si="12"/>
        <v>37816321</v>
      </c>
      <c r="N69" s="220">
        <f t="shared" si="12"/>
        <v>73595943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100794329</v>
      </c>
      <c r="X69" s="220">
        <f t="shared" si="12"/>
        <v>0</v>
      </c>
      <c r="Y69" s="220">
        <f t="shared" si="12"/>
        <v>100794329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83137857</v>
      </c>
      <c r="D5" s="344">
        <f t="shared" si="0"/>
        <v>0</v>
      </c>
      <c r="E5" s="343">
        <f t="shared" si="0"/>
        <v>218897000</v>
      </c>
      <c r="F5" s="345">
        <f t="shared" si="0"/>
        <v>218897000</v>
      </c>
      <c r="G5" s="345">
        <f t="shared" si="0"/>
        <v>479705</v>
      </c>
      <c r="H5" s="343">
        <f t="shared" si="0"/>
        <v>8917378</v>
      </c>
      <c r="I5" s="343">
        <f t="shared" si="0"/>
        <v>4038949</v>
      </c>
      <c r="J5" s="345">
        <f t="shared" si="0"/>
        <v>13436032</v>
      </c>
      <c r="K5" s="345">
        <f t="shared" si="0"/>
        <v>23538131</v>
      </c>
      <c r="L5" s="343">
        <f t="shared" si="0"/>
        <v>5284265</v>
      </c>
      <c r="M5" s="343">
        <f t="shared" si="0"/>
        <v>11446739</v>
      </c>
      <c r="N5" s="345">
        <f t="shared" si="0"/>
        <v>40269135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53705167</v>
      </c>
      <c r="X5" s="343">
        <f t="shared" si="0"/>
        <v>109448500</v>
      </c>
      <c r="Y5" s="345">
        <f t="shared" si="0"/>
        <v>-55743333</v>
      </c>
      <c r="Z5" s="346">
        <f>+IF(X5&lt;&gt;0,+(Y5/X5)*100,0)</f>
        <v>-50.9311073244494</v>
      </c>
      <c r="AA5" s="347">
        <f>+AA6+AA8+AA11+AA13+AA15</f>
        <v>218897000</v>
      </c>
    </row>
    <row r="6" spans="1:27" ht="13.5">
      <c r="A6" s="348" t="s">
        <v>204</v>
      </c>
      <c r="B6" s="142"/>
      <c r="C6" s="60">
        <f>+C7</f>
        <v>18107890</v>
      </c>
      <c r="D6" s="327">
        <f aca="true" t="shared" si="1" ref="D6:AA6">+D7</f>
        <v>0</v>
      </c>
      <c r="E6" s="60">
        <f t="shared" si="1"/>
        <v>5300000</v>
      </c>
      <c r="F6" s="59">
        <f t="shared" si="1"/>
        <v>5300000</v>
      </c>
      <c r="G6" s="59">
        <f t="shared" si="1"/>
        <v>0</v>
      </c>
      <c r="H6" s="60">
        <f t="shared" si="1"/>
        <v>8285015</v>
      </c>
      <c r="I6" s="60">
        <f t="shared" si="1"/>
        <v>2298942</v>
      </c>
      <c r="J6" s="59">
        <f t="shared" si="1"/>
        <v>10583957</v>
      </c>
      <c r="K6" s="59">
        <f t="shared" si="1"/>
        <v>6237230</v>
      </c>
      <c r="L6" s="60">
        <f t="shared" si="1"/>
        <v>3643168</v>
      </c>
      <c r="M6" s="60">
        <f t="shared" si="1"/>
        <v>1058741</v>
      </c>
      <c r="N6" s="59">
        <f t="shared" si="1"/>
        <v>10939139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21523096</v>
      </c>
      <c r="X6" s="60">
        <f t="shared" si="1"/>
        <v>2650000</v>
      </c>
      <c r="Y6" s="59">
        <f t="shared" si="1"/>
        <v>18873096</v>
      </c>
      <c r="Z6" s="61">
        <f>+IF(X6&lt;&gt;0,+(Y6/X6)*100,0)</f>
        <v>712.1923018867925</v>
      </c>
      <c r="AA6" s="62">
        <f t="shared" si="1"/>
        <v>5300000</v>
      </c>
    </row>
    <row r="7" spans="1:27" ht="13.5">
      <c r="A7" s="291" t="s">
        <v>228</v>
      </c>
      <c r="B7" s="142"/>
      <c r="C7" s="60">
        <v>18107890</v>
      </c>
      <c r="D7" s="327"/>
      <c r="E7" s="60">
        <v>5300000</v>
      </c>
      <c r="F7" s="59">
        <v>5300000</v>
      </c>
      <c r="G7" s="59"/>
      <c r="H7" s="60">
        <v>8285015</v>
      </c>
      <c r="I7" s="60">
        <v>2298942</v>
      </c>
      <c r="J7" s="59">
        <v>10583957</v>
      </c>
      <c r="K7" s="59">
        <v>6237230</v>
      </c>
      <c r="L7" s="60">
        <v>3643168</v>
      </c>
      <c r="M7" s="60">
        <v>1058741</v>
      </c>
      <c r="N7" s="59">
        <v>10939139</v>
      </c>
      <c r="O7" s="59"/>
      <c r="P7" s="60"/>
      <c r="Q7" s="60"/>
      <c r="R7" s="59"/>
      <c r="S7" s="59"/>
      <c r="T7" s="60"/>
      <c r="U7" s="60"/>
      <c r="V7" s="59"/>
      <c r="W7" s="59">
        <v>21523096</v>
      </c>
      <c r="X7" s="60">
        <v>2650000</v>
      </c>
      <c r="Y7" s="59">
        <v>18873096</v>
      </c>
      <c r="Z7" s="61">
        <v>712.19</v>
      </c>
      <c r="AA7" s="62">
        <v>5300000</v>
      </c>
    </row>
    <row r="8" spans="1:27" ht="13.5">
      <c r="A8" s="348" t="s">
        <v>205</v>
      </c>
      <c r="B8" s="142"/>
      <c r="C8" s="60">
        <f aca="true" t="shared" si="2" ref="C8:Y8">SUM(C9:C10)</f>
        <v>53368767</v>
      </c>
      <c r="D8" s="327">
        <f t="shared" si="2"/>
        <v>0</v>
      </c>
      <c r="E8" s="60">
        <f t="shared" si="2"/>
        <v>82047000</v>
      </c>
      <c r="F8" s="59">
        <f t="shared" si="2"/>
        <v>82047000</v>
      </c>
      <c r="G8" s="59">
        <f t="shared" si="2"/>
        <v>479705</v>
      </c>
      <c r="H8" s="60">
        <f t="shared" si="2"/>
        <v>632363</v>
      </c>
      <c r="I8" s="60">
        <f t="shared" si="2"/>
        <v>1720902</v>
      </c>
      <c r="J8" s="59">
        <f t="shared" si="2"/>
        <v>2832970</v>
      </c>
      <c r="K8" s="59">
        <f t="shared" si="2"/>
        <v>10116979</v>
      </c>
      <c r="L8" s="60">
        <f t="shared" si="2"/>
        <v>1400222</v>
      </c>
      <c r="M8" s="60">
        <f t="shared" si="2"/>
        <v>989627</v>
      </c>
      <c r="N8" s="59">
        <f t="shared" si="2"/>
        <v>12506828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15339798</v>
      </c>
      <c r="X8" s="60">
        <f t="shared" si="2"/>
        <v>41023500</v>
      </c>
      <c r="Y8" s="59">
        <f t="shared" si="2"/>
        <v>-25683702</v>
      </c>
      <c r="Z8" s="61">
        <f>+IF(X8&lt;&gt;0,+(Y8/X8)*100,0)</f>
        <v>-62.60729094299609</v>
      </c>
      <c r="AA8" s="62">
        <f>SUM(AA9:AA10)</f>
        <v>82047000</v>
      </c>
    </row>
    <row r="9" spans="1:27" ht="13.5">
      <c r="A9" s="291" t="s">
        <v>229</v>
      </c>
      <c r="B9" s="142"/>
      <c r="C9" s="60">
        <v>53368767</v>
      </c>
      <c r="D9" s="327"/>
      <c r="E9" s="60">
        <v>76047000</v>
      </c>
      <c r="F9" s="59">
        <v>76047000</v>
      </c>
      <c r="G9" s="59">
        <v>479705</v>
      </c>
      <c r="H9" s="60">
        <v>400155</v>
      </c>
      <c r="I9" s="60">
        <v>779402</v>
      </c>
      <c r="J9" s="59">
        <v>1659262</v>
      </c>
      <c r="K9" s="59">
        <v>5747392</v>
      </c>
      <c r="L9" s="60">
        <v>343222</v>
      </c>
      <c r="M9" s="60">
        <v>658964</v>
      </c>
      <c r="N9" s="59">
        <v>6749578</v>
      </c>
      <c r="O9" s="59"/>
      <c r="P9" s="60"/>
      <c r="Q9" s="60"/>
      <c r="R9" s="59"/>
      <c r="S9" s="59"/>
      <c r="T9" s="60"/>
      <c r="U9" s="60"/>
      <c r="V9" s="59"/>
      <c r="W9" s="59">
        <v>8408840</v>
      </c>
      <c r="X9" s="60">
        <v>38023500</v>
      </c>
      <c r="Y9" s="59">
        <v>-29614660</v>
      </c>
      <c r="Z9" s="61">
        <v>-77.89</v>
      </c>
      <c r="AA9" s="62">
        <v>76047000</v>
      </c>
    </row>
    <row r="10" spans="1:27" ht="13.5">
      <c r="A10" s="291" t="s">
        <v>230</v>
      </c>
      <c r="B10" s="142"/>
      <c r="C10" s="60"/>
      <c r="D10" s="327"/>
      <c r="E10" s="60">
        <v>6000000</v>
      </c>
      <c r="F10" s="59">
        <v>6000000</v>
      </c>
      <c r="G10" s="59"/>
      <c r="H10" s="60">
        <v>232208</v>
      </c>
      <c r="I10" s="60">
        <v>941500</v>
      </c>
      <c r="J10" s="59">
        <v>1173708</v>
      </c>
      <c r="K10" s="59">
        <v>4369587</v>
      </c>
      <c r="L10" s="60">
        <v>1057000</v>
      </c>
      <c r="M10" s="60">
        <v>330663</v>
      </c>
      <c r="N10" s="59">
        <v>5757250</v>
      </c>
      <c r="O10" s="59"/>
      <c r="P10" s="60"/>
      <c r="Q10" s="60"/>
      <c r="R10" s="59"/>
      <c r="S10" s="59"/>
      <c r="T10" s="60"/>
      <c r="U10" s="60"/>
      <c r="V10" s="59"/>
      <c r="W10" s="59">
        <v>6930958</v>
      </c>
      <c r="X10" s="60">
        <v>3000000</v>
      </c>
      <c r="Y10" s="59">
        <v>3930958</v>
      </c>
      <c r="Z10" s="61">
        <v>131.03</v>
      </c>
      <c r="AA10" s="62">
        <v>6000000</v>
      </c>
    </row>
    <row r="11" spans="1:27" ht="13.5">
      <c r="A11" s="348" t="s">
        <v>206</v>
      </c>
      <c r="B11" s="142"/>
      <c r="C11" s="349">
        <f>+C12</f>
        <v>1677422</v>
      </c>
      <c r="D11" s="350">
        <f aca="true" t="shared" si="3" ref="D11:AA11">+D12</f>
        <v>0</v>
      </c>
      <c r="E11" s="349">
        <f t="shared" si="3"/>
        <v>7700000</v>
      </c>
      <c r="F11" s="351">
        <f t="shared" si="3"/>
        <v>7700000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1265567</v>
      </c>
      <c r="L11" s="349">
        <f t="shared" si="3"/>
        <v>142105</v>
      </c>
      <c r="M11" s="349">
        <f t="shared" si="3"/>
        <v>4670615</v>
      </c>
      <c r="N11" s="351">
        <f t="shared" si="3"/>
        <v>6078287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6078287</v>
      </c>
      <c r="X11" s="349">
        <f t="shared" si="3"/>
        <v>3850000</v>
      </c>
      <c r="Y11" s="351">
        <f t="shared" si="3"/>
        <v>2228287</v>
      </c>
      <c r="Z11" s="352">
        <f>+IF(X11&lt;&gt;0,+(Y11/X11)*100,0)</f>
        <v>57.877584415584415</v>
      </c>
      <c r="AA11" s="353">
        <f t="shared" si="3"/>
        <v>7700000</v>
      </c>
    </row>
    <row r="12" spans="1:27" ht="13.5">
      <c r="A12" s="291" t="s">
        <v>231</v>
      </c>
      <c r="B12" s="136"/>
      <c r="C12" s="60">
        <v>1677422</v>
      </c>
      <c r="D12" s="327"/>
      <c r="E12" s="60">
        <v>7700000</v>
      </c>
      <c r="F12" s="59">
        <v>7700000</v>
      </c>
      <c r="G12" s="59"/>
      <c r="H12" s="60"/>
      <c r="I12" s="60"/>
      <c r="J12" s="59"/>
      <c r="K12" s="59">
        <v>1265567</v>
      </c>
      <c r="L12" s="60">
        <v>142105</v>
      </c>
      <c r="M12" s="60">
        <v>4670615</v>
      </c>
      <c r="N12" s="59">
        <v>6078287</v>
      </c>
      <c r="O12" s="59"/>
      <c r="P12" s="60"/>
      <c r="Q12" s="60"/>
      <c r="R12" s="59"/>
      <c r="S12" s="59"/>
      <c r="T12" s="60"/>
      <c r="U12" s="60"/>
      <c r="V12" s="59"/>
      <c r="W12" s="59">
        <v>6078287</v>
      </c>
      <c r="X12" s="60">
        <v>3850000</v>
      </c>
      <c r="Y12" s="59">
        <v>2228287</v>
      </c>
      <c r="Z12" s="61">
        <v>57.88</v>
      </c>
      <c r="AA12" s="62">
        <v>7700000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12000000</v>
      </c>
      <c r="F13" s="329">
        <f t="shared" si="4"/>
        <v>12000000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560916</v>
      </c>
      <c r="L13" s="275">
        <f t="shared" si="4"/>
        <v>0</v>
      </c>
      <c r="M13" s="275">
        <f t="shared" si="4"/>
        <v>0</v>
      </c>
      <c r="N13" s="329">
        <f t="shared" si="4"/>
        <v>560916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560916</v>
      </c>
      <c r="X13" s="275">
        <f t="shared" si="4"/>
        <v>6000000</v>
      </c>
      <c r="Y13" s="329">
        <f t="shared" si="4"/>
        <v>-5439084</v>
      </c>
      <c r="Z13" s="322">
        <f>+IF(X13&lt;&gt;0,+(Y13/X13)*100,0)</f>
        <v>-90.65140000000001</v>
      </c>
      <c r="AA13" s="273">
        <f t="shared" si="4"/>
        <v>12000000</v>
      </c>
    </row>
    <row r="14" spans="1:27" ht="13.5">
      <c r="A14" s="291" t="s">
        <v>232</v>
      </c>
      <c r="B14" s="136"/>
      <c r="C14" s="60"/>
      <c r="D14" s="327"/>
      <c r="E14" s="60">
        <v>12000000</v>
      </c>
      <c r="F14" s="59">
        <v>12000000</v>
      </c>
      <c r="G14" s="59"/>
      <c r="H14" s="60"/>
      <c r="I14" s="60"/>
      <c r="J14" s="59"/>
      <c r="K14" s="59">
        <v>560916</v>
      </c>
      <c r="L14" s="60"/>
      <c r="M14" s="60"/>
      <c r="N14" s="59">
        <v>560916</v>
      </c>
      <c r="O14" s="59"/>
      <c r="P14" s="60"/>
      <c r="Q14" s="60"/>
      <c r="R14" s="59"/>
      <c r="S14" s="59"/>
      <c r="T14" s="60"/>
      <c r="U14" s="60"/>
      <c r="V14" s="59"/>
      <c r="W14" s="59">
        <v>560916</v>
      </c>
      <c r="X14" s="60">
        <v>6000000</v>
      </c>
      <c r="Y14" s="59">
        <v>-5439084</v>
      </c>
      <c r="Z14" s="61">
        <v>-90.65</v>
      </c>
      <c r="AA14" s="62">
        <v>12000000</v>
      </c>
    </row>
    <row r="15" spans="1:27" ht="13.5">
      <c r="A15" s="348" t="s">
        <v>208</v>
      </c>
      <c r="B15" s="136"/>
      <c r="C15" s="60">
        <f aca="true" t="shared" si="5" ref="C15:Y15">SUM(C16:C20)</f>
        <v>9983778</v>
      </c>
      <c r="D15" s="327">
        <f t="shared" si="5"/>
        <v>0</v>
      </c>
      <c r="E15" s="60">
        <f t="shared" si="5"/>
        <v>111850000</v>
      </c>
      <c r="F15" s="59">
        <f t="shared" si="5"/>
        <v>111850000</v>
      </c>
      <c r="G15" s="59">
        <f t="shared" si="5"/>
        <v>0</v>
      </c>
      <c r="H15" s="60">
        <f t="shared" si="5"/>
        <v>0</v>
      </c>
      <c r="I15" s="60">
        <f t="shared" si="5"/>
        <v>19105</v>
      </c>
      <c r="J15" s="59">
        <f t="shared" si="5"/>
        <v>19105</v>
      </c>
      <c r="K15" s="59">
        <f t="shared" si="5"/>
        <v>5357439</v>
      </c>
      <c r="L15" s="60">
        <f t="shared" si="5"/>
        <v>98770</v>
      </c>
      <c r="M15" s="60">
        <f t="shared" si="5"/>
        <v>4727756</v>
      </c>
      <c r="N15" s="59">
        <f t="shared" si="5"/>
        <v>10183965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10203070</v>
      </c>
      <c r="X15" s="60">
        <f t="shared" si="5"/>
        <v>55925000</v>
      </c>
      <c r="Y15" s="59">
        <f t="shared" si="5"/>
        <v>-45721930</v>
      </c>
      <c r="Z15" s="61">
        <f>+IF(X15&lt;&gt;0,+(Y15/X15)*100,0)</f>
        <v>-81.75579794367457</v>
      </c>
      <c r="AA15" s="62">
        <f>SUM(AA16:AA20)</f>
        <v>111850000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2019725</v>
      </c>
      <c r="D17" s="327"/>
      <c r="E17" s="60">
        <v>101500000</v>
      </c>
      <c r="F17" s="59">
        <v>101500000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50750000</v>
      </c>
      <c r="Y17" s="59">
        <v>-50750000</v>
      </c>
      <c r="Z17" s="61">
        <v>-100</v>
      </c>
      <c r="AA17" s="62">
        <v>101500000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>
        <v>19105</v>
      </c>
      <c r="J18" s="59">
        <v>19105</v>
      </c>
      <c r="K18" s="59">
        <v>5357439</v>
      </c>
      <c r="L18" s="60">
        <v>98770</v>
      </c>
      <c r="M18" s="60">
        <v>4727756</v>
      </c>
      <c r="N18" s="59">
        <v>10183965</v>
      </c>
      <c r="O18" s="59"/>
      <c r="P18" s="60"/>
      <c r="Q18" s="60"/>
      <c r="R18" s="59"/>
      <c r="S18" s="59"/>
      <c r="T18" s="60"/>
      <c r="U18" s="60"/>
      <c r="V18" s="59"/>
      <c r="W18" s="59">
        <v>10203070</v>
      </c>
      <c r="X18" s="60"/>
      <c r="Y18" s="59">
        <v>10203070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7964053</v>
      </c>
      <c r="D20" s="327"/>
      <c r="E20" s="60">
        <v>10350000</v>
      </c>
      <c r="F20" s="59">
        <v>10350000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5175000</v>
      </c>
      <c r="Y20" s="59">
        <v>-5175000</v>
      </c>
      <c r="Z20" s="61">
        <v>-100</v>
      </c>
      <c r="AA20" s="62">
        <v>10350000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15463099</v>
      </c>
      <c r="D22" s="331">
        <f t="shared" si="6"/>
        <v>0</v>
      </c>
      <c r="E22" s="330">
        <f t="shared" si="6"/>
        <v>18853225</v>
      </c>
      <c r="F22" s="332">
        <f t="shared" si="6"/>
        <v>18853225</v>
      </c>
      <c r="G22" s="332">
        <f t="shared" si="6"/>
        <v>0</v>
      </c>
      <c r="H22" s="330">
        <f t="shared" si="6"/>
        <v>230857</v>
      </c>
      <c r="I22" s="330">
        <f t="shared" si="6"/>
        <v>4391225</v>
      </c>
      <c r="J22" s="332">
        <f t="shared" si="6"/>
        <v>4622082</v>
      </c>
      <c r="K22" s="332">
        <f t="shared" si="6"/>
        <v>4711405</v>
      </c>
      <c r="L22" s="330">
        <f t="shared" si="6"/>
        <v>609477</v>
      </c>
      <c r="M22" s="330">
        <f t="shared" si="6"/>
        <v>2343918</v>
      </c>
      <c r="N22" s="332">
        <f t="shared" si="6"/>
        <v>7664800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12286882</v>
      </c>
      <c r="X22" s="330">
        <f t="shared" si="6"/>
        <v>9426613</v>
      </c>
      <c r="Y22" s="332">
        <f t="shared" si="6"/>
        <v>2860269</v>
      </c>
      <c r="Z22" s="323">
        <f>+IF(X22&lt;&gt;0,+(Y22/X22)*100,0)</f>
        <v>30.34248886636165</v>
      </c>
      <c r="AA22" s="337">
        <f>SUM(AA23:AA32)</f>
        <v>18853225</v>
      </c>
    </row>
    <row r="23" spans="1:27" ht="13.5">
      <c r="A23" s="348" t="s">
        <v>236</v>
      </c>
      <c r="B23" s="142"/>
      <c r="C23" s="60"/>
      <c r="D23" s="327"/>
      <c r="E23" s="60">
        <v>500000</v>
      </c>
      <c r="F23" s="59">
        <v>500000</v>
      </c>
      <c r="G23" s="59"/>
      <c r="H23" s="60"/>
      <c r="I23" s="60"/>
      <c r="J23" s="59"/>
      <c r="K23" s="59"/>
      <c r="L23" s="60">
        <v>83670</v>
      </c>
      <c r="M23" s="60">
        <v>36242</v>
      </c>
      <c r="N23" s="59">
        <v>119912</v>
      </c>
      <c r="O23" s="59"/>
      <c r="P23" s="60"/>
      <c r="Q23" s="60"/>
      <c r="R23" s="59"/>
      <c r="S23" s="59"/>
      <c r="T23" s="60"/>
      <c r="U23" s="60"/>
      <c r="V23" s="59"/>
      <c r="W23" s="59">
        <v>119912</v>
      </c>
      <c r="X23" s="60">
        <v>250000</v>
      </c>
      <c r="Y23" s="59">
        <v>-130088</v>
      </c>
      <c r="Z23" s="61">
        <v>-52.04</v>
      </c>
      <c r="AA23" s="62">
        <v>500000</v>
      </c>
    </row>
    <row r="24" spans="1:27" ht="13.5">
      <c r="A24" s="348" t="s">
        <v>237</v>
      </c>
      <c r="B24" s="142"/>
      <c r="C24" s="60">
        <v>2384479</v>
      </c>
      <c r="D24" s="327"/>
      <c r="E24" s="60">
        <v>12453225</v>
      </c>
      <c r="F24" s="59">
        <v>12453225</v>
      </c>
      <c r="G24" s="59"/>
      <c r="H24" s="60">
        <v>230857</v>
      </c>
      <c r="I24" s="60">
        <v>4155136</v>
      </c>
      <c r="J24" s="59">
        <v>4385993</v>
      </c>
      <c r="K24" s="59">
        <v>-4385993</v>
      </c>
      <c r="L24" s="60"/>
      <c r="M24" s="60">
        <v>19075</v>
      </c>
      <c r="N24" s="59">
        <v>-4366918</v>
      </c>
      <c r="O24" s="59"/>
      <c r="P24" s="60"/>
      <c r="Q24" s="60"/>
      <c r="R24" s="59"/>
      <c r="S24" s="59"/>
      <c r="T24" s="60"/>
      <c r="U24" s="60"/>
      <c r="V24" s="59"/>
      <c r="W24" s="59">
        <v>19075</v>
      </c>
      <c r="X24" s="60">
        <v>6226613</v>
      </c>
      <c r="Y24" s="59">
        <v>-6207538</v>
      </c>
      <c r="Z24" s="61">
        <v>-99.69</v>
      </c>
      <c r="AA24" s="62">
        <v>12453225</v>
      </c>
    </row>
    <row r="25" spans="1:27" ht="13.5">
      <c r="A25" s="348" t="s">
        <v>238</v>
      </c>
      <c r="B25" s="142"/>
      <c r="C25" s="60">
        <v>822511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11433700</v>
      </c>
      <c r="D27" s="327"/>
      <c r="E27" s="60"/>
      <c r="F27" s="59"/>
      <c r="G27" s="59"/>
      <c r="H27" s="60"/>
      <c r="I27" s="60"/>
      <c r="J27" s="59"/>
      <c r="K27" s="59">
        <v>7729619</v>
      </c>
      <c r="L27" s="60">
        <v>263219</v>
      </c>
      <c r="M27" s="60">
        <v>2150076</v>
      </c>
      <c r="N27" s="59">
        <v>10142914</v>
      </c>
      <c r="O27" s="59"/>
      <c r="P27" s="60"/>
      <c r="Q27" s="60"/>
      <c r="R27" s="59"/>
      <c r="S27" s="59"/>
      <c r="T27" s="60"/>
      <c r="U27" s="60"/>
      <c r="V27" s="59"/>
      <c r="W27" s="59">
        <v>10142914</v>
      </c>
      <c r="X27" s="60"/>
      <c r="Y27" s="59">
        <v>10142914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>
        <v>500000</v>
      </c>
      <c r="F28" s="329">
        <v>500000</v>
      </c>
      <c r="G28" s="329"/>
      <c r="H28" s="275"/>
      <c r="I28" s="275"/>
      <c r="J28" s="329"/>
      <c r="K28" s="329">
        <v>1367779</v>
      </c>
      <c r="L28" s="275"/>
      <c r="M28" s="275"/>
      <c r="N28" s="329">
        <v>1367779</v>
      </c>
      <c r="O28" s="329"/>
      <c r="P28" s="275"/>
      <c r="Q28" s="275"/>
      <c r="R28" s="329"/>
      <c r="S28" s="329"/>
      <c r="T28" s="275"/>
      <c r="U28" s="275"/>
      <c r="V28" s="329"/>
      <c r="W28" s="329">
        <v>1367779</v>
      </c>
      <c r="X28" s="275">
        <v>250000</v>
      </c>
      <c r="Y28" s="329">
        <v>1117779</v>
      </c>
      <c r="Z28" s="322">
        <v>447.11</v>
      </c>
      <c r="AA28" s="273">
        <v>500000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>
        <v>300000</v>
      </c>
      <c r="F31" s="59">
        <v>300000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150000</v>
      </c>
      <c r="Y31" s="59">
        <v>-150000</v>
      </c>
      <c r="Z31" s="61">
        <v>-100</v>
      </c>
      <c r="AA31" s="62">
        <v>300000</v>
      </c>
    </row>
    <row r="32" spans="1:27" ht="13.5">
      <c r="A32" s="348" t="s">
        <v>93</v>
      </c>
      <c r="B32" s="136"/>
      <c r="C32" s="60">
        <v>822409</v>
      </c>
      <c r="D32" s="327"/>
      <c r="E32" s="60">
        <v>5100000</v>
      </c>
      <c r="F32" s="59">
        <v>5100000</v>
      </c>
      <c r="G32" s="59"/>
      <c r="H32" s="60"/>
      <c r="I32" s="60">
        <v>236089</v>
      </c>
      <c r="J32" s="59">
        <v>236089</v>
      </c>
      <c r="K32" s="59"/>
      <c r="L32" s="60">
        <v>262588</v>
      </c>
      <c r="M32" s="60">
        <v>138525</v>
      </c>
      <c r="N32" s="59">
        <v>401113</v>
      </c>
      <c r="O32" s="59"/>
      <c r="P32" s="60"/>
      <c r="Q32" s="60"/>
      <c r="R32" s="59"/>
      <c r="S32" s="59"/>
      <c r="T32" s="60"/>
      <c r="U32" s="60"/>
      <c r="V32" s="59"/>
      <c r="W32" s="59">
        <v>637202</v>
      </c>
      <c r="X32" s="60">
        <v>2550000</v>
      </c>
      <c r="Y32" s="59">
        <v>-1912798</v>
      </c>
      <c r="Z32" s="61">
        <v>-75.01</v>
      </c>
      <c r="AA32" s="62">
        <v>5100000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500000</v>
      </c>
      <c r="J34" s="332">
        <f t="shared" si="7"/>
        <v>500000</v>
      </c>
      <c r="K34" s="332">
        <f t="shared" si="7"/>
        <v>0</v>
      </c>
      <c r="L34" s="330">
        <f t="shared" si="7"/>
        <v>0</v>
      </c>
      <c r="M34" s="330">
        <f t="shared" si="7"/>
        <v>935545</v>
      </c>
      <c r="N34" s="332">
        <f t="shared" si="7"/>
        <v>935545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1435545</v>
      </c>
      <c r="X34" s="330">
        <f t="shared" si="7"/>
        <v>0</v>
      </c>
      <c r="Y34" s="332">
        <f t="shared" si="7"/>
        <v>1435545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>
        <v>500000</v>
      </c>
      <c r="J35" s="53">
        <v>500000</v>
      </c>
      <c r="K35" s="53"/>
      <c r="L35" s="54"/>
      <c r="M35" s="54">
        <v>935545</v>
      </c>
      <c r="N35" s="53">
        <v>935545</v>
      </c>
      <c r="O35" s="53"/>
      <c r="P35" s="54"/>
      <c r="Q35" s="54"/>
      <c r="R35" s="53"/>
      <c r="S35" s="53"/>
      <c r="T35" s="54"/>
      <c r="U35" s="54"/>
      <c r="V35" s="53"/>
      <c r="W35" s="53">
        <v>1435545</v>
      </c>
      <c r="X35" s="54"/>
      <c r="Y35" s="53">
        <v>1435545</v>
      </c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65348461</v>
      </c>
      <c r="D40" s="331">
        <f t="shared" si="9"/>
        <v>0</v>
      </c>
      <c r="E40" s="330">
        <f t="shared" si="9"/>
        <v>67860000</v>
      </c>
      <c r="F40" s="332">
        <f t="shared" si="9"/>
        <v>67860000</v>
      </c>
      <c r="G40" s="332">
        <f t="shared" si="9"/>
        <v>0</v>
      </c>
      <c r="H40" s="330">
        <f t="shared" si="9"/>
        <v>298084</v>
      </c>
      <c r="I40" s="330">
        <f t="shared" si="9"/>
        <v>1752594</v>
      </c>
      <c r="J40" s="332">
        <f t="shared" si="9"/>
        <v>2050678</v>
      </c>
      <c r="K40" s="332">
        <f t="shared" si="9"/>
        <v>5332072</v>
      </c>
      <c r="L40" s="330">
        <f t="shared" si="9"/>
        <v>10199050</v>
      </c>
      <c r="M40" s="330">
        <f t="shared" si="9"/>
        <v>7193472</v>
      </c>
      <c r="N40" s="332">
        <f t="shared" si="9"/>
        <v>22724594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24775272</v>
      </c>
      <c r="X40" s="330">
        <f t="shared" si="9"/>
        <v>33930000</v>
      </c>
      <c r="Y40" s="332">
        <f t="shared" si="9"/>
        <v>-9154728</v>
      </c>
      <c r="Z40" s="323">
        <f>+IF(X40&lt;&gt;0,+(Y40/X40)*100,0)</f>
        <v>-26.981220159151192</v>
      </c>
      <c r="AA40" s="337">
        <f>SUM(AA41:AA49)</f>
        <v>67860000</v>
      </c>
    </row>
    <row r="41" spans="1:27" ht="13.5">
      <c r="A41" s="348" t="s">
        <v>247</v>
      </c>
      <c r="B41" s="142"/>
      <c r="C41" s="349">
        <v>145486</v>
      </c>
      <c r="D41" s="350"/>
      <c r="E41" s="349">
        <v>3000000</v>
      </c>
      <c r="F41" s="351">
        <v>3000000</v>
      </c>
      <c r="G41" s="351"/>
      <c r="H41" s="349"/>
      <c r="I41" s="349"/>
      <c r="J41" s="351"/>
      <c r="K41" s="351">
        <v>2360965</v>
      </c>
      <c r="L41" s="349">
        <v>7897673</v>
      </c>
      <c r="M41" s="349">
        <v>29484</v>
      </c>
      <c r="N41" s="351">
        <v>10288122</v>
      </c>
      <c r="O41" s="351"/>
      <c r="P41" s="349"/>
      <c r="Q41" s="349"/>
      <c r="R41" s="351"/>
      <c r="S41" s="351"/>
      <c r="T41" s="349"/>
      <c r="U41" s="349"/>
      <c r="V41" s="351"/>
      <c r="W41" s="351">
        <v>10288122</v>
      </c>
      <c r="X41" s="349">
        <v>1500000</v>
      </c>
      <c r="Y41" s="351">
        <v>8788122</v>
      </c>
      <c r="Z41" s="352">
        <v>585.87</v>
      </c>
      <c r="AA41" s="353">
        <v>3000000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12231154</v>
      </c>
      <c r="D43" s="356"/>
      <c r="E43" s="305">
        <v>11860000</v>
      </c>
      <c r="F43" s="357">
        <v>11860000</v>
      </c>
      <c r="G43" s="357"/>
      <c r="H43" s="305"/>
      <c r="I43" s="305">
        <v>764907</v>
      </c>
      <c r="J43" s="357">
        <v>764907</v>
      </c>
      <c r="K43" s="357">
        <v>1320755</v>
      </c>
      <c r="L43" s="305">
        <v>949163</v>
      </c>
      <c r="M43" s="305">
        <v>4182215</v>
      </c>
      <c r="N43" s="357">
        <v>6452133</v>
      </c>
      <c r="O43" s="357"/>
      <c r="P43" s="305"/>
      <c r="Q43" s="305"/>
      <c r="R43" s="357"/>
      <c r="S43" s="357"/>
      <c r="T43" s="305"/>
      <c r="U43" s="305"/>
      <c r="V43" s="357"/>
      <c r="W43" s="357">
        <v>7217040</v>
      </c>
      <c r="X43" s="305">
        <v>5930000</v>
      </c>
      <c r="Y43" s="357">
        <v>1287040</v>
      </c>
      <c r="Z43" s="358">
        <v>21.7</v>
      </c>
      <c r="AA43" s="303">
        <v>11860000</v>
      </c>
    </row>
    <row r="44" spans="1:27" ht="13.5">
      <c r="A44" s="348" t="s">
        <v>250</v>
      </c>
      <c r="B44" s="136"/>
      <c r="C44" s="60">
        <v>894301</v>
      </c>
      <c r="D44" s="355"/>
      <c r="E44" s="54">
        <v>3000000</v>
      </c>
      <c r="F44" s="53">
        <v>3000000</v>
      </c>
      <c r="G44" s="53"/>
      <c r="H44" s="54"/>
      <c r="I44" s="54">
        <v>341542</v>
      </c>
      <c r="J44" s="53">
        <v>341542</v>
      </c>
      <c r="K44" s="53">
        <v>839910</v>
      </c>
      <c r="L44" s="54">
        <v>406070</v>
      </c>
      <c r="M44" s="54">
        <v>2805773</v>
      </c>
      <c r="N44" s="53">
        <v>4051753</v>
      </c>
      <c r="O44" s="53"/>
      <c r="P44" s="54"/>
      <c r="Q44" s="54"/>
      <c r="R44" s="53"/>
      <c r="S44" s="53"/>
      <c r="T44" s="54"/>
      <c r="U44" s="54"/>
      <c r="V44" s="53"/>
      <c r="W44" s="53">
        <v>4393295</v>
      </c>
      <c r="X44" s="54">
        <v>1500000</v>
      </c>
      <c r="Y44" s="53">
        <v>2893295</v>
      </c>
      <c r="Z44" s="94">
        <v>192.89</v>
      </c>
      <c r="AA44" s="95">
        <v>3000000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9764100</v>
      </c>
      <c r="D47" s="355"/>
      <c r="E47" s="54"/>
      <c r="F47" s="53"/>
      <c r="G47" s="53"/>
      <c r="H47" s="54">
        <v>298084</v>
      </c>
      <c r="I47" s="54">
        <v>646145</v>
      </c>
      <c r="J47" s="53">
        <v>944229</v>
      </c>
      <c r="K47" s="53">
        <v>810442</v>
      </c>
      <c r="L47" s="54"/>
      <c r="M47" s="54"/>
      <c r="N47" s="53">
        <v>810442</v>
      </c>
      <c r="O47" s="53"/>
      <c r="P47" s="54"/>
      <c r="Q47" s="54"/>
      <c r="R47" s="53"/>
      <c r="S47" s="53"/>
      <c r="T47" s="54"/>
      <c r="U47" s="54"/>
      <c r="V47" s="53"/>
      <c r="W47" s="53">
        <v>1754671</v>
      </c>
      <c r="X47" s="54"/>
      <c r="Y47" s="53">
        <v>1754671</v>
      </c>
      <c r="Z47" s="94"/>
      <c r="AA47" s="95"/>
    </row>
    <row r="48" spans="1:27" ht="13.5">
      <c r="A48" s="348" t="s">
        <v>254</v>
      </c>
      <c r="B48" s="136"/>
      <c r="C48" s="60">
        <v>42083676</v>
      </c>
      <c r="D48" s="355"/>
      <c r="E48" s="54"/>
      <c r="F48" s="53"/>
      <c r="G48" s="53"/>
      <c r="H48" s="54"/>
      <c r="I48" s="54"/>
      <c r="J48" s="53"/>
      <c r="K48" s="53"/>
      <c r="L48" s="54">
        <v>247144</v>
      </c>
      <c r="M48" s="54">
        <v>176000</v>
      </c>
      <c r="N48" s="53">
        <v>423144</v>
      </c>
      <c r="O48" s="53"/>
      <c r="P48" s="54"/>
      <c r="Q48" s="54"/>
      <c r="R48" s="53"/>
      <c r="S48" s="53"/>
      <c r="T48" s="54"/>
      <c r="U48" s="54"/>
      <c r="V48" s="53"/>
      <c r="W48" s="53">
        <v>423144</v>
      </c>
      <c r="X48" s="54"/>
      <c r="Y48" s="53">
        <v>423144</v>
      </c>
      <c r="Z48" s="94"/>
      <c r="AA48" s="95"/>
    </row>
    <row r="49" spans="1:27" ht="13.5">
      <c r="A49" s="348" t="s">
        <v>93</v>
      </c>
      <c r="B49" s="136"/>
      <c r="C49" s="54">
        <v>229744</v>
      </c>
      <c r="D49" s="355"/>
      <c r="E49" s="54">
        <v>50000000</v>
      </c>
      <c r="F49" s="53">
        <v>50000000</v>
      </c>
      <c r="G49" s="53"/>
      <c r="H49" s="54"/>
      <c r="I49" s="54"/>
      <c r="J49" s="53"/>
      <c r="K49" s="53"/>
      <c r="L49" s="54">
        <v>699000</v>
      </c>
      <c r="M49" s="54"/>
      <c r="N49" s="53">
        <v>699000</v>
      </c>
      <c r="O49" s="53"/>
      <c r="P49" s="54"/>
      <c r="Q49" s="54"/>
      <c r="R49" s="53"/>
      <c r="S49" s="53"/>
      <c r="T49" s="54"/>
      <c r="U49" s="54"/>
      <c r="V49" s="53"/>
      <c r="W49" s="53">
        <v>699000</v>
      </c>
      <c r="X49" s="54">
        <v>25000000</v>
      </c>
      <c r="Y49" s="53">
        <v>-24301000</v>
      </c>
      <c r="Z49" s="94">
        <v>-97.2</v>
      </c>
      <c r="AA49" s="95">
        <v>50000000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579255</v>
      </c>
      <c r="D57" s="331">
        <f aca="true" t="shared" si="13" ref="D57:AA57">+D58</f>
        <v>0</v>
      </c>
      <c r="E57" s="330">
        <f t="shared" si="13"/>
        <v>2700000</v>
      </c>
      <c r="F57" s="332">
        <f t="shared" si="13"/>
        <v>2700000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1350000</v>
      </c>
      <c r="Y57" s="332">
        <f t="shared" si="13"/>
        <v>-1350000</v>
      </c>
      <c r="Z57" s="323">
        <f>+IF(X57&lt;&gt;0,+(Y57/X57)*100,0)</f>
        <v>-100</v>
      </c>
      <c r="AA57" s="337">
        <f t="shared" si="13"/>
        <v>2700000</v>
      </c>
    </row>
    <row r="58" spans="1:27" ht="13.5">
      <c r="A58" s="348" t="s">
        <v>216</v>
      </c>
      <c r="B58" s="136"/>
      <c r="C58" s="60">
        <v>579255</v>
      </c>
      <c r="D58" s="327"/>
      <c r="E58" s="60">
        <v>2700000</v>
      </c>
      <c r="F58" s="59">
        <v>2700000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1350000</v>
      </c>
      <c r="Y58" s="59">
        <v>-1350000</v>
      </c>
      <c r="Z58" s="61">
        <v>-100</v>
      </c>
      <c r="AA58" s="62">
        <v>2700000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164528672</v>
      </c>
      <c r="D60" s="333">
        <f t="shared" si="14"/>
        <v>0</v>
      </c>
      <c r="E60" s="219">
        <f t="shared" si="14"/>
        <v>308310225</v>
      </c>
      <c r="F60" s="264">
        <f t="shared" si="14"/>
        <v>308310225</v>
      </c>
      <c r="G60" s="264">
        <f t="shared" si="14"/>
        <v>479705</v>
      </c>
      <c r="H60" s="219">
        <f t="shared" si="14"/>
        <v>9446319</v>
      </c>
      <c r="I60" s="219">
        <f t="shared" si="14"/>
        <v>10682768</v>
      </c>
      <c r="J60" s="264">
        <f t="shared" si="14"/>
        <v>20608792</v>
      </c>
      <c r="K60" s="264">
        <f t="shared" si="14"/>
        <v>33581608</v>
      </c>
      <c r="L60" s="219">
        <f t="shared" si="14"/>
        <v>16092792</v>
      </c>
      <c r="M60" s="219">
        <f t="shared" si="14"/>
        <v>21919674</v>
      </c>
      <c r="N60" s="264">
        <f t="shared" si="14"/>
        <v>71594074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92202866</v>
      </c>
      <c r="X60" s="219">
        <f t="shared" si="14"/>
        <v>154155113</v>
      </c>
      <c r="Y60" s="264">
        <f t="shared" si="14"/>
        <v>-61952247</v>
      </c>
      <c r="Z60" s="324">
        <f>+IF(X60&lt;&gt;0,+(Y60/X60)*100,0)</f>
        <v>-40.18825311360253</v>
      </c>
      <c r="AA60" s="232">
        <f>+AA57+AA54+AA51+AA40+AA37+AA34+AA22+AA5</f>
        <v>308310225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149396252</v>
      </c>
      <c r="D5" s="344">
        <f t="shared" si="0"/>
        <v>0</v>
      </c>
      <c r="E5" s="343">
        <f t="shared" si="0"/>
        <v>245022775</v>
      </c>
      <c r="F5" s="345">
        <f t="shared" si="0"/>
        <v>245022775</v>
      </c>
      <c r="G5" s="345">
        <f t="shared" si="0"/>
        <v>899501</v>
      </c>
      <c r="H5" s="343">
        <f t="shared" si="0"/>
        <v>6442835</v>
      </c>
      <c r="I5" s="343">
        <f t="shared" si="0"/>
        <v>17493466</v>
      </c>
      <c r="J5" s="345">
        <f t="shared" si="0"/>
        <v>24835802</v>
      </c>
      <c r="K5" s="345">
        <f t="shared" si="0"/>
        <v>21063605</v>
      </c>
      <c r="L5" s="343">
        <f t="shared" si="0"/>
        <v>11020803</v>
      </c>
      <c r="M5" s="343">
        <f t="shared" si="0"/>
        <v>13292530</v>
      </c>
      <c r="N5" s="345">
        <f t="shared" si="0"/>
        <v>45376938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70212740</v>
      </c>
      <c r="X5" s="343">
        <f t="shared" si="0"/>
        <v>122511388</v>
      </c>
      <c r="Y5" s="345">
        <f t="shared" si="0"/>
        <v>-52298648</v>
      </c>
      <c r="Z5" s="346">
        <f>+IF(X5&lt;&gt;0,+(Y5/X5)*100,0)</f>
        <v>-42.688805386810245</v>
      </c>
      <c r="AA5" s="347">
        <f>+AA6+AA8+AA11+AA13+AA15</f>
        <v>245022775</v>
      </c>
    </row>
    <row r="6" spans="1:27" ht="13.5">
      <c r="A6" s="348" t="s">
        <v>204</v>
      </c>
      <c r="B6" s="142"/>
      <c r="C6" s="60">
        <f>+C7</f>
        <v>61722261</v>
      </c>
      <c r="D6" s="327">
        <f aca="true" t="shared" si="1" ref="D6:AA6">+D7</f>
        <v>0</v>
      </c>
      <c r="E6" s="60">
        <f t="shared" si="1"/>
        <v>92919000</v>
      </c>
      <c r="F6" s="59">
        <f t="shared" si="1"/>
        <v>92919000</v>
      </c>
      <c r="G6" s="59">
        <f t="shared" si="1"/>
        <v>0</v>
      </c>
      <c r="H6" s="60">
        <f t="shared" si="1"/>
        <v>2040899</v>
      </c>
      <c r="I6" s="60">
        <f t="shared" si="1"/>
        <v>9894091</v>
      </c>
      <c r="J6" s="59">
        <f t="shared" si="1"/>
        <v>11934990</v>
      </c>
      <c r="K6" s="59">
        <f t="shared" si="1"/>
        <v>7699953</v>
      </c>
      <c r="L6" s="60">
        <f t="shared" si="1"/>
        <v>6118253</v>
      </c>
      <c r="M6" s="60">
        <f t="shared" si="1"/>
        <v>3099326</v>
      </c>
      <c r="N6" s="59">
        <f t="shared" si="1"/>
        <v>16917532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28852522</v>
      </c>
      <c r="X6" s="60">
        <f t="shared" si="1"/>
        <v>46459500</v>
      </c>
      <c r="Y6" s="59">
        <f t="shared" si="1"/>
        <v>-17606978</v>
      </c>
      <c r="Z6" s="61">
        <f>+IF(X6&lt;&gt;0,+(Y6/X6)*100,0)</f>
        <v>-37.89747629655937</v>
      </c>
      <c r="AA6" s="62">
        <f t="shared" si="1"/>
        <v>92919000</v>
      </c>
    </row>
    <row r="7" spans="1:27" ht="13.5">
      <c r="A7" s="291" t="s">
        <v>228</v>
      </c>
      <c r="B7" s="142"/>
      <c r="C7" s="60">
        <v>61722261</v>
      </c>
      <c r="D7" s="327"/>
      <c r="E7" s="60">
        <v>92919000</v>
      </c>
      <c r="F7" s="59">
        <v>92919000</v>
      </c>
      <c r="G7" s="59"/>
      <c r="H7" s="60">
        <v>2040899</v>
      </c>
      <c r="I7" s="60">
        <v>9894091</v>
      </c>
      <c r="J7" s="59">
        <v>11934990</v>
      </c>
      <c r="K7" s="59">
        <v>7699953</v>
      </c>
      <c r="L7" s="60">
        <v>6118253</v>
      </c>
      <c r="M7" s="60">
        <v>3099326</v>
      </c>
      <c r="N7" s="59">
        <v>16917532</v>
      </c>
      <c r="O7" s="59"/>
      <c r="P7" s="60"/>
      <c r="Q7" s="60"/>
      <c r="R7" s="59"/>
      <c r="S7" s="59"/>
      <c r="T7" s="60"/>
      <c r="U7" s="60"/>
      <c r="V7" s="59"/>
      <c r="W7" s="59">
        <v>28852522</v>
      </c>
      <c r="X7" s="60">
        <v>46459500</v>
      </c>
      <c r="Y7" s="59">
        <v>-17606978</v>
      </c>
      <c r="Z7" s="61">
        <v>-37.9</v>
      </c>
      <c r="AA7" s="62">
        <v>92919000</v>
      </c>
    </row>
    <row r="8" spans="1:27" ht="13.5">
      <c r="A8" s="348" t="s">
        <v>205</v>
      </c>
      <c r="B8" s="142"/>
      <c r="C8" s="60">
        <f aca="true" t="shared" si="2" ref="C8:Y8">SUM(C9:C10)</f>
        <v>9305337</v>
      </c>
      <c r="D8" s="327">
        <f t="shared" si="2"/>
        <v>0</v>
      </c>
      <c r="E8" s="60">
        <f t="shared" si="2"/>
        <v>79733000</v>
      </c>
      <c r="F8" s="59">
        <f t="shared" si="2"/>
        <v>79733000</v>
      </c>
      <c r="G8" s="59">
        <f t="shared" si="2"/>
        <v>111404</v>
      </c>
      <c r="H8" s="60">
        <f t="shared" si="2"/>
        <v>217922</v>
      </c>
      <c r="I8" s="60">
        <f t="shared" si="2"/>
        <v>2463243</v>
      </c>
      <c r="J8" s="59">
        <f t="shared" si="2"/>
        <v>2792569</v>
      </c>
      <c r="K8" s="59">
        <f t="shared" si="2"/>
        <v>2181645</v>
      </c>
      <c r="L8" s="60">
        <f t="shared" si="2"/>
        <v>2931974</v>
      </c>
      <c r="M8" s="60">
        <f t="shared" si="2"/>
        <v>853741</v>
      </c>
      <c r="N8" s="59">
        <f t="shared" si="2"/>
        <v>5967360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8759929</v>
      </c>
      <c r="X8" s="60">
        <f t="shared" si="2"/>
        <v>39866500</v>
      </c>
      <c r="Y8" s="59">
        <f t="shared" si="2"/>
        <v>-31106571</v>
      </c>
      <c r="Z8" s="61">
        <f>+IF(X8&lt;&gt;0,+(Y8/X8)*100,0)</f>
        <v>-78.02684208546023</v>
      </c>
      <c r="AA8" s="62">
        <f>SUM(AA9:AA10)</f>
        <v>79733000</v>
      </c>
    </row>
    <row r="9" spans="1:27" ht="13.5">
      <c r="A9" s="291" t="s">
        <v>229</v>
      </c>
      <c r="B9" s="142"/>
      <c r="C9" s="60">
        <v>9305337</v>
      </c>
      <c r="D9" s="327"/>
      <c r="E9" s="60">
        <v>69733000</v>
      </c>
      <c r="F9" s="59">
        <v>69733000</v>
      </c>
      <c r="G9" s="59">
        <v>111404</v>
      </c>
      <c r="H9" s="60">
        <v>217922</v>
      </c>
      <c r="I9" s="60">
        <v>2463243</v>
      </c>
      <c r="J9" s="59">
        <v>2792569</v>
      </c>
      <c r="K9" s="59">
        <v>1578301</v>
      </c>
      <c r="L9" s="60">
        <v>3237239</v>
      </c>
      <c r="M9" s="60">
        <v>853741</v>
      </c>
      <c r="N9" s="59">
        <v>5669281</v>
      </c>
      <c r="O9" s="59"/>
      <c r="P9" s="60"/>
      <c r="Q9" s="60"/>
      <c r="R9" s="59"/>
      <c r="S9" s="59"/>
      <c r="T9" s="60"/>
      <c r="U9" s="60"/>
      <c r="V9" s="59"/>
      <c r="W9" s="59">
        <v>8461850</v>
      </c>
      <c r="X9" s="60">
        <v>34866500</v>
      </c>
      <c r="Y9" s="59">
        <v>-26404650</v>
      </c>
      <c r="Z9" s="61">
        <v>-75.73</v>
      </c>
      <c r="AA9" s="62">
        <v>69733000</v>
      </c>
    </row>
    <row r="10" spans="1:27" ht="13.5">
      <c r="A10" s="291" t="s">
        <v>230</v>
      </c>
      <c r="B10" s="142"/>
      <c r="C10" s="60"/>
      <c r="D10" s="327"/>
      <c r="E10" s="60">
        <v>10000000</v>
      </c>
      <c r="F10" s="59">
        <v>10000000</v>
      </c>
      <c r="G10" s="59"/>
      <c r="H10" s="60"/>
      <c r="I10" s="60"/>
      <c r="J10" s="59"/>
      <c r="K10" s="59">
        <v>603344</v>
      </c>
      <c r="L10" s="60">
        <v>-305265</v>
      </c>
      <c r="M10" s="60"/>
      <c r="N10" s="59">
        <v>298079</v>
      </c>
      <c r="O10" s="59"/>
      <c r="P10" s="60"/>
      <c r="Q10" s="60"/>
      <c r="R10" s="59"/>
      <c r="S10" s="59"/>
      <c r="T10" s="60"/>
      <c r="U10" s="60"/>
      <c r="V10" s="59"/>
      <c r="W10" s="59">
        <v>298079</v>
      </c>
      <c r="X10" s="60">
        <v>5000000</v>
      </c>
      <c r="Y10" s="59">
        <v>-4701921</v>
      </c>
      <c r="Z10" s="61">
        <v>-94.04</v>
      </c>
      <c r="AA10" s="62">
        <v>10000000</v>
      </c>
    </row>
    <row r="11" spans="1:27" ht="13.5">
      <c r="A11" s="348" t="s">
        <v>206</v>
      </c>
      <c r="B11" s="142"/>
      <c r="C11" s="349">
        <f>+C12</f>
        <v>31908831</v>
      </c>
      <c r="D11" s="350">
        <f aca="true" t="shared" si="3" ref="D11:AA11">+D12</f>
        <v>0</v>
      </c>
      <c r="E11" s="349">
        <f t="shared" si="3"/>
        <v>17992225</v>
      </c>
      <c r="F11" s="351">
        <f t="shared" si="3"/>
        <v>17992225</v>
      </c>
      <c r="G11" s="351">
        <f t="shared" si="3"/>
        <v>788097</v>
      </c>
      <c r="H11" s="349">
        <f t="shared" si="3"/>
        <v>2481373</v>
      </c>
      <c r="I11" s="349">
        <f t="shared" si="3"/>
        <v>1153015</v>
      </c>
      <c r="J11" s="351">
        <f t="shared" si="3"/>
        <v>4422485</v>
      </c>
      <c r="K11" s="351">
        <f t="shared" si="3"/>
        <v>2880909</v>
      </c>
      <c r="L11" s="349">
        <f t="shared" si="3"/>
        <v>1200780</v>
      </c>
      <c r="M11" s="349">
        <f t="shared" si="3"/>
        <v>2228965</v>
      </c>
      <c r="N11" s="351">
        <f t="shared" si="3"/>
        <v>6310654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10733139</v>
      </c>
      <c r="X11" s="349">
        <f t="shared" si="3"/>
        <v>8996113</v>
      </c>
      <c r="Y11" s="351">
        <f t="shared" si="3"/>
        <v>1737026</v>
      </c>
      <c r="Z11" s="352">
        <f>+IF(X11&lt;&gt;0,+(Y11/X11)*100,0)</f>
        <v>19.30862807081236</v>
      </c>
      <c r="AA11" s="353">
        <f t="shared" si="3"/>
        <v>17992225</v>
      </c>
    </row>
    <row r="12" spans="1:27" ht="13.5">
      <c r="A12" s="291" t="s">
        <v>231</v>
      </c>
      <c r="B12" s="136"/>
      <c r="C12" s="60">
        <v>31908831</v>
      </c>
      <c r="D12" s="327"/>
      <c r="E12" s="60">
        <v>17992225</v>
      </c>
      <c r="F12" s="59">
        <v>17992225</v>
      </c>
      <c r="G12" s="59">
        <v>788097</v>
      </c>
      <c r="H12" s="60">
        <v>2481373</v>
      </c>
      <c r="I12" s="60">
        <v>1153015</v>
      </c>
      <c r="J12" s="59">
        <v>4422485</v>
      </c>
      <c r="K12" s="59">
        <v>2880909</v>
      </c>
      <c r="L12" s="60">
        <v>1200780</v>
      </c>
      <c r="M12" s="60">
        <v>2228965</v>
      </c>
      <c r="N12" s="59">
        <v>6310654</v>
      </c>
      <c r="O12" s="59"/>
      <c r="P12" s="60"/>
      <c r="Q12" s="60"/>
      <c r="R12" s="59"/>
      <c r="S12" s="59"/>
      <c r="T12" s="60"/>
      <c r="U12" s="60"/>
      <c r="V12" s="59"/>
      <c r="W12" s="59">
        <v>10733139</v>
      </c>
      <c r="X12" s="60">
        <v>8996113</v>
      </c>
      <c r="Y12" s="59">
        <v>1737026</v>
      </c>
      <c r="Z12" s="61">
        <v>19.31</v>
      </c>
      <c r="AA12" s="62">
        <v>17992225</v>
      </c>
    </row>
    <row r="13" spans="1:27" ht="13.5">
      <c r="A13" s="348" t="s">
        <v>207</v>
      </c>
      <c r="B13" s="136"/>
      <c r="C13" s="275">
        <f>+C14</f>
        <v>41789496</v>
      </c>
      <c r="D13" s="328">
        <f aca="true" t="shared" si="4" ref="D13:AA13">+D14</f>
        <v>0</v>
      </c>
      <c r="E13" s="275">
        <f t="shared" si="4"/>
        <v>39265000</v>
      </c>
      <c r="F13" s="329">
        <f t="shared" si="4"/>
        <v>39265000</v>
      </c>
      <c r="G13" s="329">
        <f t="shared" si="4"/>
        <v>0</v>
      </c>
      <c r="H13" s="275">
        <f t="shared" si="4"/>
        <v>1467686</v>
      </c>
      <c r="I13" s="275">
        <f t="shared" si="4"/>
        <v>3963271</v>
      </c>
      <c r="J13" s="329">
        <f t="shared" si="4"/>
        <v>5430957</v>
      </c>
      <c r="K13" s="329">
        <f t="shared" si="4"/>
        <v>8269640</v>
      </c>
      <c r="L13" s="275">
        <f t="shared" si="4"/>
        <v>124267</v>
      </c>
      <c r="M13" s="275">
        <f t="shared" si="4"/>
        <v>5252688</v>
      </c>
      <c r="N13" s="329">
        <f t="shared" si="4"/>
        <v>13646595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19077552</v>
      </c>
      <c r="X13" s="275">
        <f t="shared" si="4"/>
        <v>19632500</v>
      </c>
      <c r="Y13" s="329">
        <f t="shared" si="4"/>
        <v>-554948</v>
      </c>
      <c r="Z13" s="322">
        <f>+IF(X13&lt;&gt;0,+(Y13/X13)*100,0)</f>
        <v>-2.826680249586145</v>
      </c>
      <c r="AA13" s="273">
        <f t="shared" si="4"/>
        <v>39265000</v>
      </c>
    </row>
    <row r="14" spans="1:27" ht="13.5">
      <c r="A14" s="291" t="s">
        <v>232</v>
      </c>
      <c r="B14" s="136"/>
      <c r="C14" s="60">
        <v>41789496</v>
      </c>
      <c r="D14" s="327"/>
      <c r="E14" s="60">
        <v>39265000</v>
      </c>
      <c r="F14" s="59">
        <v>39265000</v>
      </c>
      <c r="G14" s="59"/>
      <c r="H14" s="60">
        <v>1467686</v>
      </c>
      <c r="I14" s="60">
        <v>3963271</v>
      </c>
      <c r="J14" s="59">
        <v>5430957</v>
      </c>
      <c r="K14" s="59">
        <v>8269640</v>
      </c>
      <c r="L14" s="60">
        <v>124267</v>
      </c>
      <c r="M14" s="60">
        <v>5252688</v>
      </c>
      <c r="N14" s="59">
        <v>13646595</v>
      </c>
      <c r="O14" s="59"/>
      <c r="P14" s="60"/>
      <c r="Q14" s="60"/>
      <c r="R14" s="59"/>
      <c r="S14" s="59"/>
      <c r="T14" s="60"/>
      <c r="U14" s="60"/>
      <c r="V14" s="59"/>
      <c r="W14" s="59">
        <v>19077552</v>
      </c>
      <c r="X14" s="60">
        <v>19632500</v>
      </c>
      <c r="Y14" s="59">
        <v>-554948</v>
      </c>
      <c r="Z14" s="61">
        <v>-2.83</v>
      </c>
      <c r="AA14" s="62">
        <v>39265000</v>
      </c>
    </row>
    <row r="15" spans="1:27" ht="13.5">
      <c r="A15" s="348" t="s">
        <v>208</v>
      </c>
      <c r="B15" s="136"/>
      <c r="C15" s="60">
        <f aca="true" t="shared" si="5" ref="C15:Y15">SUM(C16:C20)</f>
        <v>4670327</v>
      </c>
      <c r="D15" s="327">
        <f t="shared" si="5"/>
        <v>0</v>
      </c>
      <c r="E15" s="60">
        <f t="shared" si="5"/>
        <v>15113550</v>
      </c>
      <c r="F15" s="59">
        <f t="shared" si="5"/>
        <v>15113550</v>
      </c>
      <c r="G15" s="59">
        <f t="shared" si="5"/>
        <v>0</v>
      </c>
      <c r="H15" s="60">
        <f t="shared" si="5"/>
        <v>234955</v>
      </c>
      <c r="I15" s="60">
        <f t="shared" si="5"/>
        <v>19846</v>
      </c>
      <c r="J15" s="59">
        <f t="shared" si="5"/>
        <v>254801</v>
      </c>
      <c r="K15" s="59">
        <f t="shared" si="5"/>
        <v>31458</v>
      </c>
      <c r="L15" s="60">
        <f t="shared" si="5"/>
        <v>645529</v>
      </c>
      <c r="M15" s="60">
        <f t="shared" si="5"/>
        <v>1857810</v>
      </c>
      <c r="N15" s="59">
        <f t="shared" si="5"/>
        <v>2534797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2789598</v>
      </c>
      <c r="X15" s="60">
        <f t="shared" si="5"/>
        <v>7556775</v>
      </c>
      <c r="Y15" s="59">
        <f t="shared" si="5"/>
        <v>-4767177</v>
      </c>
      <c r="Z15" s="61">
        <f>+IF(X15&lt;&gt;0,+(Y15/X15)*100,0)</f>
        <v>-63.08480800341415</v>
      </c>
      <c r="AA15" s="62">
        <f>SUM(AA16:AA20)</f>
        <v>15113550</v>
      </c>
    </row>
    <row r="16" spans="1:27" ht="13.5">
      <c r="A16" s="291" t="s">
        <v>233</v>
      </c>
      <c r="B16" s="300"/>
      <c r="C16" s="60"/>
      <c r="D16" s="327"/>
      <c r="E16" s="60">
        <v>8163550</v>
      </c>
      <c r="F16" s="59">
        <v>8163550</v>
      </c>
      <c r="G16" s="59"/>
      <c r="H16" s="60">
        <v>224075</v>
      </c>
      <c r="I16" s="60">
        <v>16400</v>
      </c>
      <c r="J16" s="59">
        <v>240475</v>
      </c>
      <c r="K16" s="59">
        <v>28013</v>
      </c>
      <c r="L16" s="60"/>
      <c r="M16" s="60">
        <v>1141188</v>
      </c>
      <c r="N16" s="59">
        <v>1169201</v>
      </c>
      <c r="O16" s="59"/>
      <c r="P16" s="60"/>
      <c r="Q16" s="60"/>
      <c r="R16" s="59"/>
      <c r="S16" s="59"/>
      <c r="T16" s="60"/>
      <c r="U16" s="60"/>
      <c r="V16" s="59"/>
      <c r="W16" s="59">
        <v>1409676</v>
      </c>
      <c r="X16" s="60">
        <v>4081775</v>
      </c>
      <c r="Y16" s="59">
        <v>-2672099</v>
      </c>
      <c r="Z16" s="61">
        <v>-65.46</v>
      </c>
      <c r="AA16" s="62">
        <v>8163550</v>
      </c>
    </row>
    <row r="17" spans="1:27" ht="13.5">
      <c r="A17" s="291" t="s">
        <v>234</v>
      </c>
      <c r="B17" s="136"/>
      <c r="C17" s="60"/>
      <c r="D17" s="327"/>
      <c r="E17" s="60">
        <v>5950000</v>
      </c>
      <c r="F17" s="59">
        <v>5950000</v>
      </c>
      <c r="G17" s="59"/>
      <c r="H17" s="60">
        <v>10880</v>
      </c>
      <c r="I17" s="60">
        <v>3446</v>
      </c>
      <c r="J17" s="59">
        <v>14326</v>
      </c>
      <c r="K17" s="59">
        <v>3445</v>
      </c>
      <c r="L17" s="60">
        <v>645529</v>
      </c>
      <c r="M17" s="60">
        <v>716622</v>
      </c>
      <c r="N17" s="59">
        <v>1365596</v>
      </c>
      <c r="O17" s="59"/>
      <c r="P17" s="60"/>
      <c r="Q17" s="60"/>
      <c r="R17" s="59"/>
      <c r="S17" s="59"/>
      <c r="T17" s="60"/>
      <c r="U17" s="60"/>
      <c r="V17" s="59"/>
      <c r="W17" s="59">
        <v>1379922</v>
      </c>
      <c r="X17" s="60">
        <v>2975000</v>
      </c>
      <c r="Y17" s="59">
        <v>-1595078</v>
      </c>
      <c r="Z17" s="61">
        <v>-53.62</v>
      </c>
      <c r="AA17" s="62">
        <v>5950000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4670327</v>
      </c>
      <c r="D20" s="327"/>
      <c r="E20" s="60">
        <v>1000000</v>
      </c>
      <c r="F20" s="59">
        <v>1000000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500000</v>
      </c>
      <c r="Y20" s="59">
        <v>-500000</v>
      </c>
      <c r="Z20" s="61">
        <v>-100</v>
      </c>
      <c r="AA20" s="62">
        <v>1000000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894708</v>
      </c>
      <c r="D22" s="331">
        <f t="shared" si="6"/>
        <v>0</v>
      </c>
      <c r="E22" s="330">
        <f t="shared" si="6"/>
        <v>43421000</v>
      </c>
      <c r="F22" s="332">
        <f t="shared" si="6"/>
        <v>43421000</v>
      </c>
      <c r="G22" s="332">
        <f t="shared" si="6"/>
        <v>79980</v>
      </c>
      <c r="H22" s="330">
        <f t="shared" si="6"/>
        <v>74400</v>
      </c>
      <c r="I22" s="330">
        <f t="shared" si="6"/>
        <v>111600</v>
      </c>
      <c r="J22" s="332">
        <f t="shared" si="6"/>
        <v>265980</v>
      </c>
      <c r="K22" s="332">
        <f t="shared" si="6"/>
        <v>267303</v>
      </c>
      <c r="L22" s="330">
        <f t="shared" si="6"/>
        <v>390827</v>
      </c>
      <c r="M22" s="330">
        <f t="shared" si="6"/>
        <v>331615</v>
      </c>
      <c r="N22" s="332">
        <f t="shared" si="6"/>
        <v>989745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1255725</v>
      </c>
      <c r="X22" s="330">
        <f t="shared" si="6"/>
        <v>21710500</v>
      </c>
      <c r="Y22" s="332">
        <f t="shared" si="6"/>
        <v>-20454775</v>
      </c>
      <c r="Z22" s="323">
        <f>+IF(X22&lt;&gt;0,+(Y22/X22)*100,0)</f>
        <v>-94.21604753460308</v>
      </c>
      <c r="AA22" s="337">
        <f>SUM(AA23:AA32)</f>
        <v>43421000</v>
      </c>
    </row>
    <row r="23" spans="1:27" ht="13.5">
      <c r="A23" s="348" t="s">
        <v>236</v>
      </c>
      <c r="B23" s="142"/>
      <c r="C23" s="60"/>
      <c r="D23" s="327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500000</v>
      </c>
      <c r="Y23" s="59">
        <v>-500000</v>
      </c>
      <c r="Z23" s="61">
        <v>-100</v>
      </c>
      <c r="AA23" s="62">
        <v>1000000</v>
      </c>
    </row>
    <row r="24" spans="1:27" ht="13.5">
      <c r="A24" s="348" t="s">
        <v>237</v>
      </c>
      <c r="B24" s="142"/>
      <c r="C24" s="60"/>
      <c r="D24" s="327"/>
      <c r="E24" s="60">
        <v>23850000</v>
      </c>
      <c r="F24" s="59">
        <v>23850000</v>
      </c>
      <c r="G24" s="59">
        <v>79980</v>
      </c>
      <c r="H24" s="60">
        <v>74400</v>
      </c>
      <c r="I24" s="60">
        <v>111600</v>
      </c>
      <c r="J24" s="59">
        <v>265980</v>
      </c>
      <c r="K24" s="59">
        <v>-218847</v>
      </c>
      <c r="L24" s="60"/>
      <c r="M24" s="60"/>
      <c r="N24" s="59">
        <v>-218847</v>
      </c>
      <c r="O24" s="59"/>
      <c r="P24" s="60"/>
      <c r="Q24" s="60"/>
      <c r="R24" s="59"/>
      <c r="S24" s="59"/>
      <c r="T24" s="60"/>
      <c r="U24" s="60"/>
      <c r="V24" s="59"/>
      <c r="W24" s="59">
        <v>47133</v>
      </c>
      <c r="X24" s="60">
        <v>11925000</v>
      </c>
      <c r="Y24" s="59">
        <v>-11877867</v>
      </c>
      <c r="Z24" s="61">
        <v>-99.6</v>
      </c>
      <c r="AA24" s="62">
        <v>23850000</v>
      </c>
    </row>
    <row r="25" spans="1:27" ht="13.5">
      <c r="A25" s="348" t="s">
        <v>238</v>
      </c>
      <c r="B25" s="142"/>
      <c r="C25" s="60">
        <v>60485</v>
      </c>
      <c r="D25" s="327"/>
      <c r="E25" s="60">
        <v>5171000</v>
      </c>
      <c r="F25" s="59">
        <v>5171000</v>
      </c>
      <c r="G25" s="59"/>
      <c r="H25" s="60"/>
      <c r="I25" s="60"/>
      <c r="J25" s="59"/>
      <c r="K25" s="59"/>
      <c r="L25" s="60">
        <v>272747</v>
      </c>
      <c r="M25" s="60">
        <v>331615</v>
      </c>
      <c r="N25" s="59">
        <v>604362</v>
      </c>
      <c r="O25" s="59"/>
      <c r="P25" s="60"/>
      <c r="Q25" s="60"/>
      <c r="R25" s="59"/>
      <c r="S25" s="59"/>
      <c r="T25" s="60"/>
      <c r="U25" s="60"/>
      <c r="V25" s="59"/>
      <c r="W25" s="59">
        <v>604362</v>
      </c>
      <c r="X25" s="60">
        <v>2585500</v>
      </c>
      <c r="Y25" s="59">
        <v>-1981138</v>
      </c>
      <c r="Z25" s="61">
        <v>-76.62</v>
      </c>
      <c r="AA25" s="62">
        <v>5171000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2000000</v>
      </c>
      <c r="F27" s="59">
        <v>2000000</v>
      </c>
      <c r="G27" s="59"/>
      <c r="H27" s="60"/>
      <c r="I27" s="60"/>
      <c r="J27" s="59"/>
      <c r="K27" s="59"/>
      <c r="L27" s="60">
        <v>118080</v>
      </c>
      <c r="M27" s="60"/>
      <c r="N27" s="59">
        <v>118080</v>
      </c>
      <c r="O27" s="59"/>
      <c r="P27" s="60"/>
      <c r="Q27" s="60"/>
      <c r="R27" s="59"/>
      <c r="S27" s="59"/>
      <c r="T27" s="60"/>
      <c r="U27" s="60"/>
      <c r="V27" s="59"/>
      <c r="W27" s="59">
        <v>118080</v>
      </c>
      <c r="X27" s="60">
        <v>1000000</v>
      </c>
      <c r="Y27" s="59">
        <v>-881920</v>
      </c>
      <c r="Z27" s="61">
        <v>-88.19</v>
      </c>
      <c r="AA27" s="62">
        <v>2000000</v>
      </c>
    </row>
    <row r="28" spans="1:27" ht="13.5">
      <c r="A28" s="348" t="s">
        <v>241</v>
      </c>
      <c r="B28" s="147"/>
      <c r="C28" s="275"/>
      <c r="D28" s="328"/>
      <c r="E28" s="275">
        <v>1500000</v>
      </c>
      <c r="F28" s="329">
        <v>1500000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750000</v>
      </c>
      <c r="Y28" s="329">
        <v>-750000</v>
      </c>
      <c r="Z28" s="322">
        <v>-100</v>
      </c>
      <c r="AA28" s="273">
        <v>1500000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>
        <v>1550000</v>
      </c>
      <c r="F31" s="59">
        <v>1550000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775000</v>
      </c>
      <c r="Y31" s="59">
        <v>-775000</v>
      </c>
      <c r="Z31" s="61">
        <v>-100</v>
      </c>
      <c r="AA31" s="62">
        <v>1550000</v>
      </c>
    </row>
    <row r="32" spans="1:27" ht="13.5">
      <c r="A32" s="348" t="s">
        <v>93</v>
      </c>
      <c r="B32" s="136"/>
      <c r="C32" s="60">
        <v>834223</v>
      </c>
      <c r="D32" s="327"/>
      <c r="E32" s="60">
        <v>8350000</v>
      </c>
      <c r="F32" s="59">
        <v>8350000</v>
      </c>
      <c r="G32" s="59"/>
      <c r="H32" s="60"/>
      <c r="I32" s="60"/>
      <c r="J32" s="59"/>
      <c r="K32" s="59">
        <v>486150</v>
      </c>
      <c r="L32" s="60"/>
      <c r="M32" s="60"/>
      <c r="N32" s="59">
        <v>486150</v>
      </c>
      <c r="O32" s="59"/>
      <c r="P32" s="60"/>
      <c r="Q32" s="60"/>
      <c r="R32" s="59"/>
      <c r="S32" s="59"/>
      <c r="T32" s="60"/>
      <c r="U32" s="60"/>
      <c r="V32" s="59"/>
      <c r="W32" s="59">
        <v>486150</v>
      </c>
      <c r="X32" s="60">
        <v>4175000</v>
      </c>
      <c r="Y32" s="59">
        <v>-3688850</v>
      </c>
      <c r="Z32" s="61">
        <v>-88.36</v>
      </c>
      <c r="AA32" s="62">
        <v>8350000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36223354</v>
      </c>
      <c r="D40" s="331">
        <f t="shared" si="9"/>
        <v>0</v>
      </c>
      <c r="E40" s="330">
        <f t="shared" si="9"/>
        <v>1000000</v>
      </c>
      <c r="F40" s="332">
        <f t="shared" si="9"/>
        <v>1000000</v>
      </c>
      <c r="G40" s="332">
        <f t="shared" si="9"/>
        <v>0</v>
      </c>
      <c r="H40" s="330">
        <f t="shared" si="9"/>
        <v>0</v>
      </c>
      <c r="I40" s="330">
        <f t="shared" si="9"/>
        <v>1267829</v>
      </c>
      <c r="J40" s="332">
        <f t="shared" si="9"/>
        <v>1267829</v>
      </c>
      <c r="K40" s="332">
        <f t="shared" si="9"/>
        <v>230405</v>
      </c>
      <c r="L40" s="330">
        <f t="shared" si="9"/>
        <v>537692</v>
      </c>
      <c r="M40" s="330">
        <f t="shared" si="9"/>
        <v>659892</v>
      </c>
      <c r="N40" s="332">
        <f t="shared" si="9"/>
        <v>1427989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2695818</v>
      </c>
      <c r="X40" s="330">
        <f t="shared" si="9"/>
        <v>500000</v>
      </c>
      <c r="Y40" s="332">
        <f t="shared" si="9"/>
        <v>2195818</v>
      </c>
      <c r="Z40" s="323">
        <f>+IF(X40&lt;&gt;0,+(Y40/X40)*100,0)</f>
        <v>439.16360000000003</v>
      </c>
      <c r="AA40" s="337">
        <f>SUM(AA41:AA49)</f>
        <v>1000000</v>
      </c>
    </row>
    <row r="41" spans="1:27" ht="13.5">
      <c r="A41" s="348" t="s">
        <v>247</v>
      </c>
      <c r="B41" s="142"/>
      <c r="C41" s="349">
        <v>26157493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470608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182342</v>
      </c>
      <c r="D44" s="355"/>
      <c r="E44" s="54"/>
      <c r="F44" s="53"/>
      <c r="G44" s="53"/>
      <c r="H44" s="54"/>
      <c r="I44" s="54"/>
      <c r="J44" s="53"/>
      <c r="K44" s="53"/>
      <c r="L44" s="54"/>
      <c r="M44" s="54">
        <v>5257</v>
      </c>
      <c r="N44" s="53">
        <v>5257</v>
      </c>
      <c r="O44" s="53"/>
      <c r="P44" s="54"/>
      <c r="Q44" s="54"/>
      <c r="R44" s="53"/>
      <c r="S44" s="53"/>
      <c r="T44" s="54"/>
      <c r="U44" s="54"/>
      <c r="V44" s="53"/>
      <c r="W44" s="53">
        <v>5257</v>
      </c>
      <c r="X44" s="54"/>
      <c r="Y44" s="53">
        <v>5257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>
        <v>1267829</v>
      </c>
      <c r="J46" s="53">
        <v>1267829</v>
      </c>
      <c r="K46" s="53">
        <v>230405</v>
      </c>
      <c r="L46" s="54">
        <v>537692</v>
      </c>
      <c r="M46" s="54">
        <v>654635</v>
      </c>
      <c r="N46" s="53">
        <v>1422732</v>
      </c>
      <c r="O46" s="53"/>
      <c r="P46" s="54"/>
      <c r="Q46" s="54"/>
      <c r="R46" s="53"/>
      <c r="S46" s="53"/>
      <c r="T46" s="54"/>
      <c r="U46" s="54"/>
      <c r="V46" s="53"/>
      <c r="W46" s="53">
        <v>2690561</v>
      </c>
      <c r="X46" s="54"/>
      <c r="Y46" s="53">
        <v>2690561</v>
      </c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9073314</v>
      </c>
      <c r="D48" s="355"/>
      <c r="E48" s="54">
        <v>1000000</v>
      </c>
      <c r="F48" s="53">
        <v>1000000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1000000</v>
      </c>
    </row>
    <row r="49" spans="1:27" ht="13.5">
      <c r="A49" s="348" t="s">
        <v>93</v>
      </c>
      <c r="B49" s="136"/>
      <c r="C49" s="54">
        <v>339597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186514314</v>
      </c>
      <c r="D60" s="333">
        <f t="shared" si="14"/>
        <v>0</v>
      </c>
      <c r="E60" s="219">
        <f t="shared" si="14"/>
        <v>289443775</v>
      </c>
      <c r="F60" s="264">
        <f t="shared" si="14"/>
        <v>289443775</v>
      </c>
      <c r="G60" s="264">
        <f t="shared" si="14"/>
        <v>979481</v>
      </c>
      <c r="H60" s="219">
        <f t="shared" si="14"/>
        <v>6517235</v>
      </c>
      <c r="I60" s="219">
        <f t="shared" si="14"/>
        <v>18872895</v>
      </c>
      <c r="J60" s="264">
        <f t="shared" si="14"/>
        <v>26369611</v>
      </c>
      <c r="K60" s="264">
        <f t="shared" si="14"/>
        <v>21561313</v>
      </c>
      <c r="L60" s="219">
        <f t="shared" si="14"/>
        <v>11949322</v>
      </c>
      <c r="M60" s="219">
        <f t="shared" si="14"/>
        <v>14284037</v>
      </c>
      <c r="N60" s="264">
        <f t="shared" si="14"/>
        <v>47794672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74164283</v>
      </c>
      <c r="X60" s="219">
        <f t="shared" si="14"/>
        <v>144721888</v>
      </c>
      <c r="Y60" s="264">
        <f t="shared" si="14"/>
        <v>-70557605</v>
      </c>
      <c r="Z60" s="324">
        <f>+IF(X60&lt;&gt;0,+(Y60/X60)*100,0)</f>
        <v>-48.75392794765088</v>
      </c>
      <c r="AA60" s="232">
        <f>+AA57+AA54+AA51+AA40+AA37+AA34+AA22+AA5</f>
        <v>289443775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2015-02-02T11:15:05Z</dcterms:created>
  <dcterms:modified xsi:type="dcterms:W3CDTF">2015-02-02T11:19:05Z</dcterms:modified>
  <cp:category/>
  <cp:version/>
  <cp:contentType/>
  <cp:contentStatus/>
</cp:coreProperties>
</file>