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<sst xmlns="http://schemas.openxmlformats.org/spreadsheetml/2006/main" count="855" uniqueCount="302">
  <si>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Mkhambathini(KZN226)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</si>
  <si>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</si>
  <si>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</si>
  <si>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</si>
  <si>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</si>
  <si>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</si>
  <si>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</si>
  <si>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</si>
  <si>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</si>
  <si>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</si>
  <si>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</si>
  <si>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</si>
  <si>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</si>
  <si>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</si>
  <si>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</si>
  <si>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</si>
  <si>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</si>
  <si>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</si>
  <si>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</si>
  <si>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</si>
  <si>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</si>
  <si>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</si>
  <si>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</si>
  <si>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</si>
  <si>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</si>
  <si>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</si>
  <si>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</si>
  <si>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</si>
  <si>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</si>
  <si>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</si>
  <si>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</si>
  <si>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</si>
  <si>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</si>
  <si>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</si>
  <si>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</si>
  <si>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</si>
  <si>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</si>
  <si>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</si>
  <si>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</si>
  <si>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</si>
  <si>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</si>
  <si>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</si>
  <si>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</si>
  <si>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</si>
  <si>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</si>
  <si>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</si>
  <si>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</si>
  <si>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</si>
  <si>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</si>
  <si>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</si>
  <si>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</si>
  <si>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</si>
  <si>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</si>
  <si>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</si>
  <si>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</si>
  <si>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</si>
  <si>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</si>
  <si>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</si>
  <si>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</si>
  <si>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</si>
  <si>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</si>
  <si>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</si>
  <si>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</si>
  <si>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</si>
  <si>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</si>
  <si>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</si>
  <si>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</si>
  <si>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</si>
  <si>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</si>
  <si>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</si>
  <si>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Mkhambathini(KZN226)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</si>
  <si>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</si>
  <si>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</si>
  <si>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</si>
  <si>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</si>
  <si>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</si>
  <si>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</si>
  <si>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</si>
  <si>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</si>
  <si>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</si>
  <si>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</si>
  <si>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</si>
  <si>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</si>
  <si>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</si>
  <si>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</si>
  <si>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</si>
  <si>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</si>
  <si>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</si>
  <si>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</si>
  <si>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</si>
  <si>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</si>
  <si>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</si>
  <si>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</si>
  <si>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</si>
  <si>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</si>
  <si>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</si>
  <si>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</si>
  <si>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</si>
  <si>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</si>
  <si>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</si>
  <si>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Mkhambathini(KZN226)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</si>
  <si>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</si>
  <si>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</si>
  <si>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</si>
  <si>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</si>
  <si>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</si>
  <si>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</si>
  <si>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</si>
  <si>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</si>
  <si>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</si>
  <si>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</si>
  <si>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</si>
  <si>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</si>
  <si>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</si>
  <si>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</si>
  <si>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</si>
  <si>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</si>
  <si>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</si>
  <si>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</si>
  <si>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</si>
  <si>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</si>
  <si>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</si>
  <si>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</si>
  <si>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</si>
  <si>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</si>
  <si>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</si>
  <si>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</si>
  <si>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</si>
  <si>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</si>
  <si>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Mkhambathini(KZN226)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</si>
  <si>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</si>
  <si>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</si>
  <si>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</si>
  <si>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</si>
  <si>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</si>
  <si>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</si>
  <si>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</si>
  <si>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</si>
  <si>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</si>
  <si>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</si>
  <si>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Mkhambathini(KZN226)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</si>
  <si>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</si>
  <si>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</si>
  <si>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</si>
  <si>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</si>
  <si>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</si>
  <si>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</si>
  <si>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</si>
  <si>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</si>
  <si>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</si>
  <si>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</si>
  <si>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</si>
  <si>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</si>
  <si>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</si>
  <si>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</si>
  <si>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</si>
  <si>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</si>
  <si>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</si>
  <si>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</si>
  <si>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</si>
  <si>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</si>
  <si>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</si>
  <si>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</si>
  <si>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</si>
  <si>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</si>
  <si>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</si>
  <si>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</si>
  <si>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</si>
  <si>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</si>
  <si>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</si>
  <si>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</si>
  <si>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</si>
  <si>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</si>
  <si>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</si>
  <si>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Mkhambathini(KZN226)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</si>
  <si>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</si>
  <si>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</si>
  <si>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</si>
  <si>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</si>
  <si>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</si>
  <si>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</si>
  <si>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</si>
  <si>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</si>
  <si>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</si>
  <si>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</si>
  <si>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</si>
  <si>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</si>
  <si>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</si>
  <si>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</si>
  <si>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</si>
  <si>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</si>
  <si>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</si>
  <si>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</si>
  <si>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</si>
  <si>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</si>
  <si>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</si>
  <si>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</si>
  <si>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</si>
  <si>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</si>
  <si>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</si>
  <si>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</si>
  <si>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Mkhambathini(KZN226)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</si>
  <si>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</si>
  <si>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</si>
  <si>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</si>
  <si>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</si>
  <si>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</si>
  <si>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</si>
  <si>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</si>
  <si>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</si>
  <si>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</si>
  <si>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</si>
  <si>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</si>
  <si>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</si>
  <si>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</si>
  <si>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</si>
  <si>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</si>
  <si>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</si>
  <si>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</si>
  <si>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</si>
  <si>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</si>
  <si>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</si>
  <si>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</si>
  <si>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</si>
  <si>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</si>
  <si>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</si>
  <si>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Mkhambathini(KZN226)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</si>
  <si>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</si>
  <si>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</si>
  <si>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</si>
  <si>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</si>
  <si>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</si>
  <si>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</si>
  <si>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</si>
  <si>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</si>
  <si>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</si>
  <si>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</si>
  <si>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</si>
  <si>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</si>
  <si>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</si>
  <si>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</si>
  <si>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</si>
  <si>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</si>
  <si>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</si>
  <si>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</si>
  <si>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</si>
  <si>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</si>
  <si>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</si>
  <si>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</si>
  <si>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</si>
  <si>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</si>
  <si>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</si>
  <si>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</si>
  <si>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</si>
  <si>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</si>
  <si>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</si>
  <si>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</si>
  <si>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</si>
  <si>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</si>
  <si>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</si>
  <si>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</si>
  <si>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</si>
  <si>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Mkhambathini(KZN226)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</si>
  <si>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</si>
  <si>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</si>
  <si>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Mkhambathini(KZN226)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</si>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</sst>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7038480</v>
      </c>
      <c r="C5" s="19">
        <v>0</v>
      </c>
      <c r="D5" s="59">
        <v>16417160</v>
      </c>
      <c r="E5" s="60">
        <v>16417160</v>
      </c>
      <c r="F5" s="60">
        <v>900464</v>
      </c>
      <c r="G5" s="60">
        <v>900464</v>
      </c>
      <c r="H5" s="60">
        <v>900734</v>
      </c>
      <c r="I5" s="60">
        <v>2701662</v>
      </c>
      <c r="J5" s="60">
        <v>900808</v>
      </c>
      <c r="K5" s="60">
        <v>900238</v>
      </c>
      <c r="L5" s="60">
        <v>900194</v>
      </c>
      <c r="M5" s="60">
        <v>2701240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5402902</v>
      </c>
      <c r="W5" s="60">
        <v>8208504</v>
      </c>
      <c r="X5" s="60">
        <v>-2805602</v>
      </c>
      <c r="Y5" s="61">
        <v>-34.18</v>
      </c>
      <c r="Z5" s="62">
        <v>16417160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913367</v>
      </c>
      <c r="C7" s="19">
        <v>0</v>
      </c>
      <c r="D7" s="59">
        <v>832374</v>
      </c>
      <c r="E7" s="60">
        <v>832374</v>
      </c>
      <c r="F7" s="60">
        <v>27281</v>
      </c>
      <c r="G7" s="60">
        <v>60079</v>
      </c>
      <c r="H7" s="60">
        <v>81956</v>
      </c>
      <c r="I7" s="60">
        <v>169316</v>
      </c>
      <c r="J7" s="60">
        <v>70937</v>
      </c>
      <c r="K7" s="60">
        <v>58696</v>
      </c>
      <c r="L7" s="60">
        <v>47974</v>
      </c>
      <c r="M7" s="60">
        <v>177607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346923</v>
      </c>
      <c r="W7" s="60">
        <v>415998</v>
      </c>
      <c r="X7" s="60">
        <v>-69075</v>
      </c>
      <c r="Y7" s="61">
        <v>-16.6</v>
      </c>
      <c r="Z7" s="62">
        <v>832374</v>
      </c>
    </row>
    <row r="8" spans="1:26" ht="13.5">
      <c r="A8" s="58" t="s">
        <v>34</v>
      </c>
      <c r="B8" s="19">
        <v>0</v>
      </c>
      <c r="C8" s="19">
        <v>0</v>
      </c>
      <c r="D8" s="59">
        <v>48971000</v>
      </c>
      <c r="E8" s="60">
        <v>48971000</v>
      </c>
      <c r="F8" s="60">
        <v>15748741</v>
      </c>
      <c r="G8" s="60">
        <v>150345</v>
      </c>
      <c r="H8" s="60">
        <v>271880</v>
      </c>
      <c r="I8" s="60">
        <v>16170966</v>
      </c>
      <c r="J8" s="60">
        <v>287631</v>
      </c>
      <c r="K8" s="60">
        <v>14224851</v>
      </c>
      <c r="L8" s="60">
        <v>733001</v>
      </c>
      <c r="M8" s="60">
        <v>15245483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31416449</v>
      </c>
      <c r="W8" s="60">
        <v>24485502</v>
      </c>
      <c r="X8" s="60">
        <v>6930947</v>
      </c>
      <c r="Y8" s="61">
        <v>28.31</v>
      </c>
      <c r="Z8" s="62">
        <v>48971000</v>
      </c>
    </row>
    <row r="9" spans="1:26" ht="13.5">
      <c r="A9" s="58" t="s">
        <v>35</v>
      </c>
      <c r="B9" s="19">
        <v>52846298</v>
      </c>
      <c r="C9" s="19">
        <v>0</v>
      </c>
      <c r="D9" s="59">
        <v>3797169</v>
      </c>
      <c r="E9" s="60">
        <v>3797169</v>
      </c>
      <c r="F9" s="60">
        <v>355775</v>
      </c>
      <c r="G9" s="60">
        <v>411826</v>
      </c>
      <c r="H9" s="60">
        <v>412315</v>
      </c>
      <c r="I9" s="60">
        <v>1179916</v>
      </c>
      <c r="J9" s="60">
        <v>442042</v>
      </c>
      <c r="K9" s="60">
        <v>1213077</v>
      </c>
      <c r="L9" s="60">
        <v>333289</v>
      </c>
      <c r="M9" s="60">
        <v>1988408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3168324</v>
      </c>
      <c r="W9" s="60">
        <v>1898502</v>
      </c>
      <c r="X9" s="60">
        <v>1269822</v>
      </c>
      <c r="Y9" s="61">
        <v>66.89</v>
      </c>
      <c r="Z9" s="62">
        <v>3797169</v>
      </c>
    </row>
    <row r="10" spans="1:26" ht="25.5">
      <c r="A10" s="63" t="s">
        <v>277</v>
      </c>
      <c r="B10" s="64">
        <f>SUM(B5:B9)</f>
        <v>60798145</v>
      </c>
      <c r="C10" s="64">
        <f>SUM(C5:C9)</f>
        <v>0</v>
      </c>
      <c r="D10" s="65">
        <f aca="true" t="shared" si="0" ref="D10:Z10">SUM(D5:D9)</f>
        <v>70017703</v>
      </c>
      <c r="E10" s="66">
        <f t="shared" si="0"/>
        <v>70017703</v>
      </c>
      <c r="F10" s="66">
        <f t="shared" si="0"/>
        <v>17032261</v>
      </c>
      <c r="G10" s="66">
        <f t="shared" si="0"/>
        <v>1522714</v>
      </c>
      <c r="H10" s="66">
        <f t="shared" si="0"/>
        <v>1666885</v>
      </c>
      <c r="I10" s="66">
        <f t="shared" si="0"/>
        <v>20221860</v>
      </c>
      <c r="J10" s="66">
        <f t="shared" si="0"/>
        <v>1701418</v>
      </c>
      <c r="K10" s="66">
        <f t="shared" si="0"/>
        <v>16396862</v>
      </c>
      <c r="L10" s="66">
        <f t="shared" si="0"/>
        <v>2014458</v>
      </c>
      <c r="M10" s="66">
        <f t="shared" si="0"/>
        <v>20112738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40334598</v>
      </c>
      <c r="W10" s="66">
        <f t="shared" si="0"/>
        <v>35008506</v>
      </c>
      <c r="X10" s="66">
        <f t="shared" si="0"/>
        <v>5326092</v>
      </c>
      <c r="Y10" s="67">
        <f>+IF(W10&lt;&gt;0,(X10/W10)*100,0)</f>
        <v>15.213708348479651</v>
      </c>
      <c r="Z10" s="68">
        <f t="shared" si="0"/>
        <v>70017703</v>
      </c>
    </row>
    <row r="11" spans="1:26" ht="13.5">
      <c r="A11" s="58" t="s">
        <v>37</v>
      </c>
      <c r="B11" s="19">
        <v>20059227</v>
      </c>
      <c r="C11" s="19">
        <v>0</v>
      </c>
      <c r="D11" s="59">
        <v>21968708</v>
      </c>
      <c r="E11" s="60">
        <v>21968708</v>
      </c>
      <c r="F11" s="60">
        <v>1236467</v>
      </c>
      <c r="G11" s="60">
        <v>1400785</v>
      </c>
      <c r="H11" s="60">
        <v>1518624</v>
      </c>
      <c r="I11" s="60">
        <v>4155876</v>
      </c>
      <c r="J11" s="60">
        <v>1404516</v>
      </c>
      <c r="K11" s="60">
        <v>1299081</v>
      </c>
      <c r="L11" s="60">
        <v>2020674</v>
      </c>
      <c r="M11" s="60">
        <v>4724271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8880147</v>
      </c>
      <c r="W11" s="60">
        <v>10984500</v>
      </c>
      <c r="X11" s="60">
        <v>-2104353</v>
      </c>
      <c r="Y11" s="61">
        <v>-19.16</v>
      </c>
      <c r="Z11" s="62">
        <v>21968708</v>
      </c>
    </row>
    <row r="12" spans="1:26" ht="13.5">
      <c r="A12" s="58" t="s">
        <v>38</v>
      </c>
      <c r="B12" s="19">
        <v>4122707</v>
      </c>
      <c r="C12" s="19">
        <v>0</v>
      </c>
      <c r="D12" s="59">
        <v>4751991</v>
      </c>
      <c r="E12" s="60">
        <v>4751991</v>
      </c>
      <c r="F12" s="60">
        <v>335286</v>
      </c>
      <c r="G12" s="60">
        <v>334330</v>
      </c>
      <c r="H12" s="60">
        <v>333752</v>
      </c>
      <c r="I12" s="60">
        <v>1003368</v>
      </c>
      <c r="J12" s="60">
        <v>335484</v>
      </c>
      <c r="K12" s="60">
        <v>333702</v>
      </c>
      <c r="L12" s="60">
        <v>334039</v>
      </c>
      <c r="M12" s="60">
        <v>1003225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2006593</v>
      </c>
      <c r="W12" s="60">
        <v>2376000</v>
      </c>
      <c r="X12" s="60">
        <v>-369407</v>
      </c>
      <c r="Y12" s="61">
        <v>-15.55</v>
      </c>
      <c r="Z12" s="62">
        <v>4751991</v>
      </c>
    </row>
    <row r="13" spans="1:26" ht="13.5">
      <c r="A13" s="58" t="s">
        <v>278</v>
      </c>
      <c r="B13" s="19">
        <v>4039173</v>
      </c>
      <c r="C13" s="19">
        <v>0</v>
      </c>
      <c r="D13" s="59">
        <v>2541600</v>
      </c>
      <c r="E13" s="60">
        <v>2541600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1270998</v>
      </c>
      <c r="X13" s="60">
        <v>-1270998</v>
      </c>
      <c r="Y13" s="61">
        <v>-100</v>
      </c>
      <c r="Z13" s="62">
        <v>2541600</v>
      </c>
    </row>
    <row r="14" spans="1:26" ht="13.5">
      <c r="A14" s="58" t="s">
        <v>40</v>
      </c>
      <c r="B14" s="19">
        <v>0</v>
      </c>
      <c r="C14" s="19">
        <v>0</v>
      </c>
      <c r="D14" s="59">
        <v>127080</v>
      </c>
      <c r="E14" s="60">
        <v>127080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63498</v>
      </c>
      <c r="X14" s="60">
        <v>-63498</v>
      </c>
      <c r="Y14" s="61">
        <v>-100</v>
      </c>
      <c r="Z14" s="62">
        <v>127080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8912807</v>
      </c>
      <c r="C16" s="19">
        <v>0</v>
      </c>
      <c r="D16" s="59">
        <v>4737966</v>
      </c>
      <c r="E16" s="60">
        <v>4737966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2368998</v>
      </c>
      <c r="X16" s="60">
        <v>-2368998</v>
      </c>
      <c r="Y16" s="61">
        <v>-100</v>
      </c>
      <c r="Z16" s="62">
        <v>4737966</v>
      </c>
    </row>
    <row r="17" spans="1:26" ht="13.5">
      <c r="A17" s="58" t="s">
        <v>43</v>
      </c>
      <c r="B17" s="19">
        <v>15775791</v>
      </c>
      <c r="C17" s="19">
        <v>0</v>
      </c>
      <c r="D17" s="59">
        <v>16816915</v>
      </c>
      <c r="E17" s="60">
        <v>16816915</v>
      </c>
      <c r="F17" s="60">
        <v>1588436</v>
      </c>
      <c r="G17" s="60">
        <v>1383280</v>
      </c>
      <c r="H17" s="60">
        <v>2203513</v>
      </c>
      <c r="I17" s="60">
        <v>5175229</v>
      </c>
      <c r="J17" s="60">
        <v>1352388</v>
      </c>
      <c r="K17" s="60">
        <v>1798095</v>
      </c>
      <c r="L17" s="60">
        <v>1854644</v>
      </c>
      <c r="M17" s="60">
        <v>5005127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10180356</v>
      </c>
      <c r="W17" s="60">
        <v>8408502</v>
      </c>
      <c r="X17" s="60">
        <v>1771854</v>
      </c>
      <c r="Y17" s="61">
        <v>21.07</v>
      </c>
      <c r="Z17" s="62">
        <v>16816915</v>
      </c>
    </row>
    <row r="18" spans="1:26" ht="13.5">
      <c r="A18" s="70" t="s">
        <v>44</v>
      </c>
      <c r="B18" s="71">
        <f>SUM(B11:B17)</f>
        <v>52909705</v>
      </c>
      <c r="C18" s="71">
        <f>SUM(C11:C17)</f>
        <v>0</v>
      </c>
      <c r="D18" s="72">
        <f aca="true" t="shared" si="1" ref="D18:Z18">SUM(D11:D17)</f>
        <v>50944260</v>
      </c>
      <c r="E18" s="73">
        <f t="shared" si="1"/>
        <v>50944260</v>
      </c>
      <c r="F18" s="73">
        <f t="shared" si="1"/>
        <v>3160189</v>
      </c>
      <c r="G18" s="73">
        <f t="shared" si="1"/>
        <v>3118395</v>
      </c>
      <c r="H18" s="73">
        <f t="shared" si="1"/>
        <v>4055889</v>
      </c>
      <c r="I18" s="73">
        <f t="shared" si="1"/>
        <v>10334473</v>
      </c>
      <c r="J18" s="73">
        <f t="shared" si="1"/>
        <v>3092388</v>
      </c>
      <c r="K18" s="73">
        <f t="shared" si="1"/>
        <v>3430878</v>
      </c>
      <c r="L18" s="73">
        <f t="shared" si="1"/>
        <v>4209357</v>
      </c>
      <c r="M18" s="73">
        <f t="shared" si="1"/>
        <v>10732623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21067096</v>
      </c>
      <c r="W18" s="73">
        <f t="shared" si="1"/>
        <v>25472496</v>
      </c>
      <c r="X18" s="73">
        <f t="shared" si="1"/>
        <v>-4405400</v>
      </c>
      <c r="Y18" s="67">
        <f>+IF(W18&lt;&gt;0,(X18/W18)*100,0)</f>
        <v>-17.29473232619214</v>
      </c>
      <c r="Z18" s="74">
        <f t="shared" si="1"/>
        <v>50944260</v>
      </c>
    </row>
    <row r="19" spans="1:26" ht="13.5">
      <c r="A19" s="70" t="s">
        <v>45</v>
      </c>
      <c r="B19" s="75">
        <f>+B10-B18</f>
        <v>7888440</v>
      </c>
      <c r="C19" s="75">
        <f>+C10-C18</f>
        <v>0</v>
      </c>
      <c r="D19" s="76">
        <f aca="true" t="shared" si="2" ref="D19:Z19">+D10-D18</f>
        <v>19073443</v>
      </c>
      <c r="E19" s="77">
        <f t="shared" si="2"/>
        <v>19073443</v>
      </c>
      <c r="F19" s="77">
        <f t="shared" si="2"/>
        <v>13872072</v>
      </c>
      <c r="G19" s="77">
        <f t="shared" si="2"/>
        <v>-1595681</v>
      </c>
      <c r="H19" s="77">
        <f t="shared" si="2"/>
        <v>-2389004</v>
      </c>
      <c r="I19" s="77">
        <f t="shared" si="2"/>
        <v>9887387</v>
      </c>
      <c r="J19" s="77">
        <f t="shared" si="2"/>
        <v>-1390970</v>
      </c>
      <c r="K19" s="77">
        <f t="shared" si="2"/>
        <v>12965984</v>
      </c>
      <c r="L19" s="77">
        <f t="shared" si="2"/>
        <v>-2194899</v>
      </c>
      <c r="M19" s="77">
        <f t="shared" si="2"/>
        <v>9380115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19267502</v>
      </c>
      <c r="W19" s="77">
        <f>IF(E10=E18,0,W10-W18)</f>
        <v>9536010</v>
      </c>
      <c r="X19" s="77">
        <f t="shared" si="2"/>
        <v>9731492</v>
      </c>
      <c r="Y19" s="78">
        <f>+IF(W19&lt;&gt;0,(X19/W19)*100,0)</f>
        <v>102.04993493085684</v>
      </c>
      <c r="Z19" s="79">
        <f t="shared" si="2"/>
        <v>19073443</v>
      </c>
    </row>
    <row r="20" spans="1:26" ht="13.5">
      <c r="A20" s="58" t="s">
        <v>46</v>
      </c>
      <c r="B20" s="19">
        <v>0</v>
      </c>
      <c r="C20" s="19">
        <v>0</v>
      </c>
      <c r="D20" s="59">
        <v>16251000</v>
      </c>
      <c r="E20" s="60">
        <v>16251000</v>
      </c>
      <c r="F20" s="60">
        <v>900344</v>
      </c>
      <c r="G20" s="60">
        <v>1288750</v>
      </c>
      <c r="H20" s="60">
        <v>1724533</v>
      </c>
      <c r="I20" s="60">
        <v>3913627</v>
      </c>
      <c r="J20" s="60">
        <v>842847</v>
      </c>
      <c r="K20" s="60">
        <v>193647</v>
      </c>
      <c r="L20" s="60">
        <v>788444</v>
      </c>
      <c r="M20" s="60">
        <v>1824938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5738565</v>
      </c>
      <c r="W20" s="60">
        <v>8125500</v>
      </c>
      <c r="X20" s="60">
        <v>-2386935</v>
      </c>
      <c r="Y20" s="61">
        <v>-29.38</v>
      </c>
      <c r="Z20" s="62">
        <v>16251000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7888440</v>
      </c>
      <c r="C22" s="86">
        <f>SUM(C19:C21)</f>
        <v>0</v>
      </c>
      <c r="D22" s="87">
        <f aca="true" t="shared" si="3" ref="D22:Z22">SUM(D19:D21)</f>
        <v>35324443</v>
      </c>
      <c r="E22" s="88">
        <f t="shared" si="3"/>
        <v>35324443</v>
      </c>
      <c r="F22" s="88">
        <f t="shared" si="3"/>
        <v>14772416</v>
      </c>
      <c r="G22" s="88">
        <f t="shared" si="3"/>
        <v>-306931</v>
      </c>
      <c r="H22" s="88">
        <f t="shared" si="3"/>
        <v>-664471</v>
      </c>
      <c r="I22" s="88">
        <f t="shared" si="3"/>
        <v>13801014</v>
      </c>
      <c r="J22" s="88">
        <f t="shared" si="3"/>
        <v>-548123</v>
      </c>
      <c r="K22" s="88">
        <f t="shared" si="3"/>
        <v>13159631</v>
      </c>
      <c r="L22" s="88">
        <f t="shared" si="3"/>
        <v>-1406455</v>
      </c>
      <c r="M22" s="88">
        <f t="shared" si="3"/>
        <v>11205053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25006067</v>
      </c>
      <c r="W22" s="88">
        <f t="shared" si="3"/>
        <v>17661510</v>
      </c>
      <c r="X22" s="88">
        <f t="shared" si="3"/>
        <v>7344557</v>
      </c>
      <c r="Y22" s="89">
        <f>+IF(W22&lt;&gt;0,(X22/W22)*100,0)</f>
        <v>41.58510229306554</v>
      </c>
      <c r="Z22" s="90">
        <f t="shared" si="3"/>
        <v>35324443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7888440</v>
      </c>
      <c r="C24" s="75">
        <f>SUM(C22:C23)</f>
        <v>0</v>
      </c>
      <c r="D24" s="76">
        <f aca="true" t="shared" si="4" ref="D24:Z24">SUM(D22:D23)</f>
        <v>35324443</v>
      </c>
      <c r="E24" s="77">
        <f t="shared" si="4"/>
        <v>35324443</v>
      </c>
      <c r="F24" s="77">
        <f t="shared" si="4"/>
        <v>14772416</v>
      </c>
      <c r="G24" s="77">
        <f t="shared" si="4"/>
        <v>-306931</v>
      </c>
      <c r="H24" s="77">
        <f t="shared" si="4"/>
        <v>-664471</v>
      </c>
      <c r="I24" s="77">
        <f t="shared" si="4"/>
        <v>13801014</v>
      </c>
      <c r="J24" s="77">
        <f t="shared" si="4"/>
        <v>-548123</v>
      </c>
      <c r="K24" s="77">
        <f t="shared" si="4"/>
        <v>13159631</v>
      </c>
      <c r="L24" s="77">
        <f t="shared" si="4"/>
        <v>-1406455</v>
      </c>
      <c r="M24" s="77">
        <f t="shared" si="4"/>
        <v>11205053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25006067</v>
      </c>
      <c r="W24" s="77">
        <f t="shared" si="4"/>
        <v>17661510</v>
      </c>
      <c r="X24" s="77">
        <f t="shared" si="4"/>
        <v>7344557</v>
      </c>
      <c r="Y24" s="78">
        <f>+IF(W24&lt;&gt;0,(X24/W24)*100,0)</f>
        <v>41.58510229306554</v>
      </c>
      <c r="Z24" s="79">
        <f t="shared" si="4"/>
        <v>35324443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15242295</v>
      </c>
      <c r="C27" s="22">
        <v>0</v>
      </c>
      <c r="D27" s="99">
        <v>20720000</v>
      </c>
      <c r="E27" s="100">
        <v>20720000</v>
      </c>
      <c r="F27" s="100">
        <v>900344</v>
      </c>
      <c r="G27" s="100">
        <v>1288750</v>
      </c>
      <c r="H27" s="100">
        <v>1724533</v>
      </c>
      <c r="I27" s="100">
        <v>3913627</v>
      </c>
      <c r="J27" s="100">
        <v>842847</v>
      </c>
      <c r="K27" s="100">
        <v>608497</v>
      </c>
      <c r="L27" s="100">
        <v>788444</v>
      </c>
      <c r="M27" s="100">
        <v>2239788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6153415</v>
      </c>
      <c r="W27" s="100">
        <v>10360000</v>
      </c>
      <c r="X27" s="100">
        <v>-4206585</v>
      </c>
      <c r="Y27" s="101">
        <v>-40.6</v>
      </c>
      <c r="Z27" s="102">
        <v>20720000</v>
      </c>
    </row>
    <row r="28" spans="1:26" ht="13.5">
      <c r="A28" s="103" t="s">
        <v>46</v>
      </c>
      <c r="B28" s="19">
        <v>15242296</v>
      </c>
      <c r="C28" s="19">
        <v>0</v>
      </c>
      <c r="D28" s="59">
        <v>16251000</v>
      </c>
      <c r="E28" s="60">
        <v>16251000</v>
      </c>
      <c r="F28" s="60">
        <v>900344</v>
      </c>
      <c r="G28" s="60">
        <v>1288750</v>
      </c>
      <c r="H28" s="60">
        <v>1724533</v>
      </c>
      <c r="I28" s="60">
        <v>3913627</v>
      </c>
      <c r="J28" s="60">
        <v>842847</v>
      </c>
      <c r="K28" s="60">
        <v>608497</v>
      </c>
      <c r="L28" s="60">
        <v>788444</v>
      </c>
      <c r="M28" s="60">
        <v>2239788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6153415</v>
      </c>
      <c r="W28" s="60">
        <v>8125500</v>
      </c>
      <c r="X28" s="60">
        <v>-1972085</v>
      </c>
      <c r="Y28" s="61">
        <v>-24.27</v>
      </c>
      <c r="Z28" s="62">
        <v>16251000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4469000</v>
      </c>
      <c r="E31" s="60">
        <v>4469000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2234500</v>
      </c>
      <c r="X31" s="60">
        <v>-2234500</v>
      </c>
      <c r="Y31" s="61">
        <v>-100</v>
      </c>
      <c r="Z31" s="62">
        <v>4469000</v>
      </c>
    </row>
    <row r="32" spans="1:26" ht="13.5">
      <c r="A32" s="70" t="s">
        <v>54</v>
      </c>
      <c r="B32" s="22">
        <f>SUM(B28:B31)</f>
        <v>15242296</v>
      </c>
      <c r="C32" s="22">
        <f>SUM(C28:C31)</f>
        <v>0</v>
      </c>
      <c r="D32" s="99">
        <f aca="true" t="shared" si="5" ref="D32:Z32">SUM(D28:D31)</f>
        <v>20720000</v>
      </c>
      <c r="E32" s="100">
        <f t="shared" si="5"/>
        <v>20720000</v>
      </c>
      <c r="F32" s="100">
        <f t="shared" si="5"/>
        <v>900344</v>
      </c>
      <c r="G32" s="100">
        <f t="shared" si="5"/>
        <v>1288750</v>
      </c>
      <c r="H32" s="100">
        <f t="shared" si="5"/>
        <v>1724533</v>
      </c>
      <c r="I32" s="100">
        <f t="shared" si="5"/>
        <v>3913627</v>
      </c>
      <c r="J32" s="100">
        <f t="shared" si="5"/>
        <v>842847</v>
      </c>
      <c r="K32" s="100">
        <f t="shared" si="5"/>
        <v>608497</v>
      </c>
      <c r="L32" s="100">
        <f t="shared" si="5"/>
        <v>788444</v>
      </c>
      <c r="M32" s="100">
        <f t="shared" si="5"/>
        <v>2239788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6153415</v>
      </c>
      <c r="W32" s="100">
        <f t="shared" si="5"/>
        <v>10360000</v>
      </c>
      <c r="X32" s="100">
        <f t="shared" si="5"/>
        <v>-4206585</v>
      </c>
      <c r="Y32" s="101">
        <f>+IF(W32&lt;&gt;0,(X32/W32)*100,0)</f>
        <v>-40.604102316602315</v>
      </c>
      <c r="Z32" s="102">
        <f t="shared" si="5"/>
        <v>20720000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10409900</v>
      </c>
      <c r="C35" s="19">
        <v>0</v>
      </c>
      <c r="D35" s="59">
        <v>31631585</v>
      </c>
      <c r="E35" s="60">
        <v>31631585</v>
      </c>
      <c r="F35" s="60">
        <v>33326556</v>
      </c>
      <c r="G35" s="60">
        <v>32281249</v>
      </c>
      <c r="H35" s="60">
        <v>40053437</v>
      </c>
      <c r="I35" s="60">
        <v>40053437</v>
      </c>
      <c r="J35" s="60">
        <v>26449134</v>
      </c>
      <c r="K35" s="60">
        <v>36833759</v>
      </c>
      <c r="L35" s="60">
        <v>36380394</v>
      </c>
      <c r="M35" s="60">
        <v>36380394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36380394</v>
      </c>
      <c r="W35" s="60">
        <v>15815793</v>
      </c>
      <c r="X35" s="60">
        <v>20564601</v>
      </c>
      <c r="Y35" s="61">
        <v>130.03</v>
      </c>
      <c r="Z35" s="62">
        <v>31631585</v>
      </c>
    </row>
    <row r="36" spans="1:26" ht="13.5">
      <c r="A36" s="58" t="s">
        <v>57</v>
      </c>
      <c r="B36" s="19">
        <v>80595727</v>
      </c>
      <c r="C36" s="19">
        <v>0</v>
      </c>
      <c r="D36" s="59">
        <v>101451000</v>
      </c>
      <c r="E36" s="60">
        <v>101451000</v>
      </c>
      <c r="F36" s="60">
        <v>83113206</v>
      </c>
      <c r="G36" s="60">
        <v>83113206</v>
      </c>
      <c r="H36" s="60">
        <v>83113206</v>
      </c>
      <c r="I36" s="60">
        <v>83113206</v>
      </c>
      <c r="J36" s="60">
        <v>83113206</v>
      </c>
      <c r="K36" s="60">
        <v>80595746</v>
      </c>
      <c r="L36" s="60">
        <v>80595746</v>
      </c>
      <c r="M36" s="60">
        <v>80595746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80595746</v>
      </c>
      <c r="W36" s="60">
        <v>50725500</v>
      </c>
      <c r="X36" s="60">
        <v>29870246</v>
      </c>
      <c r="Y36" s="61">
        <v>58.89</v>
      </c>
      <c r="Z36" s="62">
        <v>101451000</v>
      </c>
    </row>
    <row r="37" spans="1:26" ht="13.5">
      <c r="A37" s="58" t="s">
        <v>58</v>
      </c>
      <c r="B37" s="19">
        <v>8762845</v>
      </c>
      <c r="C37" s="19">
        <v>0</v>
      </c>
      <c r="D37" s="59">
        <v>452000</v>
      </c>
      <c r="E37" s="60">
        <v>452000</v>
      </c>
      <c r="F37" s="60">
        <v>20016650</v>
      </c>
      <c r="G37" s="60">
        <v>19009078</v>
      </c>
      <c r="H37" s="60">
        <v>23334894</v>
      </c>
      <c r="I37" s="60">
        <v>23334894</v>
      </c>
      <c r="J37" s="60">
        <v>15016290</v>
      </c>
      <c r="K37" s="60">
        <v>16048116</v>
      </c>
      <c r="L37" s="60">
        <v>14458119</v>
      </c>
      <c r="M37" s="60">
        <v>14458119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14458119</v>
      </c>
      <c r="W37" s="60">
        <v>226000</v>
      </c>
      <c r="X37" s="60">
        <v>14232119</v>
      </c>
      <c r="Y37" s="61">
        <v>6297.4</v>
      </c>
      <c r="Z37" s="62">
        <v>452000</v>
      </c>
    </row>
    <row r="38" spans="1:26" ht="13.5">
      <c r="A38" s="58" t="s">
        <v>59</v>
      </c>
      <c r="B38" s="19">
        <v>1865028</v>
      </c>
      <c r="C38" s="19">
        <v>0</v>
      </c>
      <c r="D38" s="59">
        <v>0</v>
      </c>
      <c r="E38" s="60">
        <v>0</v>
      </c>
      <c r="F38" s="60">
        <v>0</v>
      </c>
      <c r="G38" s="60">
        <v>1865028</v>
      </c>
      <c r="H38" s="60">
        <v>0</v>
      </c>
      <c r="I38" s="60">
        <v>0</v>
      </c>
      <c r="J38" s="60">
        <v>1865028</v>
      </c>
      <c r="K38" s="60">
        <v>1983766</v>
      </c>
      <c r="L38" s="60">
        <v>1983766</v>
      </c>
      <c r="M38" s="60">
        <v>1983766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1983766</v>
      </c>
      <c r="W38" s="60"/>
      <c r="X38" s="60">
        <v>1983766</v>
      </c>
      <c r="Y38" s="61">
        <v>0</v>
      </c>
      <c r="Z38" s="62">
        <v>0</v>
      </c>
    </row>
    <row r="39" spans="1:26" ht="13.5">
      <c r="A39" s="58" t="s">
        <v>60</v>
      </c>
      <c r="B39" s="19">
        <v>80377754</v>
      </c>
      <c r="C39" s="19">
        <v>0</v>
      </c>
      <c r="D39" s="59">
        <v>132630585</v>
      </c>
      <c r="E39" s="60">
        <v>132630585</v>
      </c>
      <c r="F39" s="60">
        <v>96423112</v>
      </c>
      <c r="G39" s="60">
        <v>94520349</v>
      </c>
      <c r="H39" s="60">
        <v>99831749</v>
      </c>
      <c r="I39" s="60">
        <v>99831749</v>
      </c>
      <c r="J39" s="60">
        <v>92681022</v>
      </c>
      <c r="K39" s="60">
        <v>99397623</v>
      </c>
      <c r="L39" s="60">
        <v>100534255</v>
      </c>
      <c r="M39" s="60">
        <v>100534255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100534255</v>
      </c>
      <c r="W39" s="60">
        <v>66315293</v>
      </c>
      <c r="X39" s="60">
        <v>34218962</v>
      </c>
      <c r="Y39" s="61">
        <v>51.6</v>
      </c>
      <c r="Z39" s="62">
        <v>132630585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6350380</v>
      </c>
      <c r="C42" s="19">
        <v>0</v>
      </c>
      <c r="D42" s="59">
        <v>35291920</v>
      </c>
      <c r="E42" s="60">
        <v>35291920</v>
      </c>
      <c r="F42" s="60">
        <v>17650912</v>
      </c>
      <c r="G42" s="60">
        <v>-2351484</v>
      </c>
      <c r="H42" s="60">
        <v>-2757102</v>
      </c>
      <c r="I42" s="60">
        <v>12542326</v>
      </c>
      <c r="J42" s="60">
        <v>-1746945</v>
      </c>
      <c r="K42" s="60">
        <v>11997527</v>
      </c>
      <c r="L42" s="60">
        <v>-2951447</v>
      </c>
      <c r="M42" s="60">
        <v>7299135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19841461</v>
      </c>
      <c r="W42" s="60">
        <v>17644962</v>
      </c>
      <c r="X42" s="60">
        <v>2196499</v>
      </c>
      <c r="Y42" s="61">
        <v>12.45</v>
      </c>
      <c r="Z42" s="62">
        <v>35291920</v>
      </c>
    </row>
    <row r="43" spans="1:26" ht="13.5">
      <c r="A43" s="58" t="s">
        <v>63</v>
      </c>
      <c r="B43" s="19">
        <v>-19042642</v>
      </c>
      <c r="C43" s="19">
        <v>0</v>
      </c>
      <c r="D43" s="59">
        <v>-20700000</v>
      </c>
      <c r="E43" s="60">
        <v>-20700000</v>
      </c>
      <c r="F43" s="60">
        <v>-900344</v>
      </c>
      <c r="G43" s="60">
        <v>-1288750</v>
      </c>
      <c r="H43" s="60">
        <v>-1724533</v>
      </c>
      <c r="I43" s="60">
        <v>-3913627</v>
      </c>
      <c r="J43" s="60">
        <v>-842847</v>
      </c>
      <c r="K43" s="60">
        <v>-608497</v>
      </c>
      <c r="L43" s="60">
        <v>-788444</v>
      </c>
      <c r="M43" s="60">
        <v>-2239788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-6153415</v>
      </c>
      <c r="W43" s="60">
        <v>-10350000</v>
      </c>
      <c r="X43" s="60">
        <v>4196585</v>
      </c>
      <c r="Y43" s="61">
        <v>-40.55</v>
      </c>
      <c r="Z43" s="62">
        <v>-20700000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5571191</v>
      </c>
      <c r="C45" s="22">
        <v>0</v>
      </c>
      <c r="D45" s="99">
        <v>36968472</v>
      </c>
      <c r="E45" s="100">
        <v>36968472</v>
      </c>
      <c r="F45" s="100">
        <v>33251846</v>
      </c>
      <c r="G45" s="100">
        <v>29611612</v>
      </c>
      <c r="H45" s="100">
        <v>25129977</v>
      </c>
      <c r="I45" s="100">
        <v>25129977</v>
      </c>
      <c r="J45" s="100">
        <v>22540185</v>
      </c>
      <c r="K45" s="100">
        <v>33929215</v>
      </c>
      <c r="L45" s="100">
        <v>30189324</v>
      </c>
      <c r="M45" s="100">
        <v>30189324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30189324</v>
      </c>
      <c r="W45" s="100">
        <v>29671514</v>
      </c>
      <c r="X45" s="100">
        <v>517810</v>
      </c>
      <c r="Y45" s="101">
        <v>1.75</v>
      </c>
      <c r="Z45" s="102">
        <v>36968472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1690636</v>
      </c>
      <c r="C49" s="52">
        <v>0</v>
      </c>
      <c r="D49" s="129">
        <v>553907</v>
      </c>
      <c r="E49" s="54">
        <v>619032</v>
      </c>
      <c r="F49" s="54">
        <v>0</v>
      </c>
      <c r="G49" s="54">
        <v>0</v>
      </c>
      <c r="H49" s="54">
        <v>0</v>
      </c>
      <c r="I49" s="54">
        <v>525010</v>
      </c>
      <c r="J49" s="54">
        <v>0</v>
      </c>
      <c r="K49" s="54">
        <v>0</v>
      </c>
      <c r="L49" s="54">
        <v>0</v>
      </c>
      <c r="M49" s="54">
        <v>351620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5159264</v>
      </c>
      <c r="W49" s="54">
        <v>0</v>
      </c>
      <c r="X49" s="54">
        <v>0</v>
      </c>
      <c r="Y49" s="54">
        <v>8899469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226305</v>
      </c>
      <c r="C51" s="52">
        <v>0</v>
      </c>
      <c r="D51" s="129">
        <v>-23541</v>
      </c>
      <c r="E51" s="54">
        <v>16009</v>
      </c>
      <c r="F51" s="54">
        <v>0</v>
      </c>
      <c r="G51" s="54">
        <v>0</v>
      </c>
      <c r="H51" s="54">
        <v>0</v>
      </c>
      <c r="I51" s="54">
        <v>7540</v>
      </c>
      <c r="J51" s="54">
        <v>0</v>
      </c>
      <c r="K51" s="54">
        <v>0</v>
      </c>
      <c r="L51" s="54">
        <v>0</v>
      </c>
      <c r="M51" s="54">
        <v>1600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8828</v>
      </c>
      <c r="W51" s="54">
        <v>0</v>
      </c>
      <c r="X51" s="54">
        <v>0</v>
      </c>
      <c r="Y51" s="54">
        <v>236741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190.6195797956377</v>
      </c>
      <c r="C58" s="5">
        <f>IF(C67=0,0,+(C76/C67)*100)</f>
        <v>0</v>
      </c>
      <c r="D58" s="6">
        <f aca="true" t="shared" si="6" ref="D58:Z58">IF(D67=0,0,+(D76/D67)*100)</f>
        <v>100.00198639506547</v>
      </c>
      <c r="E58" s="7">
        <f t="shared" si="6"/>
        <v>100.00198639506547</v>
      </c>
      <c r="F58" s="7">
        <f t="shared" si="6"/>
        <v>75.43932905701949</v>
      </c>
      <c r="G58" s="7">
        <f t="shared" si="6"/>
        <v>22.640928142640007</v>
      </c>
      <c r="H58" s="7">
        <f t="shared" si="6"/>
        <v>62.52734622741678</v>
      </c>
      <c r="I58" s="7">
        <f t="shared" si="6"/>
        <v>52.9663120939373</v>
      </c>
      <c r="J58" s="7">
        <f t="shared" si="6"/>
        <v>63.8939828545231</v>
      </c>
      <c r="K58" s="7">
        <f t="shared" si="6"/>
        <v>54.43290008370874</v>
      </c>
      <c r="L58" s="7">
        <f t="shared" si="6"/>
        <v>15.957115910570389</v>
      </c>
      <c r="M58" s="7">
        <f t="shared" si="6"/>
        <v>46.27181165526242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49.483585890994476</v>
      </c>
      <c r="W58" s="7">
        <f t="shared" si="6"/>
        <v>99.98790074261909</v>
      </c>
      <c r="X58" s="7">
        <f t="shared" si="6"/>
        <v>0</v>
      </c>
      <c r="Y58" s="7">
        <f t="shared" si="6"/>
        <v>0</v>
      </c>
      <c r="Z58" s="8">
        <f t="shared" si="6"/>
        <v>100.00198639506547</v>
      </c>
    </row>
    <row r="59" spans="1:26" ht="13.5">
      <c r="A59" s="37" t="s">
        <v>31</v>
      </c>
      <c r="B59" s="9">
        <f aca="true" t="shared" si="7" ref="B59:Z66">IF(B68=0,0,+(B77/B68)*100)</f>
        <v>190.6195797956377</v>
      </c>
      <c r="C59" s="9">
        <f t="shared" si="7"/>
        <v>0</v>
      </c>
      <c r="D59" s="2">
        <f t="shared" si="7"/>
        <v>100.00039619808318</v>
      </c>
      <c r="E59" s="10">
        <f t="shared" si="7"/>
        <v>100.00039619808318</v>
      </c>
      <c r="F59" s="10">
        <f t="shared" si="7"/>
        <v>75.43932905701949</v>
      </c>
      <c r="G59" s="10">
        <f t="shared" si="7"/>
        <v>16.065273014801257</v>
      </c>
      <c r="H59" s="10">
        <f t="shared" si="7"/>
        <v>59.13355108167339</v>
      </c>
      <c r="I59" s="10">
        <f t="shared" si="7"/>
        <v>50.213609252378724</v>
      </c>
      <c r="J59" s="10">
        <f t="shared" si="7"/>
        <v>60.48269997602153</v>
      </c>
      <c r="K59" s="10">
        <f t="shared" si="7"/>
        <v>38.504373287952745</v>
      </c>
      <c r="L59" s="10">
        <f t="shared" si="7"/>
        <v>15.957115910570389</v>
      </c>
      <c r="M59" s="10">
        <f t="shared" si="7"/>
        <v>38.31977166042262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44.26715494747082</v>
      </c>
      <c r="W59" s="10">
        <f t="shared" si="7"/>
        <v>99.98778495970134</v>
      </c>
      <c r="X59" s="10">
        <f t="shared" si="7"/>
        <v>0</v>
      </c>
      <c r="Y59" s="10">
        <f t="shared" si="7"/>
        <v>0</v>
      </c>
      <c r="Z59" s="11">
        <f t="shared" si="7"/>
        <v>100.00039619808318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100.1684403950693</v>
      </c>
      <c r="E66" s="16">
        <f t="shared" si="7"/>
        <v>100.1684403950693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100.1684403950693</v>
      </c>
    </row>
    <row r="67" spans="1:26" ht="13.5" hidden="1">
      <c r="A67" s="41" t="s">
        <v>285</v>
      </c>
      <c r="B67" s="24">
        <v>7038480</v>
      </c>
      <c r="C67" s="24"/>
      <c r="D67" s="25">
        <v>16562667</v>
      </c>
      <c r="E67" s="26">
        <v>16562667</v>
      </c>
      <c r="F67" s="26">
        <v>900464</v>
      </c>
      <c r="G67" s="26">
        <v>977005</v>
      </c>
      <c r="H67" s="26">
        <v>982311</v>
      </c>
      <c r="I67" s="26">
        <v>2859780</v>
      </c>
      <c r="J67" s="26">
        <v>985916</v>
      </c>
      <c r="K67" s="26">
        <v>1214927</v>
      </c>
      <c r="L67" s="26">
        <v>900194</v>
      </c>
      <c r="M67" s="26">
        <v>3101037</v>
      </c>
      <c r="N67" s="26"/>
      <c r="O67" s="26"/>
      <c r="P67" s="26"/>
      <c r="Q67" s="26"/>
      <c r="R67" s="26"/>
      <c r="S67" s="26"/>
      <c r="T67" s="26"/>
      <c r="U67" s="26"/>
      <c r="V67" s="26">
        <v>5960817</v>
      </c>
      <c r="W67" s="26">
        <v>8281500</v>
      </c>
      <c r="X67" s="26"/>
      <c r="Y67" s="25"/>
      <c r="Z67" s="27">
        <v>16562667</v>
      </c>
    </row>
    <row r="68" spans="1:26" ht="13.5" hidden="1">
      <c r="A68" s="37" t="s">
        <v>31</v>
      </c>
      <c r="B68" s="19">
        <v>7038480</v>
      </c>
      <c r="C68" s="19"/>
      <c r="D68" s="20">
        <v>16405935</v>
      </c>
      <c r="E68" s="21">
        <v>16405935</v>
      </c>
      <c r="F68" s="21">
        <v>900464</v>
      </c>
      <c r="G68" s="21">
        <v>900464</v>
      </c>
      <c r="H68" s="21">
        <v>900734</v>
      </c>
      <c r="I68" s="21">
        <v>2701662</v>
      </c>
      <c r="J68" s="21">
        <v>900808</v>
      </c>
      <c r="K68" s="21">
        <v>900238</v>
      </c>
      <c r="L68" s="21">
        <v>900194</v>
      </c>
      <c r="M68" s="21">
        <v>2701240</v>
      </c>
      <c r="N68" s="21"/>
      <c r="O68" s="21"/>
      <c r="P68" s="21"/>
      <c r="Q68" s="21"/>
      <c r="R68" s="21"/>
      <c r="S68" s="21"/>
      <c r="T68" s="21"/>
      <c r="U68" s="21"/>
      <c r="V68" s="21">
        <v>5402902</v>
      </c>
      <c r="W68" s="21">
        <v>8203002</v>
      </c>
      <c r="X68" s="21"/>
      <c r="Y68" s="20"/>
      <c r="Z68" s="23">
        <v>16405935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156732</v>
      </c>
      <c r="E75" s="30">
        <v>156732</v>
      </c>
      <c r="F75" s="30"/>
      <c r="G75" s="30">
        <v>76541</v>
      </c>
      <c r="H75" s="30">
        <v>81577</v>
      </c>
      <c r="I75" s="30">
        <v>158118</v>
      </c>
      <c r="J75" s="30">
        <v>85108</v>
      </c>
      <c r="K75" s="30">
        <v>314689</v>
      </c>
      <c r="L75" s="30"/>
      <c r="M75" s="30">
        <v>399797</v>
      </c>
      <c r="N75" s="30"/>
      <c r="O75" s="30"/>
      <c r="P75" s="30"/>
      <c r="Q75" s="30"/>
      <c r="R75" s="30"/>
      <c r="S75" s="30"/>
      <c r="T75" s="30"/>
      <c r="U75" s="30"/>
      <c r="V75" s="30">
        <v>557915</v>
      </c>
      <c r="W75" s="30">
        <v>78498</v>
      </c>
      <c r="X75" s="30"/>
      <c r="Y75" s="29"/>
      <c r="Z75" s="31">
        <v>156732</v>
      </c>
    </row>
    <row r="76" spans="1:26" ht="13.5" hidden="1">
      <c r="A76" s="42" t="s">
        <v>286</v>
      </c>
      <c r="B76" s="32">
        <v>13416721</v>
      </c>
      <c r="C76" s="32"/>
      <c r="D76" s="33">
        <v>16562996</v>
      </c>
      <c r="E76" s="34">
        <v>16562996</v>
      </c>
      <c r="F76" s="34">
        <v>679304</v>
      </c>
      <c r="G76" s="34">
        <v>221203</v>
      </c>
      <c r="H76" s="34">
        <v>614213</v>
      </c>
      <c r="I76" s="34">
        <v>1514720</v>
      </c>
      <c r="J76" s="34">
        <v>629941</v>
      </c>
      <c r="K76" s="34">
        <v>661320</v>
      </c>
      <c r="L76" s="34">
        <v>143645</v>
      </c>
      <c r="M76" s="34">
        <v>1434906</v>
      </c>
      <c r="N76" s="34"/>
      <c r="O76" s="34"/>
      <c r="P76" s="34"/>
      <c r="Q76" s="34"/>
      <c r="R76" s="34"/>
      <c r="S76" s="34"/>
      <c r="T76" s="34"/>
      <c r="U76" s="34"/>
      <c r="V76" s="34">
        <v>2949626</v>
      </c>
      <c r="W76" s="34">
        <v>8280498</v>
      </c>
      <c r="X76" s="34"/>
      <c r="Y76" s="33"/>
      <c r="Z76" s="35">
        <v>16562996</v>
      </c>
    </row>
    <row r="77" spans="1:26" ht="13.5" hidden="1">
      <c r="A77" s="37" t="s">
        <v>31</v>
      </c>
      <c r="B77" s="19">
        <v>13416721</v>
      </c>
      <c r="C77" s="19"/>
      <c r="D77" s="20">
        <v>16406000</v>
      </c>
      <c r="E77" s="21">
        <v>16406000</v>
      </c>
      <c r="F77" s="21">
        <v>679304</v>
      </c>
      <c r="G77" s="21">
        <v>144662</v>
      </c>
      <c r="H77" s="21">
        <v>532636</v>
      </c>
      <c r="I77" s="21">
        <v>1356602</v>
      </c>
      <c r="J77" s="21">
        <v>544833</v>
      </c>
      <c r="K77" s="21">
        <v>346631</v>
      </c>
      <c r="L77" s="21">
        <v>143645</v>
      </c>
      <c r="M77" s="21">
        <v>1035109</v>
      </c>
      <c r="N77" s="21"/>
      <c r="O77" s="21"/>
      <c r="P77" s="21"/>
      <c r="Q77" s="21"/>
      <c r="R77" s="21"/>
      <c r="S77" s="21"/>
      <c r="T77" s="21"/>
      <c r="U77" s="21"/>
      <c r="V77" s="21">
        <v>2391711</v>
      </c>
      <c r="W77" s="21">
        <v>8202000</v>
      </c>
      <c r="X77" s="21"/>
      <c r="Y77" s="20"/>
      <c r="Z77" s="23">
        <v>16406000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156996</v>
      </c>
      <c r="E84" s="30">
        <v>156996</v>
      </c>
      <c r="F84" s="30"/>
      <c r="G84" s="30">
        <v>76541</v>
      </c>
      <c r="H84" s="30">
        <v>81577</v>
      </c>
      <c r="I84" s="30">
        <v>158118</v>
      </c>
      <c r="J84" s="30">
        <v>85108</v>
      </c>
      <c r="K84" s="30">
        <v>314689</v>
      </c>
      <c r="L84" s="30"/>
      <c r="M84" s="30">
        <v>399797</v>
      </c>
      <c r="N84" s="30"/>
      <c r="O84" s="30"/>
      <c r="P84" s="30"/>
      <c r="Q84" s="30"/>
      <c r="R84" s="30"/>
      <c r="S84" s="30"/>
      <c r="T84" s="30"/>
      <c r="U84" s="30"/>
      <c r="V84" s="30">
        <v>557915</v>
      </c>
      <c r="W84" s="30">
        <v>78498</v>
      </c>
      <c r="X84" s="30"/>
      <c r="Y84" s="29"/>
      <c r="Z84" s="31">
        <v>156996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150000</v>
      </c>
      <c r="F5" s="345">
        <f t="shared" si="0"/>
        <v>150000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75000</v>
      </c>
      <c r="Y5" s="345">
        <f t="shared" si="0"/>
        <v>-75000</v>
      </c>
      <c r="Z5" s="346">
        <f>+IF(X5&lt;&gt;0,+(Y5/X5)*100,0)</f>
        <v>-100</v>
      </c>
      <c r="AA5" s="347">
        <f>+AA6+AA8+AA11+AA13+AA15</f>
        <v>150000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150000</v>
      </c>
      <c r="F6" s="59">
        <f t="shared" si="1"/>
        <v>150000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75000</v>
      </c>
      <c r="Y6" s="59">
        <f t="shared" si="1"/>
        <v>-75000</v>
      </c>
      <c r="Z6" s="61">
        <f>+IF(X6&lt;&gt;0,+(Y6/X6)*100,0)</f>
        <v>-100</v>
      </c>
      <c r="AA6" s="62">
        <f t="shared" si="1"/>
        <v>150000</v>
      </c>
    </row>
    <row r="7" spans="1:27" ht="13.5">
      <c r="A7" s="291" t="s">
        <v>228</v>
      </c>
      <c r="B7" s="142"/>
      <c r="C7" s="60"/>
      <c r="D7" s="327"/>
      <c r="E7" s="60">
        <v>150000</v>
      </c>
      <c r="F7" s="59">
        <v>150000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75000</v>
      </c>
      <c r="Y7" s="59">
        <v>-75000</v>
      </c>
      <c r="Z7" s="61">
        <v>-100</v>
      </c>
      <c r="AA7" s="62">
        <v>150000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2350000</v>
      </c>
      <c r="F22" s="332">
        <f t="shared" si="6"/>
        <v>2350000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1175000</v>
      </c>
      <c r="Y22" s="332">
        <f t="shared" si="6"/>
        <v>-1175000</v>
      </c>
      <c r="Z22" s="323">
        <f>+IF(X22&lt;&gt;0,+(Y22/X22)*100,0)</f>
        <v>-100</v>
      </c>
      <c r="AA22" s="337">
        <f>SUM(AA23:AA32)</f>
        <v>2350000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2350000</v>
      </c>
      <c r="F32" s="59">
        <v>2350000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1175000</v>
      </c>
      <c r="Y32" s="59">
        <v>-1175000</v>
      </c>
      <c r="Z32" s="61">
        <v>-100</v>
      </c>
      <c r="AA32" s="62">
        <v>2350000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2500000</v>
      </c>
      <c r="F60" s="264">
        <f t="shared" si="14"/>
        <v>2500000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1250000</v>
      </c>
      <c r="Y60" s="264">
        <f t="shared" si="14"/>
        <v>-1250000</v>
      </c>
      <c r="Z60" s="324">
        <f>+IF(X60&lt;&gt;0,+(Y60/X60)*100,0)</f>
        <v>-100</v>
      </c>
      <c r="AA60" s="232">
        <f>+AA57+AA54+AA51+AA40+AA37+AA34+AA22+AA5</f>
        <v>2500000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60798145</v>
      </c>
      <c r="D5" s="153">
        <f>SUM(D6:D8)</f>
        <v>0</v>
      </c>
      <c r="E5" s="154">
        <f t="shared" si="0"/>
        <v>70017703</v>
      </c>
      <c r="F5" s="100">
        <f t="shared" si="0"/>
        <v>70017703</v>
      </c>
      <c r="G5" s="100">
        <f t="shared" si="0"/>
        <v>17932605</v>
      </c>
      <c r="H5" s="100">
        <f t="shared" si="0"/>
        <v>2811464</v>
      </c>
      <c r="I5" s="100">
        <f t="shared" si="0"/>
        <v>3391418</v>
      </c>
      <c r="J5" s="100">
        <f t="shared" si="0"/>
        <v>24135487</v>
      </c>
      <c r="K5" s="100">
        <f t="shared" si="0"/>
        <v>2544265</v>
      </c>
      <c r="L5" s="100">
        <f t="shared" si="0"/>
        <v>16590509</v>
      </c>
      <c r="M5" s="100">
        <f t="shared" si="0"/>
        <v>2802902</v>
      </c>
      <c r="N5" s="100">
        <f t="shared" si="0"/>
        <v>21937676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46073163</v>
      </c>
      <c r="X5" s="100">
        <f t="shared" si="0"/>
        <v>25762494</v>
      </c>
      <c r="Y5" s="100">
        <f t="shared" si="0"/>
        <v>20310669</v>
      </c>
      <c r="Z5" s="137">
        <f>+IF(X5&lt;&gt;0,+(Y5/X5)*100,0)</f>
        <v>78.83813189825489</v>
      </c>
      <c r="AA5" s="153">
        <f>SUM(AA6:AA8)</f>
        <v>70017703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565998</v>
      </c>
      <c r="Y6" s="60">
        <v>-565998</v>
      </c>
      <c r="Z6" s="140">
        <v>-100</v>
      </c>
      <c r="AA6" s="155"/>
    </row>
    <row r="7" spans="1:27" ht="13.5">
      <c r="A7" s="138" t="s">
        <v>76</v>
      </c>
      <c r="B7" s="136"/>
      <c r="C7" s="157">
        <v>60798145</v>
      </c>
      <c r="D7" s="157"/>
      <c r="E7" s="158">
        <v>70017703</v>
      </c>
      <c r="F7" s="159">
        <v>70017703</v>
      </c>
      <c r="G7" s="159">
        <v>17932605</v>
      </c>
      <c r="H7" s="159">
        <v>2811464</v>
      </c>
      <c r="I7" s="159">
        <v>3391418</v>
      </c>
      <c r="J7" s="159">
        <v>24135487</v>
      </c>
      <c r="K7" s="159">
        <v>2544265</v>
      </c>
      <c r="L7" s="159">
        <v>16590509</v>
      </c>
      <c r="M7" s="159">
        <v>2802902</v>
      </c>
      <c r="N7" s="159">
        <v>21937676</v>
      </c>
      <c r="O7" s="159"/>
      <c r="P7" s="159"/>
      <c r="Q7" s="159"/>
      <c r="R7" s="159"/>
      <c r="S7" s="159"/>
      <c r="T7" s="159"/>
      <c r="U7" s="159"/>
      <c r="V7" s="159"/>
      <c r="W7" s="159">
        <v>46073163</v>
      </c>
      <c r="X7" s="159">
        <v>24729498</v>
      </c>
      <c r="Y7" s="159">
        <v>21343665</v>
      </c>
      <c r="Z7" s="141">
        <v>86.31</v>
      </c>
      <c r="AA7" s="157">
        <v>70017703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466998</v>
      </c>
      <c r="Y8" s="60">
        <v>-466998</v>
      </c>
      <c r="Z8" s="140">
        <v>-100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342000</v>
      </c>
      <c r="Y9" s="100">
        <f t="shared" si="1"/>
        <v>-342000</v>
      </c>
      <c r="Z9" s="137">
        <f>+IF(X9&lt;&gt;0,+(Y9/X9)*100,0)</f>
        <v>-100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342000</v>
      </c>
      <c r="Y10" s="60">
        <v>-342000</v>
      </c>
      <c r="Z10" s="140">
        <v>-100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16251000</v>
      </c>
      <c r="F15" s="100">
        <f t="shared" si="2"/>
        <v>16251000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9892500</v>
      </c>
      <c r="Y15" s="100">
        <f t="shared" si="2"/>
        <v>-9892500</v>
      </c>
      <c r="Z15" s="137">
        <f>+IF(X15&lt;&gt;0,+(Y15/X15)*100,0)</f>
        <v>-100</v>
      </c>
      <c r="AA15" s="153">
        <f>SUM(AA16:AA18)</f>
        <v>16251000</v>
      </c>
    </row>
    <row r="16" spans="1:27" ht="13.5">
      <c r="A16" s="138" t="s">
        <v>85</v>
      </c>
      <c r="B16" s="136"/>
      <c r="C16" s="155"/>
      <c r="D16" s="155"/>
      <c r="E16" s="156">
        <v>16251000</v>
      </c>
      <c r="F16" s="60">
        <v>16251000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111498</v>
      </c>
      <c r="Y16" s="60">
        <v>-111498</v>
      </c>
      <c r="Z16" s="140">
        <v>-100</v>
      </c>
      <c r="AA16" s="155">
        <v>16251000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9781002</v>
      </c>
      <c r="Y17" s="60">
        <v>-9781002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60798145</v>
      </c>
      <c r="D25" s="168">
        <f>+D5+D9+D15+D19+D24</f>
        <v>0</v>
      </c>
      <c r="E25" s="169">
        <f t="shared" si="4"/>
        <v>86268703</v>
      </c>
      <c r="F25" s="73">
        <f t="shared" si="4"/>
        <v>86268703</v>
      </c>
      <c r="G25" s="73">
        <f t="shared" si="4"/>
        <v>17932605</v>
      </c>
      <c r="H25" s="73">
        <f t="shared" si="4"/>
        <v>2811464</v>
      </c>
      <c r="I25" s="73">
        <f t="shared" si="4"/>
        <v>3391418</v>
      </c>
      <c r="J25" s="73">
        <f t="shared" si="4"/>
        <v>24135487</v>
      </c>
      <c r="K25" s="73">
        <f t="shared" si="4"/>
        <v>2544265</v>
      </c>
      <c r="L25" s="73">
        <f t="shared" si="4"/>
        <v>16590509</v>
      </c>
      <c r="M25" s="73">
        <f t="shared" si="4"/>
        <v>2802902</v>
      </c>
      <c r="N25" s="73">
        <f t="shared" si="4"/>
        <v>21937676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46073163</v>
      </c>
      <c r="X25" s="73">
        <f t="shared" si="4"/>
        <v>35996994</v>
      </c>
      <c r="Y25" s="73">
        <f t="shared" si="4"/>
        <v>10076169</v>
      </c>
      <c r="Z25" s="170">
        <f>+IF(X25&lt;&gt;0,+(Y25/X25)*100,0)</f>
        <v>27.991695639919268</v>
      </c>
      <c r="AA25" s="168">
        <f>+AA5+AA9+AA15+AA19+AA24</f>
        <v>86268703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52909705</v>
      </c>
      <c r="D28" s="153">
        <f>SUM(D29:D31)</f>
        <v>0</v>
      </c>
      <c r="E28" s="154">
        <f t="shared" si="5"/>
        <v>50944260</v>
      </c>
      <c r="F28" s="100">
        <f t="shared" si="5"/>
        <v>50944260</v>
      </c>
      <c r="G28" s="100">
        <f t="shared" si="5"/>
        <v>3160189</v>
      </c>
      <c r="H28" s="100">
        <f t="shared" si="5"/>
        <v>3118395</v>
      </c>
      <c r="I28" s="100">
        <f t="shared" si="5"/>
        <v>4055889</v>
      </c>
      <c r="J28" s="100">
        <f t="shared" si="5"/>
        <v>10334473</v>
      </c>
      <c r="K28" s="100">
        <f t="shared" si="5"/>
        <v>3092388</v>
      </c>
      <c r="L28" s="100">
        <f t="shared" si="5"/>
        <v>3430878</v>
      </c>
      <c r="M28" s="100">
        <f t="shared" si="5"/>
        <v>4209357</v>
      </c>
      <c r="N28" s="100">
        <f t="shared" si="5"/>
        <v>10732623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21067096</v>
      </c>
      <c r="X28" s="100">
        <f t="shared" si="5"/>
        <v>16648002</v>
      </c>
      <c r="Y28" s="100">
        <f t="shared" si="5"/>
        <v>4419094</v>
      </c>
      <c r="Z28" s="137">
        <f>+IF(X28&lt;&gt;0,+(Y28/X28)*100,0)</f>
        <v>26.5442904199555</v>
      </c>
      <c r="AA28" s="153">
        <f>SUM(AA29:AA31)</f>
        <v>50944260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5350002</v>
      </c>
      <c r="Y29" s="60">
        <v>-5350002</v>
      </c>
      <c r="Z29" s="140">
        <v>-100</v>
      </c>
      <c r="AA29" s="155"/>
    </row>
    <row r="30" spans="1:27" ht="13.5">
      <c r="A30" s="138" t="s">
        <v>76</v>
      </c>
      <c r="B30" s="136"/>
      <c r="C30" s="157">
        <v>52909705</v>
      </c>
      <c r="D30" s="157"/>
      <c r="E30" s="158">
        <v>50944260</v>
      </c>
      <c r="F30" s="159">
        <v>50944260</v>
      </c>
      <c r="G30" s="159">
        <v>3160189</v>
      </c>
      <c r="H30" s="159">
        <v>3118395</v>
      </c>
      <c r="I30" s="159">
        <v>4055889</v>
      </c>
      <c r="J30" s="159">
        <v>10334473</v>
      </c>
      <c r="K30" s="159">
        <v>3092388</v>
      </c>
      <c r="L30" s="159">
        <v>3430878</v>
      </c>
      <c r="M30" s="159">
        <v>4209357</v>
      </c>
      <c r="N30" s="159">
        <v>10732623</v>
      </c>
      <c r="O30" s="159"/>
      <c r="P30" s="159"/>
      <c r="Q30" s="159"/>
      <c r="R30" s="159"/>
      <c r="S30" s="159"/>
      <c r="T30" s="159"/>
      <c r="U30" s="159"/>
      <c r="V30" s="159"/>
      <c r="W30" s="159">
        <v>21067096</v>
      </c>
      <c r="X30" s="159">
        <v>7141002</v>
      </c>
      <c r="Y30" s="159">
        <v>13926094</v>
      </c>
      <c r="Z30" s="141">
        <v>195.02</v>
      </c>
      <c r="AA30" s="157">
        <v>50944260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4156998</v>
      </c>
      <c r="Y31" s="60">
        <v>-4156998</v>
      </c>
      <c r="Z31" s="140">
        <v>-100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2932500</v>
      </c>
      <c r="Y32" s="100">
        <f t="shared" si="6"/>
        <v>-2932500</v>
      </c>
      <c r="Z32" s="137">
        <f>+IF(X32&lt;&gt;0,+(Y32/X32)*100,0)</f>
        <v>-100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2932500</v>
      </c>
      <c r="Y33" s="60">
        <v>-2932500</v>
      </c>
      <c r="Z33" s="140">
        <v>-100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2690502</v>
      </c>
      <c r="Y38" s="100">
        <f t="shared" si="7"/>
        <v>-2690502</v>
      </c>
      <c r="Z38" s="137">
        <f>+IF(X38&lt;&gt;0,+(Y38/X38)*100,0)</f>
        <v>-100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49002</v>
      </c>
      <c r="Y39" s="60">
        <v>-49002</v>
      </c>
      <c r="Z39" s="140">
        <v>-100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2641500</v>
      </c>
      <c r="Y40" s="60">
        <v>-2641500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52909705</v>
      </c>
      <c r="D48" s="168">
        <f>+D28+D32+D38+D42+D47</f>
        <v>0</v>
      </c>
      <c r="E48" s="169">
        <f t="shared" si="9"/>
        <v>50944260</v>
      </c>
      <c r="F48" s="73">
        <f t="shared" si="9"/>
        <v>50944260</v>
      </c>
      <c r="G48" s="73">
        <f t="shared" si="9"/>
        <v>3160189</v>
      </c>
      <c r="H48" s="73">
        <f t="shared" si="9"/>
        <v>3118395</v>
      </c>
      <c r="I48" s="73">
        <f t="shared" si="9"/>
        <v>4055889</v>
      </c>
      <c r="J48" s="73">
        <f t="shared" si="9"/>
        <v>10334473</v>
      </c>
      <c r="K48" s="73">
        <f t="shared" si="9"/>
        <v>3092388</v>
      </c>
      <c r="L48" s="73">
        <f t="shared" si="9"/>
        <v>3430878</v>
      </c>
      <c r="M48" s="73">
        <f t="shared" si="9"/>
        <v>4209357</v>
      </c>
      <c r="N48" s="73">
        <f t="shared" si="9"/>
        <v>10732623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21067096</v>
      </c>
      <c r="X48" s="73">
        <f t="shared" si="9"/>
        <v>22271004</v>
      </c>
      <c r="Y48" s="73">
        <f t="shared" si="9"/>
        <v>-1203908</v>
      </c>
      <c r="Z48" s="170">
        <f>+IF(X48&lt;&gt;0,+(Y48/X48)*100,0)</f>
        <v>-5.405719472727857</v>
      </c>
      <c r="AA48" s="168">
        <f>+AA28+AA32+AA38+AA42+AA47</f>
        <v>50944260</v>
      </c>
    </row>
    <row r="49" spans="1:27" ht="13.5">
      <c r="A49" s="148" t="s">
        <v>49</v>
      </c>
      <c r="B49" s="149"/>
      <c r="C49" s="171">
        <f aca="true" t="shared" si="10" ref="C49:Y49">+C25-C48</f>
        <v>7888440</v>
      </c>
      <c r="D49" s="171">
        <f>+D25-D48</f>
        <v>0</v>
      </c>
      <c r="E49" s="172">
        <f t="shared" si="10"/>
        <v>35324443</v>
      </c>
      <c r="F49" s="173">
        <f t="shared" si="10"/>
        <v>35324443</v>
      </c>
      <c r="G49" s="173">
        <f t="shared" si="10"/>
        <v>14772416</v>
      </c>
      <c r="H49" s="173">
        <f t="shared" si="10"/>
        <v>-306931</v>
      </c>
      <c r="I49" s="173">
        <f t="shared" si="10"/>
        <v>-664471</v>
      </c>
      <c r="J49" s="173">
        <f t="shared" si="10"/>
        <v>13801014</v>
      </c>
      <c r="K49" s="173">
        <f t="shared" si="10"/>
        <v>-548123</v>
      </c>
      <c r="L49" s="173">
        <f t="shared" si="10"/>
        <v>13159631</v>
      </c>
      <c r="M49" s="173">
        <f t="shared" si="10"/>
        <v>-1406455</v>
      </c>
      <c r="N49" s="173">
        <f t="shared" si="10"/>
        <v>11205053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25006067</v>
      </c>
      <c r="X49" s="173">
        <f>IF(F25=F48,0,X25-X48)</f>
        <v>13725990</v>
      </c>
      <c r="Y49" s="173">
        <f t="shared" si="10"/>
        <v>11280077</v>
      </c>
      <c r="Z49" s="174">
        <f>+IF(X49&lt;&gt;0,+(Y49/X49)*100,0)</f>
        <v>82.18042560135918</v>
      </c>
      <c r="AA49" s="171">
        <f>+AA25-AA48</f>
        <v>35324443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7038480</v>
      </c>
      <c r="D5" s="155">
        <v>0</v>
      </c>
      <c r="E5" s="156">
        <v>16405935</v>
      </c>
      <c r="F5" s="60">
        <v>16405935</v>
      </c>
      <c r="G5" s="60">
        <v>900464</v>
      </c>
      <c r="H5" s="60">
        <v>900464</v>
      </c>
      <c r="I5" s="60">
        <v>900734</v>
      </c>
      <c r="J5" s="60">
        <v>2701662</v>
      </c>
      <c r="K5" s="60">
        <v>900808</v>
      </c>
      <c r="L5" s="60">
        <v>900238</v>
      </c>
      <c r="M5" s="60">
        <v>900194</v>
      </c>
      <c r="N5" s="60">
        <v>2701240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5402902</v>
      </c>
      <c r="X5" s="60">
        <v>8203002</v>
      </c>
      <c r="Y5" s="60">
        <v>-2800100</v>
      </c>
      <c r="Z5" s="140">
        <v>-34.14</v>
      </c>
      <c r="AA5" s="155">
        <v>16405935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11225</v>
      </c>
      <c r="F6" s="60">
        <v>11225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5502</v>
      </c>
      <c r="Y6" s="60">
        <v>-5502</v>
      </c>
      <c r="Z6" s="140">
        <v>-100</v>
      </c>
      <c r="AA6" s="155">
        <v>11225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913367</v>
      </c>
      <c r="D13" s="155">
        <v>0</v>
      </c>
      <c r="E13" s="156">
        <v>832374</v>
      </c>
      <c r="F13" s="60">
        <v>832374</v>
      </c>
      <c r="G13" s="60">
        <v>27281</v>
      </c>
      <c r="H13" s="60">
        <v>60079</v>
      </c>
      <c r="I13" s="60">
        <v>81956</v>
      </c>
      <c r="J13" s="60">
        <v>169316</v>
      </c>
      <c r="K13" s="60">
        <v>70937</v>
      </c>
      <c r="L13" s="60">
        <v>58696</v>
      </c>
      <c r="M13" s="60">
        <v>47974</v>
      </c>
      <c r="N13" s="60">
        <v>177607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346923</v>
      </c>
      <c r="X13" s="60">
        <v>415998</v>
      </c>
      <c r="Y13" s="60">
        <v>-69075</v>
      </c>
      <c r="Z13" s="140">
        <v>-16.6</v>
      </c>
      <c r="AA13" s="155">
        <v>832374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156732</v>
      </c>
      <c r="F14" s="60">
        <v>156732</v>
      </c>
      <c r="G14" s="60">
        <v>0</v>
      </c>
      <c r="H14" s="60">
        <v>76541</v>
      </c>
      <c r="I14" s="60">
        <v>81577</v>
      </c>
      <c r="J14" s="60">
        <v>158118</v>
      </c>
      <c r="K14" s="60">
        <v>85108</v>
      </c>
      <c r="L14" s="60">
        <v>314689</v>
      </c>
      <c r="M14" s="60">
        <v>0</v>
      </c>
      <c r="N14" s="60">
        <v>399797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557915</v>
      </c>
      <c r="X14" s="60">
        <v>78498</v>
      </c>
      <c r="Y14" s="60">
        <v>479417</v>
      </c>
      <c r="Z14" s="140">
        <v>610.74</v>
      </c>
      <c r="AA14" s="155">
        <v>156732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34340</v>
      </c>
      <c r="D16" s="155">
        <v>0</v>
      </c>
      <c r="E16" s="156">
        <v>89803</v>
      </c>
      <c r="F16" s="60">
        <v>89803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45000</v>
      </c>
      <c r="Y16" s="60">
        <v>-45000</v>
      </c>
      <c r="Z16" s="140">
        <v>-100</v>
      </c>
      <c r="AA16" s="155">
        <v>89803</v>
      </c>
    </row>
    <row r="17" spans="1:27" ht="13.5">
      <c r="A17" s="181" t="s">
        <v>113</v>
      </c>
      <c r="B17" s="185"/>
      <c r="C17" s="155">
        <v>3542510</v>
      </c>
      <c r="D17" s="155">
        <v>0</v>
      </c>
      <c r="E17" s="156">
        <v>3311493</v>
      </c>
      <c r="F17" s="60">
        <v>3311493</v>
      </c>
      <c r="G17" s="60">
        <v>332034</v>
      </c>
      <c r="H17" s="60">
        <v>284780</v>
      </c>
      <c r="I17" s="60">
        <v>284483</v>
      </c>
      <c r="J17" s="60">
        <v>901297</v>
      </c>
      <c r="K17" s="60">
        <v>311610</v>
      </c>
      <c r="L17" s="60">
        <v>289891</v>
      </c>
      <c r="M17" s="60">
        <v>293247</v>
      </c>
      <c r="N17" s="60">
        <v>894748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1796045</v>
      </c>
      <c r="X17" s="60">
        <v>1655502</v>
      </c>
      <c r="Y17" s="60">
        <v>140543</v>
      </c>
      <c r="Z17" s="140">
        <v>8.49</v>
      </c>
      <c r="AA17" s="155">
        <v>3311493</v>
      </c>
    </row>
    <row r="18" spans="1:27" ht="13.5">
      <c r="A18" s="183" t="s">
        <v>114</v>
      </c>
      <c r="B18" s="182"/>
      <c r="C18" s="155">
        <v>48931984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48971000</v>
      </c>
      <c r="F19" s="60">
        <v>48971000</v>
      </c>
      <c r="G19" s="60">
        <v>15748741</v>
      </c>
      <c r="H19" s="60">
        <v>150345</v>
      </c>
      <c r="I19" s="60">
        <v>271880</v>
      </c>
      <c r="J19" s="60">
        <v>16170966</v>
      </c>
      <c r="K19" s="60">
        <v>287631</v>
      </c>
      <c r="L19" s="60">
        <v>14224851</v>
      </c>
      <c r="M19" s="60">
        <v>733001</v>
      </c>
      <c r="N19" s="60">
        <v>15245483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31416449</v>
      </c>
      <c r="X19" s="60">
        <v>24485502</v>
      </c>
      <c r="Y19" s="60">
        <v>6930947</v>
      </c>
      <c r="Z19" s="140">
        <v>28.31</v>
      </c>
      <c r="AA19" s="155">
        <v>48971000</v>
      </c>
    </row>
    <row r="20" spans="1:27" ht="13.5">
      <c r="A20" s="181" t="s">
        <v>35</v>
      </c>
      <c r="B20" s="185"/>
      <c r="C20" s="155">
        <v>337464</v>
      </c>
      <c r="D20" s="155">
        <v>0</v>
      </c>
      <c r="E20" s="156">
        <v>219141</v>
      </c>
      <c r="F20" s="54">
        <v>219141</v>
      </c>
      <c r="G20" s="54">
        <v>23741</v>
      </c>
      <c r="H20" s="54">
        <v>50505</v>
      </c>
      <c r="I20" s="54">
        <v>46255</v>
      </c>
      <c r="J20" s="54">
        <v>120501</v>
      </c>
      <c r="K20" s="54">
        <v>45324</v>
      </c>
      <c r="L20" s="54">
        <v>608497</v>
      </c>
      <c r="M20" s="54">
        <v>40042</v>
      </c>
      <c r="N20" s="54">
        <v>693863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814364</v>
      </c>
      <c r="X20" s="54">
        <v>109500</v>
      </c>
      <c r="Y20" s="54">
        <v>704864</v>
      </c>
      <c r="Z20" s="184">
        <v>643.71</v>
      </c>
      <c r="AA20" s="130">
        <v>219141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20000</v>
      </c>
      <c r="F21" s="60">
        <v>20000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10002</v>
      </c>
      <c r="Y21" s="60">
        <v>-10002</v>
      </c>
      <c r="Z21" s="140">
        <v>-100</v>
      </c>
      <c r="AA21" s="155">
        <v>20000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60798145</v>
      </c>
      <c r="D22" s="188">
        <f>SUM(D5:D21)</f>
        <v>0</v>
      </c>
      <c r="E22" s="189">
        <f t="shared" si="0"/>
        <v>70017703</v>
      </c>
      <c r="F22" s="190">
        <f t="shared" si="0"/>
        <v>70017703</v>
      </c>
      <c r="G22" s="190">
        <f t="shared" si="0"/>
        <v>17032261</v>
      </c>
      <c r="H22" s="190">
        <f t="shared" si="0"/>
        <v>1522714</v>
      </c>
      <c r="I22" s="190">
        <f t="shared" si="0"/>
        <v>1666885</v>
      </c>
      <c r="J22" s="190">
        <f t="shared" si="0"/>
        <v>20221860</v>
      </c>
      <c r="K22" s="190">
        <f t="shared" si="0"/>
        <v>1701418</v>
      </c>
      <c r="L22" s="190">
        <f t="shared" si="0"/>
        <v>16396862</v>
      </c>
      <c r="M22" s="190">
        <f t="shared" si="0"/>
        <v>2014458</v>
      </c>
      <c r="N22" s="190">
        <f t="shared" si="0"/>
        <v>20112738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40334598</v>
      </c>
      <c r="X22" s="190">
        <f t="shared" si="0"/>
        <v>35008506</v>
      </c>
      <c r="Y22" s="190">
        <f t="shared" si="0"/>
        <v>5326092</v>
      </c>
      <c r="Z22" s="191">
        <f>+IF(X22&lt;&gt;0,+(Y22/X22)*100,0)</f>
        <v>15.213708348479651</v>
      </c>
      <c r="AA22" s="188">
        <f>SUM(AA5:AA21)</f>
        <v>70017703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20059227</v>
      </c>
      <c r="D25" s="155">
        <v>0</v>
      </c>
      <c r="E25" s="156">
        <v>21968708</v>
      </c>
      <c r="F25" s="60">
        <v>21968708</v>
      </c>
      <c r="G25" s="60">
        <v>1236467</v>
      </c>
      <c r="H25" s="60">
        <v>1400785</v>
      </c>
      <c r="I25" s="60">
        <v>1518624</v>
      </c>
      <c r="J25" s="60">
        <v>4155876</v>
      </c>
      <c r="K25" s="60">
        <v>1404516</v>
      </c>
      <c r="L25" s="60">
        <v>1299081</v>
      </c>
      <c r="M25" s="60">
        <v>2020674</v>
      </c>
      <c r="N25" s="60">
        <v>4724271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8880147</v>
      </c>
      <c r="X25" s="60">
        <v>10984500</v>
      </c>
      <c r="Y25" s="60">
        <v>-2104353</v>
      </c>
      <c r="Z25" s="140">
        <v>-19.16</v>
      </c>
      <c r="AA25" s="155">
        <v>21968708</v>
      </c>
    </row>
    <row r="26" spans="1:27" ht="13.5">
      <c r="A26" s="183" t="s">
        <v>38</v>
      </c>
      <c r="B26" s="182"/>
      <c r="C26" s="155">
        <v>4122707</v>
      </c>
      <c r="D26" s="155">
        <v>0</v>
      </c>
      <c r="E26" s="156">
        <v>4751991</v>
      </c>
      <c r="F26" s="60">
        <v>4751991</v>
      </c>
      <c r="G26" s="60">
        <v>335286</v>
      </c>
      <c r="H26" s="60">
        <v>334330</v>
      </c>
      <c r="I26" s="60">
        <v>333752</v>
      </c>
      <c r="J26" s="60">
        <v>1003368</v>
      </c>
      <c r="K26" s="60">
        <v>335484</v>
      </c>
      <c r="L26" s="60">
        <v>333702</v>
      </c>
      <c r="M26" s="60">
        <v>334039</v>
      </c>
      <c r="N26" s="60">
        <v>1003225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2006593</v>
      </c>
      <c r="X26" s="60">
        <v>2376000</v>
      </c>
      <c r="Y26" s="60">
        <v>-369407</v>
      </c>
      <c r="Z26" s="140">
        <v>-15.55</v>
      </c>
      <c r="AA26" s="155">
        <v>4751991</v>
      </c>
    </row>
    <row r="27" spans="1:27" ht="13.5">
      <c r="A27" s="183" t="s">
        <v>118</v>
      </c>
      <c r="B27" s="182"/>
      <c r="C27" s="155">
        <v>1765002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4039173</v>
      </c>
      <c r="D28" s="155">
        <v>0</v>
      </c>
      <c r="E28" s="156">
        <v>2541600</v>
      </c>
      <c r="F28" s="60">
        <v>2541600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1270998</v>
      </c>
      <c r="Y28" s="60">
        <v>-1270998</v>
      </c>
      <c r="Z28" s="140">
        <v>-100</v>
      </c>
      <c r="AA28" s="155">
        <v>2541600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127080</v>
      </c>
      <c r="F29" s="60">
        <v>127080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63498</v>
      </c>
      <c r="Y29" s="60">
        <v>-63498</v>
      </c>
      <c r="Z29" s="140">
        <v>-100</v>
      </c>
      <c r="AA29" s="155">
        <v>127080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35181</v>
      </c>
      <c r="D32" s="155">
        <v>0</v>
      </c>
      <c r="E32" s="156">
        <v>300000</v>
      </c>
      <c r="F32" s="60">
        <v>300000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150000</v>
      </c>
      <c r="Y32" s="60">
        <v>-150000</v>
      </c>
      <c r="Z32" s="140">
        <v>-100</v>
      </c>
      <c r="AA32" s="155">
        <v>300000</v>
      </c>
    </row>
    <row r="33" spans="1:27" ht="13.5">
      <c r="A33" s="183" t="s">
        <v>42</v>
      </c>
      <c r="B33" s="182"/>
      <c r="C33" s="155">
        <v>8912807</v>
      </c>
      <c r="D33" s="155">
        <v>0</v>
      </c>
      <c r="E33" s="156">
        <v>4737966</v>
      </c>
      <c r="F33" s="60">
        <v>4737966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2368998</v>
      </c>
      <c r="Y33" s="60">
        <v>-2368998</v>
      </c>
      <c r="Z33" s="140">
        <v>-100</v>
      </c>
      <c r="AA33" s="155">
        <v>4737966</v>
      </c>
    </row>
    <row r="34" spans="1:27" ht="13.5">
      <c r="A34" s="183" t="s">
        <v>43</v>
      </c>
      <c r="B34" s="182"/>
      <c r="C34" s="155">
        <v>13975608</v>
      </c>
      <c r="D34" s="155">
        <v>0</v>
      </c>
      <c r="E34" s="156">
        <v>16516915</v>
      </c>
      <c r="F34" s="60">
        <v>16516915</v>
      </c>
      <c r="G34" s="60">
        <v>1588436</v>
      </c>
      <c r="H34" s="60">
        <v>1383280</v>
      </c>
      <c r="I34" s="60">
        <v>2203513</v>
      </c>
      <c r="J34" s="60">
        <v>5175229</v>
      </c>
      <c r="K34" s="60">
        <v>1352388</v>
      </c>
      <c r="L34" s="60">
        <v>1798095</v>
      </c>
      <c r="M34" s="60">
        <v>1854644</v>
      </c>
      <c r="N34" s="60">
        <v>5005127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10180356</v>
      </c>
      <c r="X34" s="60">
        <v>8258502</v>
      </c>
      <c r="Y34" s="60">
        <v>1921854</v>
      </c>
      <c r="Z34" s="140">
        <v>23.27</v>
      </c>
      <c r="AA34" s="155">
        <v>16516915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52909705</v>
      </c>
      <c r="D36" s="188">
        <f>SUM(D25:D35)</f>
        <v>0</v>
      </c>
      <c r="E36" s="189">
        <f t="shared" si="1"/>
        <v>50944260</v>
      </c>
      <c r="F36" s="190">
        <f t="shared" si="1"/>
        <v>50944260</v>
      </c>
      <c r="G36" s="190">
        <f t="shared" si="1"/>
        <v>3160189</v>
      </c>
      <c r="H36" s="190">
        <f t="shared" si="1"/>
        <v>3118395</v>
      </c>
      <c r="I36" s="190">
        <f t="shared" si="1"/>
        <v>4055889</v>
      </c>
      <c r="J36" s="190">
        <f t="shared" si="1"/>
        <v>10334473</v>
      </c>
      <c r="K36" s="190">
        <f t="shared" si="1"/>
        <v>3092388</v>
      </c>
      <c r="L36" s="190">
        <f t="shared" si="1"/>
        <v>3430878</v>
      </c>
      <c r="M36" s="190">
        <f t="shared" si="1"/>
        <v>4209357</v>
      </c>
      <c r="N36" s="190">
        <f t="shared" si="1"/>
        <v>10732623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21067096</v>
      </c>
      <c r="X36" s="190">
        <f t="shared" si="1"/>
        <v>25472496</v>
      </c>
      <c r="Y36" s="190">
        <f t="shared" si="1"/>
        <v>-4405400</v>
      </c>
      <c r="Z36" s="191">
        <f>+IF(X36&lt;&gt;0,+(Y36/X36)*100,0)</f>
        <v>-17.29473232619214</v>
      </c>
      <c r="AA36" s="188">
        <f>SUM(AA25:AA35)</f>
        <v>50944260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7888440</v>
      </c>
      <c r="D38" s="199">
        <f>+D22-D36</f>
        <v>0</v>
      </c>
      <c r="E38" s="200">
        <f t="shared" si="2"/>
        <v>19073443</v>
      </c>
      <c r="F38" s="106">
        <f t="shared" si="2"/>
        <v>19073443</v>
      </c>
      <c r="G38" s="106">
        <f t="shared" si="2"/>
        <v>13872072</v>
      </c>
      <c r="H38" s="106">
        <f t="shared" si="2"/>
        <v>-1595681</v>
      </c>
      <c r="I38" s="106">
        <f t="shared" si="2"/>
        <v>-2389004</v>
      </c>
      <c r="J38" s="106">
        <f t="shared" si="2"/>
        <v>9887387</v>
      </c>
      <c r="K38" s="106">
        <f t="shared" si="2"/>
        <v>-1390970</v>
      </c>
      <c r="L38" s="106">
        <f t="shared" si="2"/>
        <v>12965984</v>
      </c>
      <c r="M38" s="106">
        <f t="shared" si="2"/>
        <v>-2194899</v>
      </c>
      <c r="N38" s="106">
        <f t="shared" si="2"/>
        <v>9380115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19267502</v>
      </c>
      <c r="X38" s="106">
        <f>IF(F22=F36,0,X22-X36)</f>
        <v>9536010</v>
      </c>
      <c r="Y38" s="106">
        <f t="shared" si="2"/>
        <v>9731492</v>
      </c>
      <c r="Z38" s="201">
        <f>+IF(X38&lt;&gt;0,+(Y38/X38)*100,0)</f>
        <v>102.04993493085684</v>
      </c>
      <c r="AA38" s="199">
        <f>+AA22-AA36</f>
        <v>19073443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16251000</v>
      </c>
      <c r="F39" s="60">
        <v>16251000</v>
      </c>
      <c r="G39" s="60">
        <v>900344</v>
      </c>
      <c r="H39" s="60">
        <v>1288750</v>
      </c>
      <c r="I39" s="60">
        <v>1724533</v>
      </c>
      <c r="J39" s="60">
        <v>3913627</v>
      </c>
      <c r="K39" s="60">
        <v>842847</v>
      </c>
      <c r="L39" s="60">
        <v>193647</v>
      </c>
      <c r="M39" s="60">
        <v>788444</v>
      </c>
      <c r="N39" s="60">
        <v>1824938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5738565</v>
      </c>
      <c r="X39" s="60">
        <v>8125500</v>
      </c>
      <c r="Y39" s="60">
        <v>-2386935</v>
      </c>
      <c r="Z39" s="140">
        <v>-29.38</v>
      </c>
      <c r="AA39" s="155">
        <v>16251000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7888440</v>
      </c>
      <c r="D42" s="206">
        <f>SUM(D38:D41)</f>
        <v>0</v>
      </c>
      <c r="E42" s="207">
        <f t="shared" si="3"/>
        <v>35324443</v>
      </c>
      <c r="F42" s="88">
        <f t="shared" si="3"/>
        <v>35324443</v>
      </c>
      <c r="G42" s="88">
        <f t="shared" si="3"/>
        <v>14772416</v>
      </c>
      <c r="H42" s="88">
        <f t="shared" si="3"/>
        <v>-306931</v>
      </c>
      <c r="I42" s="88">
        <f t="shared" si="3"/>
        <v>-664471</v>
      </c>
      <c r="J42" s="88">
        <f t="shared" si="3"/>
        <v>13801014</v>
      </c>
      <c r="K42" s="88">
        <f t="shared" si="3"/>
        <v>-548123</v>
      </c>
      <c r="L42" s="88">
        <f t="shared" si="3"/>
        <v>13159631</v>
      </c>
      <c r="M42" s="88">
        <f t="shared" si="3"/>
        <v>-1406455</v>
      </c>
      <c r="N42" s="88">
        <f t="shared" si="3"/>
        <v>11205053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25006067</v>
      </c>
      <c r="X42" s="88">
        <f t="shared" si="3"/>
        <v>17661510</v>
      </c>
      <c r="Y42" s="88">
        <f t="shared" si="3"/>
        <v>7344557</v>
      </c>
      <c r="Z42" s="208">
        <f>+IF(X42&lt;&gt;0,+(Y42/X42)*100,0)</f>
        <v>41.58510229306554</v>
      </c>
      <c r="AA42" s="206">
        <f>SUM(AA38:AA41)</f>
        <v>35324443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7888440</v>
      </c>
      <c r="D44" s="210">
        <f>+D42-D43</f>
        <v>0</v>
      </c>
      <c r="E44" s="211">
        <f t="shared" si="4"/>
        <v>35324443</v>
      </c>
      <c r="F44" s="77">
        <f t="shared" si="4"/>
        <v>35324443</v>
      </c>
      <c r="G44" s="77">
        <f t="shared" si="4"/>
        <v>14772416</v>
      </c>
      <c r="H44" s="77">
        <f t="shared" si="4"/>
        <v>-306931</v>
      </c>
      <c r="I44" s="77">
        <f t="shared" si="4"/>
        <v>-664471</v>
      </c>
      <c r="J44" s="77">
        <f t="shared" si="4"/>
        <v>13801014</v>
      </c>
      <c r="K44" s="77">
        <f t="shared" si="4"/>
        <v>-548123</v>
      </c>
      <c r="L44" s="77">
        <f t="shared" si="4"/>
        <v>13159631</v>
      </c>
      <c r="M44" s="77">
        <f t="shared" si="4"/>
        <v>-1406455</v>
      </c>
      <c r="N44" s="77">
        <f t="shared" si="4"/>
        <v>11205053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25006067</v>
      </c>
      <c r="X44" s="77">
        <f t="shared" si="4"/>
        <v>17661510</v>
      </c>
      <c r="Y44" s="77">
        <f t="shared" si="4"/>
        <v>7344557</v>
      </c>
      <c r="Z44" s="212">
        <f>+IF(X44&lt;&gt;0,+(Y44/X44)*100,0)</f>
        <v>41.58510229306554</v>
      </c>
      <c r="AA44" s="210">
        <f>+AA42-AA43</f>
        <v>35324443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7888440</v>
      </c>
      <c r="D46" s="206">
        <f>SUM(D44:D45)</f>
        <v>0</v>
      </c>
      <c r="E46" s="207">
        <f t="shared" si="5"/>
        <v>35324443</v>
      </c>
      <c r="F46" s="88">
        <f t="shared" si="5"/>
        <v>35324443</v>
      </c>
      <c r="G46" s="88">
        <f t="shared" si="5"/>
        <v>14772416</v>
      </c>
      <c r="H46" s="88">
        <f t="shared" si="5"/>
        <v>-306931</v>
      </c>
      <c r="I46" s="88">
        <f t="shared" si="5"/>
        <v>-664471</v>
      </c>
      <c r="J46" s="88">
        <f t="shared" si="5"/>
        <v>13801014</v>
      </c>
      <c r="K46" s="88">
        <f t="shared" si="5"/>
        <v>-548123</v>
      </c>
      <c r="L46" s="88">
        <f t="shared" si="5"/>
        <v>13159631</v>
      </c>
      <c r="M46" s="88">
        <f t="shared" si="5"/>
        <v>-1406455</v>
      </c>
      <c r="N46" s="88">
        <f t="shared" si="5"/>
        <v>11205053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25006067</v>
      </c>
      <c r="X46" s="88">
        <f t="shared" si="5"/>
        <v>17661510</v>
      </c>
      <c r="Y46" s="88">
        <f t="shared" si="5"/>
        <v>7344557</v>
      </c>
      <c r="Z46" s="208">
        <f>+IF(X46&lt;&gt;0,+(Y46/X46)*100,0)</f>
        <v>41.58510229306554</v>
      </c>
      <c r="AA46" s="206">
        <f>SUM(AA44:AA45)</f>
        <v>35324443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7888440</v>
      </c>
      <c r="D48" s="217">
        <f>SUM(D46:D47)</f>
        <v>0</v>
      </c>
      <c r="E48" s="218">
        <f t="shared" si="6"/>
        <v>35324443</v>
      </c>
      <c r="F48" s="219">
        <f t="shared" si="6"/>
        <v>35324443</v>
      </c>
      <c r="G48" s="219">
        <f t="shared" si="6"/>
        <v>14772416</v>
      </c>
      <c r="H48" s="220">
        <f t="shared" si="6"/>
        <v>-306931</v>
      </c>
      <c r="I48" s="220">
        <f t="shared" si="6"/>
        <v>-664471</v>
      </c>
      <c r="J48" s="220">
        <f t="shared" si="6"/>
        <v>13801014</v>
      </c>
      <c r="K48" s="220">
        <f t="shared" si="6"/>
        <v>-548123</v>
      </c>
      <c r="L48" s="220">
        <f t="shared" si="6"/>
        <v>13159631</v>
      </c>
      <c r="M48" s="219">
        <f t="shared" si="6"/>
        <v>-1406455</v>
      </c>
      <c r="N48" s="219">
        <f t="shared" si="6"/>
        <v>11205053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25006067</v>
      </c>
      <c r="X48" s="220">
        <f t="shared" si="6"/>
        <v>17661510</v>
      </c>
      <c r="Y48" s="220">
        <f t="shared" si="6"/>
        <v>7344557</v>
      </c>
      <c r="Z48" s="221">
        <f>+IF(X48&lt;&gt;0,+(Y48/X48)*100,0)</f>
        <v>41.58510229306554</v>
      </c>
      <c r="AA48" s="222">
        <f>SUM(AA46:AA47)</f>
        <v>35324443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15242295</v>
      </c>
      <c r="D5" s="153">
        <f>SUM(D6:D8)</f>
        <v>0</v>
      </c>
      <c r="E5" s="154">
        <f t="shared" si="0"/>
        <v>500000</v>
      </c>
      <c r="F5" s="100">
        <f t="shared" si="0"/>
        <v>500000</v>
      </c>
      <c r="G5" s="100">
        <f t="shared" si="0"/>
        <v>900344</v>
      </c>
      <c r="H5" s="100">
        <f t="shared" si="0"/>
        <v>1288750</v>
      </c>
      <c r="I5" s="100">
        <f t="shared" si="0"/>
        <v>1724533</v>
      </c>
      <c r="J5" s="100">
        <f t="shared" si="0"/>
        <v>3913627</v>
      </c>
      <c r="K5" s="100">
        <f t="shared" si="0"/>
        <v>842847</v>
      </c>
      <c r="L5" s="100">
        <f t="shared" si="0"/>
        <v>608497</v>
      </c>
      <c r="M5" s="100">
        <f t="shared" si="0"/>
        <v>788444</v>
      </c>
      <c r="N5" s="100">
        <f t="shared" si="0"/>
        <v>2239788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6153415</v>
      </c>
      <c r="X5" s="100">
        <f t="shared" si="0"/>
        <v>249996</v>
      </c>
      <c r="Y5" s="100">
        <f t="shared" si="0"/>
        <v>5903419</v>
      </c>
      <c r="Z5" s="137">
        <f>+IF(X5&lt;&gt;0,+(Y5/X5)*100,0)</f>
        <v>2361.40538248612</v>
      </c>
      <c r="AA5" s="153">
        <f>SUM(AA6:AA8)</f>
        <v>500000</v>
      </c>
    </row>
    <row r="6" spans="1:27" ht="13.5">
      <c r="A6" s="138" t="s">
        <v>75</v>
      </c>
      <c r="B6" s="136"/>
      <c r="C6" s="155">
        <v>15242295</v>
      </c>
      <c r="D6" s="155"/>
      <c r="E6" s="156">
        <v>370000</v>
      </c>
      <c r="F6" s="60">
        <v>370000</v>
      </c>
      <c r="G6" s="60">
        <v>900344</v>
      </c>
      <c r="H6" s="60">
        <v>1288750</v>
      </c>
      <c r="I6" s="60">
        <v>1724533</v>
      </c>
      <c r="J6" s="60">
        <v>3913627</v>
      </c>
      <c r="K6" s="60">
        <v>842847</v>
      </c>
      <c r="L6" s="60">
        <v>608497</v>
      </c>
      <c r="M6" s="60">
        <v>788444</v>
      </c>
      <c r="N6" s="60">
        <v>2239788</v>
      </c>
      <c r="O6" s="60"/>
      <c r="P6" s="60"/>
      <c r="Q6" s="60"/>
      <c r="R6" s="60"/>
      <c r="S6" s="60"/>
      <c r="T6" s="60"/>
      <c r="U6" s="60"/>
      <c r="V6" s="60"/>
      <c r="W6" s="60">
        <v>6153415</v>
      </c>
      <c r="X6" s="60">
        <v>184998</v>
      </c>
      <c r="Y6" s="60">
        <v>5968417</v>
      </c>
      <c r="Z6" s="140">
        <v>3226.21</v>
      </c>
      <c r="AA6" s="62">
        <v>370000</v>
      </c>
    </row>
    <row r="7" spans="1:27" ht="13.5">
      <c r="A7" s="138" t="s">
        <v>76</v>
      </c>
      <c r="B7" s="136"/>
      <c r="C7" s="157"/>
      <c r="D7" s="157"/>
      <c r="E7" s="158">
        <v>100000</v>
      </c>
      <c r="F7" s="159">
        <v>100000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49998</v>
      </c>
      <c r="Y7" s="159">
        <v>-49998</v>
      </c>
      <c r="Z7" s="141">
        <v>-100</v>
      </c>
      <c r="AA7" s="225">
        <v>100000</v>
      </c>
    </row>
    <row r="8" spans="1:27" ht="13.5">
      <c r="A8" s="138" t="s">
        <v>77</v>
      </c>
      <c r="B8" s="136"/>
      <c r="C8" s="155"/>
      <c r="D8" s="155"/>
      <c r="E8" s="156">
        <v>30000</v>
      </c>
      <c r="F8" s="60">
        <v>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15000</v>
      </c>
      <c r="Y8" s="60">
        <v>-15000</v>
      </c>
      <c r="Z8" s="140">
        <v>-100</v>
      </c>
      <c r="AA8" s="62">
        <v>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480000</v>
      </c>
      <c r="F9" s="100">
        <f t="shared" si="1"/>
        <v>480000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240000</v>
      </c>
      <c r="Y9" s="100">
        <f t="shared" si="1"/>
        <v>-240000</v>
      </c>
      <c r="Z9" s="137">
        <f>+IF(X9&lt;&gt;0,+(Y9/X9)*100,0)</f>
        <v>-100</v>
      </c>
      <c r="AA9" s="102">
        <f>SUM(AA10:AA14)</f>
        <v>480000</v>
      </c>
    </row>
    <row r="10" spans="1:27" ht="13.5">
      <c r="A10" s="138" t="s">
        <v>79</v>
      </c>
      <c r="B10" s="136"/>
      <c r="C10" s="155"/>
      <c r="D10" s="155"/>
      <c r="E10" s="156">
        <v>480000</v>
      </c>
      <c r="F10" s="60">
        <v>480000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240000</v>
      </c>
      <c r="Y10" s="60">
        <v>-240000</v>
      </c>
      <c r="Z10" s="140">
        <v>-100</v>
      </c>
      <c r="AA10" s="62">
        <v>480000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19140000</v>
      </c>
      <c r="F15" s="100">
        <f t="shared" si="2"/>
        <v>19140000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9570000</v>
      </c>
      <c r="Y15" s="100">
        <f t="shared" si="2"/>
        <v>-9570000</v>
      </c>
      <c r="Z15" s="137">
        <f>+IF(X15&lt;&gt;0,+(Y15/X15)*100,0)</f>
        <v>-100</v>
      </c>
      <c r="AA15" s="102">
        <f>SUM(AA16:AA18)</f>
        <v>19140000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19140000</v>
      </c>
      <c r="F17" s="60">
        <v>19140000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9570000</v>
      </c>
      <c r="Y17" s="60">
        <v>-9570000</v>
      </c>
      <c r="Z17" s="140">
        <v>-100</v>
      </c>
      <c r="AA17" s="62">
        <v>19140000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600000</v>
      </c>
      <c r="F19" s="100">
        <f t="shared" si="3"/>
        <v>600000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300000</v>
      </c>
      <c r="Y19" s="100">
        <f t="shared" si="3"/>
        <v>-300000</v>
      </c>
      <c r="Z19" s="137">
        <f>+IF(X19&lt;&gt;0,+(Y19/X19)*100,0)</f>
        <v>-100</v>
      </c>
      <c r="AA19" s="102">
        <f>SUM(AA20:AA23)</f>
        <v>600000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600000</v>
      </c>
      <c r="F23" s="60">
        <v>600000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300000</v>
      </c>
      <c r="Y23" s="60">
        <v>-300000</v>
      </c>
      <c r="Z23" s="140">
        <v>-100</v>
      </c>
      <c r="AA23" s="62">
        <v>600000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15242295</v>
      </c>
      <c r="D25" s="217">
        <f>+D5+D9+D15+D19+D24</f>
        <v>0</v>
      </c>
      <c r="E25" s="230">
        <f t="shared" si="4"/>
        <v>20720000</v>
      </c>
      <c r="F25" s="219">
        <f t="shared" si="4"/>
        <v>20720000</v>
      </c>
      <c r="G25" s="219">
        <f t="shared" si="4"/>
        <v>900344</v>
      </c>
      <c r="H25" s="219">
        <f t="shared" si="4"/>
        <v>1288750</v>
      </c>
      <c r="I25" s="219">
        <f t="shared" si="4"/>
        <v>1724533</v>
      </c>
      <c r="J25" s="219">
        <f t="shared" si="4"/>
        <v>3913627</v>
      </c>
      <c r="K25" s="219">
        <f t="shared" si="4"/>
        <v>842847</v>
      </c>
      <c r="L25" s="219">
        <f t="shared" si="4"/>
        <v>608497</v>
      </c>
      <c r="M25" s="219">
        <f t="shared" si="4"/>
        <v>788444</v>
      </c>
      <c r="N25" s="219">
        <f t="shared" si="4"/>
        <v>2239788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6153415</v>
      </c>
      <c r="X25" s="219">
        <f t="shared" si="4"/>
        <v>10359996</v>
      </c>
      <c r="Y25" s="219">
        <f t="shared" si="4"/>
        <v>-4206581</v>
      </c>
      <c r="Z25" s="231">
        <f>+IF(X25&lt;&gt;0,+(Y25/X25)*100,0)</f>
        <v>-40.60407938381444</v>
      </c>
      <c r="AA25" s="232">
        <f>+AA5+AA9+AA15+AA19+AA24</f>
        <v>20720000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15242296</v>
      </c>
      <c r="D28" s="155"/>
      <c r="E28" s="156">
        <v>16251000</v>
      </c>
      <c r="F28" s="60">
        <v>16251000</v>
      </c>
      <c r="G28" s="60">
        <v>900344</v>
      </c>
      <c r="H28" s="60">
        <v>1288750</v>
      </c>
      <c r="I28" s="60">
        <v>1724533</v>
      </c>
      <c r="J28" s="60">
        <v>3913627</v>
      </c>
      <c r="K28" s="60">
        <v>842847</v>
      </c>
      <c r="L28" s="60">
        <v>608497</v>
      </c>
      <c r="M28" s="60">
        <v>788444</v>
      </c>
      <c r="N28" s="60">
        <v>2239788</v>
      </c>
      <c r="O28" s="60"/>
      <c r="P28" s="60"/>
      <c r="Q28" s="60"/>
      <c r="R28" s="60"/>
      <c r="S28" s="60"/>
      <c r="T28" s="60"/>
      <c r="U28" s="60"/>
      <c r="V28" s="60"/>
      <c r="W28" s="60">
        <v>6153415</v>
      </c>
      <c r="X28" s="60"/>
      <c r="Y28" s="60">
        <v>6153415</v>
      </c>
      <c r="Z28" s="140"/>
      <c r="AA28" s="155">
        <v>16251000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15242296</v>
      </c>
      <c r="D32" s="210">
        <f>SUM(D28:D31)</f>
        <v>0</v>
      </c>
      <c r="E32" s="211">
        <f t="shared" si="5"/>
        <v>16251000</v>
      </c>
      <c r="F32" s="77">
        <f t="shared" si="5"/>
        <v>16251000</v>
      </c>
      <c r="G32" s="77">
        <f t="shared" si="5"/>
        <v>900344</v>
      </c>
      <c r="H32" s="77">
        <f t="shared" si="5"/>
        <v>1288750</v>
      </c>
      <c r="I32" s="77">
        <f t="shared" si="5"/>
        <v>1724533</v>
      </c>
      <c r="J32" s="77">
        <f t="shared" si="5"/>
        <v>3913627</v>
      </c>
      <c r="K32" s="77">
        <f t="shared" si="5"/>
        <v>842847</v>
      </c>
      <c r="L32" s="77">
        <f t="shared" si="5"/>
        <v>608497</v>
      </c>
      <c r="M32" s="77">
        <f t="shared" si="5"/>
        <v>788444</v>
      </c>
      <c r="N32" s="77">
        <f t="shared" si="5"/>
        <v>2239788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6153415</v>
      </c>
      <c r="X32" s="77">
        <f t="shared" si="5"/>
        <v>0</v>
      </c>
      <c r="Y32" s="77">
        <f t="shared" si="5"/>
        <v>6153415</v>
      </c>
      <c r="Z32" s="212">
        <f>+IF(X32&lt;&gt;0,+(Y32/X32)*100,0)</f>
        <v>0</v>
      </c>
      <c r="AA32" s="79">
        <f>SUM(AA28:AA31)</f>
        <v>16251000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4469000</v>
      </c>
      <c r="F35" s="60">
        <v>4469000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4469000</v>
      </c>
    </row>
    <row r="36" spans="1:27" ht="13.5">
      <c r="A36" s="238" t="s">
        <v>139</v>
      </c>
      <c r="B36" s="149"/>
      <c r="C36" s="222">
        <f aca="true" t="shared" si="6" ref="C36:Y36">SUM(C32:C35)</f>
        <v>15242296</v>
      </c>
      <c r="D36" s="222">
        <f>SUM(D32:D35)</f>
        <v>0</v>
      </c>
      <c r="E36" s="218">
        <f t="shared" si="6"/>
        <v>20720000</v>
      </c>
      <c r="F36" s="220">
        <f t="shared" si="6"/>
        <v>20720000</v>
      </c>
      <c r="G36" s="220">
        <f t="shared" si="6"/>
        <v>900344</v>
      </c>
      <c r="H36" s="220">
        <f t="shared" si="6"/>
        <v>1288750</v>
      </c>
      <c r="I36" s="220">
        <f t="shared" si="6"/>
        <v>1724533</v>
      </c>
      <c r="J36" s="220">
        <f t="shared" si="6"/>
        <v>3913627</v>
      </c>
      <c r="K36" s="220">
        <f t="shared" si="6"/>
        <v>842847</v>
      </c>
      <c r="L36" s="220">
        <f t="shared" si="6"/>
        <v>608497</v>
      </c>
      <c r="M36" s="220">
        <f t="shared" si="6"/>
        <v>788444</v>
      </c>
      <c r="N36" s="220">
        <f t="shared" si="6"/>
        <v>2239788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6153415</v>
      </c>
      <c r="X36" s="220">
        <f t="shared" si="6"/>
        <v>0</v>
      </c>
      <c r="Y36" s="220">
        <f t="shared" si="6"/>
        <v>6153415</v>
      </c>
      <c r="Z36" s="221">
        <f>+IF(X36&lt;&gt;0,+(Y36/X36)*100,0)</f>
        <v>0</v>
      </c>
      <c r="AA36" s="239">
        <f>SUM(AA32:AA35)</f>
        <v>20720000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5571191</v>
      </c>
      <c r="D6" s="155"/>
      <c r="E6" s="59">
        <v>11914585</v>
      </c>
      <c r="F6" s="60">
        <v>11914585</v>
      </c>
      <c r="G6" s="60">
        <v>23954649</v>
      </c>
      <c r="H6" s="60">
        <v>22083174</v>
      </c>
      <c r="I6" s="60">
        <v>18408642</v>
      </c>
      <c r="J6" s="60">
        <v>18408642</v>
      </c>
      <c r="K6" s="60">
        <v>15534921</v>
      </c>
      <c r="L6" s="60">
        <v>25874778</v>
      </c>
      <c r="M6" s="60">
        <v>21145858</v>
      </c>
      <c r="N6" s="60">
        <v>21145858</v>
      </c>
      <c r="O6" s="60"/>
      <c r="P6" s="60"/>
      <c r="Q6" s="60"/>
      <c r="R6" s="60"/>
      <c r="S6" s="60"/>
      <c r="T6" s="60"/>
      <c r="U6" s="60"/>
      <c r="V6" s="60"/>
      <c r="W6" s="60">
        <v>21145858</v>
      </c>
      <c r="X6" s="60">
        <v>5957293</v>
      </c>
      <c r="Y6" s="60">
        <v>15188565</v>
      </c>
      <c r="Z6" s="140">
        <v>254.96</v>
      </c>
      <c r="AA6" s="62">
        <v>11914585</v>
      </c>
    </row>
    <row r="7" spans="1:27" ht="13.5">
      <c r="A7" s="249" t="s">
        <v>144</v>
      </c>
      <c r="B7" s="182"/>
      <c r="C7" s="155"/>
      <c r="D7" s="155"/>
      <c r="E7" s="59">
        <v>16989000</v>
      </c>
      <c r="F7" s="60">
        <v>16989000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8494500</v>
      </c>
      <c r="Y7" s="60">
        <v>-8494500</v>
      </c>
      <c r="Z7" s="140">
        <v>-100</v>
      </c>
      <c r="AA7" s="62">
        <v>16989000</v>
      </c>
    </row>
    <row r="8" spans="1:27" ht="13.5">
      <c r="A8" s="249" t="s">
        <v>145</v>
      </c>
      <c r="B8" s="182"/>
      <c r="C8" s="155">
        <v>3455667</v>
      </c>
      <c r="D8" s="155"/>
      <c r="E8" s="59">
        <v>2728000</v>
      </c>
      <c r="F8" s="60">
        <v>2728000</v>
      </c>
      <c r="G8" s="60">
        <v>4899618</v>
      </c>
      <c r="H8" s="60">
        <v>5731961</v>
      </c>
      <c r="I8" s="60">
        <v>6107980</v>
      </c>
      <c r="J8" s="60">
        <v>6107980</v>
      </c>
      <c r="K8" s="60">
        <v>6513789</v>
      </c>
      <c r="L8" s="60">
        <v>7285374</v>
      </c>
      <c r="M8" s="60">
        <v>7686594</v>
      </c>
      <c r="N8" s="60">
        <v>7686594</v>
      </c>
      <c r="O8" s="60"/>
      <c r="P8" s="60"/>
      <c r="Q8" s="60"/>
      <c r="R8" s="60"/>
      <c r="S8" s="60"/>
      <c r="T8" s="60"/>
      <c r="U8" s="60"/>
      <c r="V8" s="60"/>
      <c r="W8" s="60">
        <v>7686594</v>
      </c>
      <c r="X8" s="60">
        <v>1364000</v>
      </c>
      <c r="Y8" s="60">
        <v>6322594</v>
      </c>
      <c r="Z8" s="140">
        <v>463.53</v>
      </c>
      <c r="AA8" s="62">
        <v>2728000</v>
      </c>
    </row>
    <row r="9" spans="1:27" ht="13.5">
      <c r="A9" s="249" t="s">
        <v>146</v>
      </c>
      <c r="B9" s="182"/>
      <c r="C9" s="155">
        <v>1383042</v>
      </c>
      <c r="D9" s="155"/>
      <c r="E9" s="59"/>
      <c r="F9" s="60"/>
      <c r="G9" s="60">
        <v>4472289</v>
      </c>
      <c r="H9" s="60">
        <v>4466114</v>
      </c>
      <c r="I9" s="60">
        <v>15536815</v>
      </c>
      <c r="J9" s="60">
        <v>15536815</v>
      </c>
      <c r="K9" s="60">
        <v>4400424</v>
      </c>
      <c r="L9" s="60">
        <v>3673607</v>
      </c>
      <c r="M9" s="60">
        <v>7547942</v>
      </c>
      <c r="N9" s="60">
        <v>7547942</v>
      </c>
      <c r="O9" s="60"/>
      <c r="P9" s="60"/>
      <c r="Q9" s="60"/>
      <c r="R9" s="60"/>
      <c r="S9" s="60"/>
      <c r="T9" s="60"/>
      <c r="U9" s="60"/>
      <c r="V9" s="60"/>
      <c r="W9" s="60">
        <v>7547942</v>
      </c>
      <c r="X9" s="60"/>
      <c r="Y9" s="60">
        <v>7547942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10409900</v>
      </c>
      <c r="D12" s="168">
        <f>SUM(D6:D11)</f>
        <v>0</v>
      </c>
      <c r="E12" s="72">
        <f t="shared" si="0"/>
        <v>31631585</v>
      </c>
      <c r="F12" s="73">
        <f t="shared" si="0"/>
        <v>31631585</v>
      </c>
      <c r="G12" s="73">
        <f t="shared" si="0"/>
        <v>33326556</v>
      </c>
      <c r="H12" s="73">
        <f t="shared" si="0"/>
        <v>32281249</v>
      </c>
      <c r="I12" s="73">
        <f t="shared" si="0"/>
        <v>40053437</v>
      </c>
      <c r="J12" s="73">
        <f t="shared" si="0"/>
        <v>40053437</v>
      </c>
      <c r="K12" s="73">
        <f t="shared" si="0"/>
        <v>26449134</v>
      </c>
      <c r="L12" s="73">
        <f t="shared" si="0"/>
        <v>36833759</v>
      </c>
      <c r="M12" s="73">
        <f t="shared" si="0"/>
        <v>36380394</v>
      </c>
      <c r="N12" s="73">
        <f t="shared" si="0"/>
        <v>36380394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36380394</v>
      </c>
      <c r="X12" s="73">
        <f t="shared" si="0"/>
        <v>15815793</v>
      </c>
      <c r="Y12" s="73">
        <f t="shared" si="0"/>
        <v>20564601</v>
      </c>
      <c r="Z12" s="170">
        <f>+IF(X12&lt;&gt;0,+(Y12/X12)*100,0)</f>
        <v>130.02573440358</v>
      </c>
      <c r="AA12" s="74">
        <f>SUM(AA6:AA11)</f>
        <v>31631585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1158000</v>
      </c>
      <c r="D17" s="155"/>
      <c r="E17" s="59">
        <v>1158000</v>
      </c>
      <c r="F17" s="60">
        <v>1158000</v>
      </c>
      <c r="G17" s="60">
        <v>1158000</v>
      </c>
      <c r="H17" s="60">
        <v>1158000</v>
      </c>
      <c r="I17" s="60"/>
      <c r="J17" s="60"/>
      <c r="K17" s="60">
        <v>1158000</v>
      </c>
      <c r="L17" s="60">
        <v>1158000</v>
      </c>
      <c r="M17" s="60">
        <v>1158000</v>
      </c>
      <c r="N17" s="60">
        <v>1158000</v>
      </c>
      <c r="O17" s="60"/>
      <c r="P17" s="60"/>
      <c r="Q17" s="60"/>
      <c r="R17" s="60"/>
      <c r="S17" s="60"/>
      <c r="T17" s="60"/>
      <c r="U17" s="60"/>
      <c r="V17" s="60"/>
      <c r="W17" s="60">
        <v>1158000</v>
      </c>
      <c r="X17" s="60">
        <v>579000</v>
      </c>
      <c r="Y17" s="60">
        <v>579000</v>
      </c>
      <c r="Z17" s="140">
        <v>100</v>
      </c>
      <c r="AA17" s="62">
        <v>1158000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79365595</v>
      </c>
      <c r="D19" s="155"/>
      <c r="E19" s="59">
        <v>100293000</v>
      </c>
      <c r="F19" s="60">
        <v>100293000</v>
      </c>
      <c r="G19" s="60">
        <v>81883075</v>
      </c>
      <c r="H19" s="60">
        <v>81883075</v>
      </c>
      <c r="I19" s="60">
        <v>81883075</v>
      </c>
      <c r="J19" s="60">
        <v>81883075</v>
      </c>
      <c r="K19" s="60">
        <v>81883075</v>
      </c>
      <c r="L19" s="60">
        <v>79365615</v>
      </c>
      <c r="M19" s="60">
        <v>79365615</v>
      </c>
      <c r="N19" s="60">
        <v>79365615</v>
      </c>
      <c r="O19" s="60"/>
      <c r="P19" s="60"/>
      <c r="Q19" s="60"/>
      <c r="R19" s="60"/>
      <c r="S19" s="60"/>
      <c r="T19" s="60"/>
      <c r="U19" s="60"/>
      <c r="V19" s="60"/>
      <c r="W19" s="60">
        <v>79365615</v>
      </c>
      <c r="X19" s="60">
        <v>50146500</v>
      </c>
      <c r="Y19" s="60">
        <v>29219115</v>
      </c>
      <c r="Z19" s="140">
        <v>58.27</v>
      </c>
      <c r="AA19" s="62">
        <v>100293000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72132</v>
      </c>
      <c r="D22" s="155"/>
      <c r="E22" s="59"/>
      <c r="F22" s="60"/>
      <c r="G22" s="60">
        <v>72131</v>
      </c>
      <c r="H22" s="60">
        <v>72131</v>
      </c>
      <c r="I22" s="60">
        <v>72131</v>
      </c>
      <c r="J22" s="60">
        <v>72131</v>
      </c>
      <c r="K22" s="60">
        <v>72131</v>
      </c>
      <c r="L22" s="60">
        <v>72131</v>
      </c>
      <c r="M22" s="60">
        <v>72131</v>
      </c>
      <c r="N22" s="60">
        <v>72131</v>
      </c>
      <c r="O22" s="60"/>
      <c r="P22" s="60"/>
      <c r="Q22" s="60"/>
      <c r="R22" s="60"/>
      <c r="S22" s="60"/>
      <c r="T22" s="60"/>
      <c r="U22" s="60"/>
      <c r="V22" s="60"/>
      <c r="W22" s="60">
        <v>72131</v>
      </c>
      <c r="X22" s="60"/>
      <c r="Y22" s="60">
        <v>72131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>
        <v>1158000</v>
      </c>
      <c r="J23" s="60">
        <v>1158000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80595727</v>
      </c>
      <c r="D24" s="168">
        <f>SUM(D15:D23)</f>
        <v>0</v>
      </c>
      <c r="E24" s="76">
        <f t="shared" si="1"/>
        <v>101451000</v>
      </c>
      <c r="F24" s="77">
        <f t="shared" si="1"/>
        <v>101451000</v>
      </c>
      <c r="G24" s="77">
        <f t="shared" si="1"/>
        <v>83113206</v>
      </c>
      <c r="H24" s="77">
        <f t="shared" si="1"/>
        <v>83113206</v>
      </c>
      <c r="I24" s="77">
        <f t="shared" si="1"/>
        <v>83113206</v>
      </c>
      <c r="J24" s="77">
        <f t="shared" si="1"/>
        <v>83113206</v>
      </c>
      <c r="K24" s="77">
        <f t="shared" si="1"/>
        <v>83113206</v>
      </c>
      <c r="L24" s="77">
        <f t="shared" si="1"/>
        <v>80595746</v>
      </c>
      <c r="M24" s="77">
        <f t="shared" si="1"/>
        <v>80595746</v>
      </c>
      <c r="N24" s="77">
        <f t="shared" si="1"/>
        <v>80595746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80595746</v>
      </c>
      <c r="X24" s="77">
        <f t="shared" si="1"/>
        <v>50725500</v>
      </c>
      <c r="Y24" s="77">
        <f t="shared" si="1"/>
        <v>29870246</v>
      </c>
      <c r="Z24" s="212">
        <f>+IF(X24&lt;&gt;0,+(Y24/X24)*100,0)</f>
        <v>58.886055337059275</v>
      </c>
      <c r="AA24" s="79">
        <f>SUM(AA15:AA23)</f>
        <v>101451000</v>
      </c>
    </row>
    <row r="25" spans="1:27" ht="13.5">
      <c r="A25" s="250" t="s">
        <v>159</v>
      </c>
      <c r="B25" s="251"/>
      <c r="C25" s="168">
        <f aca="true" t="shared" si="2" ref="C25:Y25">+C12+C24</f>
        <v>91005627</v>
      </c>
      <c r="D25" s="168">
        <f>+D12+D24</f>
        <v>0</v>
      </c>
      <c r="E25" s="72">
        <f t="shared" si="2"/>
        <v>133082585</v>
      </c>
      <c r="F25" s="73">
        <f t="shared" si="2"/>
        <v>133082585</v>
      </c>
      <c r="G25" s="73">
        <f t="shared" si="2"/>
        <v>116439762</v>
      </c>
      <c r="H25" s="73">
        <f t="shared" si="2"/>
        <v>115394455</v>
      </c>
      <c r="I25" s="73">
        <f t="shared" si="2"/>
        <v>123166643</v>
      </c>
      <c r="J25" s="73">
        <f t="shared" si="2"/>
        <v>123166643</v>
      </c>
      <c r="K25" s="73">
        <f t="shared" si="2"/>
        <v>109562340</v>
      </c>
      <c r="L25" s="73">
        <f t="shared" si="2"/>
        <v>117429505</v>
      </c>
      <c r="M25" s="73">
        <f t="shared" si="2"/>
        <v>116976140</v>
      </c>
      <c r="N25" s="73">
        <f t="shared" si="2"/>
        <v>116976140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116976140</v>
      </c>
      <c r="X25" s="73">
        <f t="shared" si="2"/>
        <v>66541293</v>
      </c>
      <c r="Y25" s="73">
        <f t="shared" si="2"/>
        <v>50434847</v>
      </c>
      <c r="Z25" s="170">
        <f>+IF(X25&lt;&gt;0,+(Y25/X25)*100,0)</f>
        <v>75.79481059978801</v>
      </c>
      <c r="AA25" s="74">
        <f>+AA12+AA24</f>
        <v>133082585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7137687</v>
      </c>
      <c r="D32" s="155"/>
      <c r="E32" s="59">
        <v>452000</v>
      </c>
      <c r="F32" s="60">
        <v>452000</v>
      </c>
      <c r="G32" s="60">
        <v>18151622</v>
      </c>
      <c r="H32" s="60">
        <v>17402399</v>
      </c>
      <c r="I32" s="60">
        <v>23334894</v>
      </c>
      <c r="J32" s="60">
        <v>23334894</v>
      </c>
      <c r="K32" s="60">
        <v>13409611</v>
      </c>
      <c r="L32" s="60">
        <v>14441437</v>
      </c>
      <c r="M32" s="60">
        <v>12851440</v>
      </c>
      <c r="N32" s="60">
        <v>12851440</v>
      </c>
      <c r="O32" s="60"/>
      <c r="P32" s="60"/>
      <c r="Q32" s="60"/>
      <c r="R32" s="60"/>
      <c r="S32" s="60"/>
      <c r="T32" s="60"/>
      <c r="U32" s="60"/>
      <c r="V32" s="60"/>
      <c r="W32" s="60">
        <v>12851440</v>
      </c>
      <c r="X32" s="60">
        <v>226000</v>
      </c>
      <c r="Y32" s="60">
        <v>12625440</v>
      </c>
      <c r="Z32" s="140">
        <v>5586.48</v>
      </c>
      <c r="AA32" s="62">
        <v>452000</v>
      </c>
    </row>
    <row r="33" spans="1:27" ht="13.5">
      <c r="A33" s="249" t="s">
        <v>165</v>
      </c>
      <c r="B33" s="182"/>
      <c r="C33" s="155">
        <v>1625158</v>
      </c>
      <c r="D33" s="155"/>
      <c r="E33" s="59"/>
      <c r="F33" s="60"/>
      <c r="G33" s="60">
        <v>1865028</v>
      </c>
      <c r="H33" s="60">
        <v>1606679</v>
      </c>
      <c r="I33" s="60"/>
      <c r="J33" s="60"/>
      <c r="K33" s="60">
        <v>1606679</v>
      </c>
      <c r="L33" s="60">
        <v>1606679</v>
      </c>
      <c r="M33" s="60">
        <v>1606679</v>
      </c>
      <c r="N33" s="60">
        <v>1606679</v>
      </c>
      <c r="O33" s="60"/>
      <c r="P33" s="60"/>
      <c r="Q33" s="60"/>
      <c r="R33" s="60"/>
      <c r="S33" s="60"/>
      <c r="T33" s="60"/>
      <c r="U33" s="60"/>
      <c r="V33" s="60"/>
      <c r="W33" s="60">
        <v>1606679</v>
      </c>
      <c r="X33" s="60"/>
      <c r="Y33" s="60">
        <v>1606679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8762845</v>
      </c>
      <c r="D34" s="168">
        <f>SUM(D29:D33)</f>
        <v>0</v>
      </c>
      <c r="E34" s="72">
        <f t="shared" si="3"/>
        <v>452000</v>
      </c>
      <c r="F34" s="73">
        <f t="shared" si="3"/>
        <v>452000</v>
      </c>
      <c r="G34" s="73">
        <f t="shared" si="3"/>
        <v>20016650</v>
      </c>
      <c r="H34" s="73">
        <f t="shared" si="3"/>
        <v>19009078</v>
      </c>
      <c r="I34" s="73">
        <f t="shared" si="3"/>
        <v>23334894</v>
      </c>
      <c r="J34" s="73">
        <f t="shared" si="3"/>
        <v>23334894</v>
      </c>
      <c r="K34" s="73">
        <f t="shared" si="3"/>
        <v>15016290</v>
      </c>
      <c r="L34" s="73">
        <f t="shared" si="3"/>
        <v>16048116</v>
      </c>
      <c r="M34" s="73">
        <f t="shared" si="3"/>
        <v>14458119</v>
      </c>
      <c r="N34" s="73">
        <f t="shared" si="3"/>
        <v>14458119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14458119</v>
      </c>
      <c r="X34" s="73">
        <f t="shared" si="3"/>
        <v>226000</v>
      </c>
      <c r="Y34" s="73">
        <f t="shared" si="3"/>
        <v>14232119</v>
      </c>
      <c r="Z34" s="170">
        <f>+IF(X34&lt;&gt;0,+(Y34/X34)*100,0)</f>
        <v>6297.39778761062</v>
      </c>
      <c r="AA34" s="74">
        <f>SUM(AA29:AA33)</f>
        <v>452000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1865028</v>
      </c>
      <c r="D38" s="155"/>
      <c r="E38" s="59"/>
      <c r="F38" s="60"/>
      <c r="G38" s="60"/>
      <c r="H38" s="60">
        <v>1865028</v>
      </c>
      <c r="I38" s="60"/>
      <c r="J38" s="60"/>
      <c r="K38" s="60">
        <v>1865028</v>
      </c>
      <c r="L38" s="60">
        <v>1983766</v>
      </c>
      <c r="M38" s="60">
        <v>1983766</v>
      </c>
      <c r="N38" s="60">
        <v>1983766</v>
      </c>
      <c r="O38" s="60"/>
      <c r="P38" s="60"/>
      <c r="Q38" s="60"/>
      <c r="R38" s="60"/>
      <c r="S38" s="60"/>
      <c r="T38" s="60"/>
      <c r="U38" s="60"/>
      <c r="V38" s="60"/>
      <c r="W38" s="60">
        <v>1983766</v>
      </c>
      <c r="X38" s="60"/>
      <c r="Y38" s="60">
        <v>1983766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1865028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1865028</v>
      </c>
      <c r="I39" s="77">
        <f t="shared" si="4"/>
        <v>0</v>
      </c>
      <c r="J39" s="77">
        <f t="shared" si="4"/>
        <v>0</v>
      </c>
      <c r="K39" s="77">
        <f t="shared" si="4"/>
        <v>1865028</v>
      </c>
      <c r="L39" s="77">
        <f t="shared" si="4"/>
        <v>1983766</v>
      </c>
      <c r="M39" s="77">
        <f t="shared" si="4"/>
        <v>1983766</v>
      </c>
      <c r="N39" s="77">
        <f t="shared" si="4"/>
        <v>1983766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1983766</v>
      </c>
      <c r="X39" s="77">
        <f t="shared" si="4"/>
        <v>0</v>
      </c>
      <c r="Y39" s="77">
        <f t="shared" si="4"/>
        <v>1983766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10627873</v>
      </c>
      <c r="D40" s="168">
        <f>+D34+D39</f>
        <v>0</v>
      </c>
      <c r="E40" s="72">
        <f t="shared" si="5"/>
        <v>452000</v>
      </c>
      <c r="F40" s="73">
        <f t="shared" si="5"/>
        <v>452000</v>
      </c>
      <c r="G40" s="73">
        <f t="shared" si="5"/>
        <v>20016650</v>
      </c>
      <c r="H40" s="73">
        <f t="shared" si="5"/>
        <v>20874106</v>
      </c>
      <c r="I40" s="73">
        <f t="shared" si="5"/>
        <v>23334894</v>
      </c>
      <c r="J40" s="73">
        <f t="shared" si="5"/>
        <v>23334894</v>
      </c>
      <c r="K40" s="73">
        <f t="shared" si="5"/>
        <v>16881318</v>
      </c>
      <c r="L40" s="73">
        <f t="shared" si="5"/>
        <v>18031882</v>
      </c>
      <c r="M40" s="73">
        <f t="shared" si="5"/>
        <v>16441885</v>
      </c>
      <c r="N40" s="73">
        <f t="shared" si="5"/>
        <v>16441885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16441885</v>
      </c>
      <c r="X40" s="73">
        <f t="shared" si="5"/>
        <v>226000</v>
      </c>
      <c r="Y40" s="73">
        <f t="shared" si="5"/>
        <v>16215885</v>
      </c>
      <c r="Z40" s="170">
        <f>+IF(X40&lt;&gt;0,+(Y40/X40)*100,0)</f>
        <v>7175.170353982301</v>
      </c>
      <c r="AA40" s="74">
        <f>+AA34+AA39</f>
        <v>452000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80377754</v>
      </c>
      <c r="D42" s="257">
        <f>+D25-D40</f>
        <v>0</v>
      </c>
      <c r="E42" s="258">
        <f t="shared" si="6"/>
        <v>132630585</v>
      </c>
      <c r="F42" s="259">
        <f t="shared" si="6"/>
        <v>132630585</v>
      </c>
      <c r="G42" s="259">
        <f t="shared" si="6"/>
        <v>96423112</v>
      </c>
      <c r="H42" s="259">
        <f t="shared" si="6"/>
        <v>94520349</v>
      </c>
      <c r="I42" s="259">
        <f t="shared" si="6"/>
        <v>99831749</v>
      </c>
      <c r="J42" s="259">
        <f t="shared" si="6"/>
        <v>99831749</v>
      </c>
      <c r="K42" s="259">
        <f t="shared" si="6"/>
        <v>92681022</v>
      </c>
      <c r="L42" s="259">
        <f t="shared" si="6"/>
        <v>99397623</v>
      </c>
      <c r="M42" s="259">
        <f t="shared" si="6"/>
        <v>100534255</v>
      </c>
      <c r="N42" s="259">
        <f t="shared" si="6"/>
        <v>100534255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100534255</v>
      </c>
      <c r="X42" s="259">
        <f t="shared" si="6"/>
        <v>66315293</v>
      </c>
      <c r="Y42" s="259">
        <f t="shared" si="6"/>
        <v>34218962</v>
      </c>
      <c r="Z42" s="260">
        <f>+IF(X42&lt;&gt;0,+(Y42/X42)*100,0)</f>
        <v>51.60040837035885</v>
      </c>
      <c r="AA42" s="261">
        <f>+AA25-AA40</f>
        <v>132630585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66705200</v>
      </c>
      <c r="D45" s="155"/>
      <c r="E45" s="59">
        <v>112248585</v>
      </c>
      <c r="F45" s="60">
        <v>112248585</v>
      </c>
      <c r="G45" s="60">
        <v>82750558</v>
      </c>
      <c r="H45" s="60">
        <v>80847795</v>
      </c>
      <c r="I45" s="60">
        <v>7311865</v>
      </c>
      <c r="J45" s="60">
        <v>7311865</v>
      </c>
      <c r="K45" s="60">
        <v>79008468</v>
      </c>
      <c r="L45" s="60">
        <v>85725069</v>
      </c>
      <c r="M45" s="60">
        <v>86861701</v>
      </c>
      <c r="N45" s="60">
        <v>86861701</v>
      </c>
      <c r="O45" s="60"/>
      <c r="P45" s="60"/>
      <c r="Q45" s="60"/>
      <c r="R45" s="60"/>
      <c r="S45" s="60"/>
      <c r="T45" s="60"/>
      <c r="U45" s="60"/>
      <c r="V45" s="60"/>
      <c r="W45" s="60">
        <v>86861701</v>
      </c>
      <c r="X45" s="60">
        <v>56124293</v>
      </c>
      <c r="Y45" s="60">
        <v>30737408</v>
      </c>
      <c r="Z45" s="139">
        <v>54.77</v>
      </c>
      <c r="AA45" s="62">
        <v>112248585</v>
      </c>
    </row>
    <row r="46" spans="1:27" ht="13.5">
      <c r="A46" s="249" t="s">
        <v>171</v>
      </c>
      <c r="B46" s="182"/>
      <c r="C46" s="155">
        <v>13672554</v>
      </c>
      <c r="D46" s="155"/>
      <c r="E46" s="59">
        <v>20382000</v>
      </c>
      <c r="F46" s="60">
        <v>20382000</v>
      </c>
      <c r="G46" s="60">
        <v>13672554</v>
      </c>
      <c r="H46" s="60">
        <v>13672554</v>
      </c>
      <c r="I46" s="60">
        <v>92519884</v>
      </c>
      <c r="J46" s="60">
        <v>92519884</v>
      </c>
      <c r="K46" s="60">
        <v>13672554</v>
      </c>
      <c r="L46" s="60">
        <v>13672554</v>
      </c>
      <c r="M46" s="60">
        <v>13672554</v>
      </c>
      <c r="N46" s="60">
        <v>13672554</v>
      </c>
      <c r="O46" s="60"/>
      <c r="P46" s="60"/>
      <c r="Q46" s="60"/>
      <c r="R46" s="60"/>
      <c r="S46" s="60"/>
      <c r="T46" s="60"/>
      <c r="U46" s="60"/>
      <c r="V46" s="60"/>
      <c r="W46" s="60">
        <v>13672554</v>
      </c>
      <c r="X46" s="60">
        <v>10191000</v>
      </c>
      <c r="Y46" s="60">
        <v>3481554</v>
      </c>
      <c r="Z46" s="139">
        <v>34.16</v>
      </c>
      <c r="AA46" s="62">
        <v>20382000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80377754</v>
      </c>
      <c r="D48" s="217">
        <f>SUM(D45:D47)</f>
        <v>0</v>
      </c>
      <c r="E48" s="264">
        <f t="shared" si="7"/>
        <v>132630585</v>
      </c>
      <c r="F48" s="219">
        <f t="shared" si="7"/>
        <v>132630585</v>
      </c>
      <c r="G48" s="219">
        <f t="shared" si="7"/>
        <v>96423112</v>
      </c>
      <c r="H48" s="219">
        <f t="shared" si="7"/>
        <v>94520349</v>
      </c>
      <c r="I48" s="219">
        <f t="shared" si="7"/>
        <v>99831749</v>
      </c>
      <c r="J48" s="219">
        <f t="shared" si="7"/>
        <v>99831749</v>
      </c>
      <c r="K48" s="219">
        <f t="shared" si="7"/>
        <v>92681022</v>
      </c>
      <c r="L48" s="219">
        <f t="shared" si="7"/>
        <v>99397623</v>
      </c>
      <c r="M48" s="219">
        <f t="shared" si="7"/>
        <v>100534255</v>
      </c>
      <c r="N48" s="219">
        <f t="shared" si="7"/>
        <v>100534255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100534255</v>
      </c>
      <c r="X48" s="219">
        <f t="shared" si="7"/>
        <v>66315293</v>
      </c>
      <c r="Y48" s="219">
        <f t="shared" si="7"/>
        <v>34218962</v>
      </c>
      <c r="Z48" s="265">
        <f>+IF(X48&lt;&gt;0,+(Y48/X48)*100,0)</f>
        <v>51.60040837035885</v>
      </c>
      <c r="AA48" s="232">
        <f>SUM(AA45:AA47)</f>
        <v>132630585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22269470</v>
      </c>
      <c r="D6" s="155"/>
      <c r="E6" s="59">
        <v>20026004</v>
      </c>
      <c r="F6" s="60">
        <v>20026004</v>
      </c>
      <c r="G6" s="60">
        <v>1035079</v>
      </c>
      <c r="H6" s="60">
        <v>479946</v>
      </c>
      <c r="I6" s="60">
        <v>863374</v>
      </c>
      <c r="J6" s="60">
        <v>2378399</v>
      </c>
      <c r="K6" s="60">
        <v>901767</v>
      </c>
      <c r="L6" s="60">
        <v>830169</v>
      </c>
      <c r="M6" s="60">
        <v>476934</v>
      </c>
      <c r="N6" s="60">
        <v>2208870</v>
      </c>
      <c r="O6" s="60"/>
      <c r="P6" s="60"/>
      <c r="Q6" s="60"/>
      <c r="R6" s="60"/>
      <c r="S6" s="60"/>
      <c r="T6" s="60"/>
      <c r="U6" s="60"/>
      <c r="V6" s="60"/>
      <c r="W6" s="60">
        <v>4587269</v>
      </c>
      <c r="X6" s="60">
        <v>10012002</v>
      </c>
      <c r="Y6" s="60">
        <v>-5424733</v>
      </c>
      <c r="Z6" s="140">
        <v>-54.18</v>
      </c>
      <c r="AA6" s="62">
        <v>20026004</v>
      </c>
    </row>
    <row r="7" spans="1:27" ht="13.5">
      <c r="A7" s="249" t="s">
        <v>178</v>
      </c>
      <c r="B7" s="182"/>
      <c r="C7" s="155">
        <v>48649335</v>
      </c>
      <c r="D7" s="155"/>
      <c r="E7" s="59">
        <v>48971004</v>
      </c>
      <c r="F7" s="60">
        <v>48971004</v>
      </c>
      <c r="G7" s="60">
        <v>15748741</v>
      </c>
      <c r="H7" s="60">
        <v>150345</v>
      </c>
      <c r="I7" s="60">
        <v>271880</v>
      </c>
      <c r="J7" s="60">
        <v>16170966</v>
      </c>
      <c r="K7" s="60">
        <v>287631</v>
      </c>
      <c r="L7" s="60">
        <v>14224851</v>
      </c>
      <c r="M7" s="60">
        <v>733001</v>
      </c>
      <c r="N7" s="60">
        <v>15245483</v>
      </c>
      <c r="O7" s="60"/>
      <c r="P7" s="60"/>
      <c r="Q7" s="60"/>
      <c r="R7" s="60"/>
      <c r="S7" s="60"/>
      <c r="T7" s="60"/>
      <c r="U7" s="60"/>
      <c r="V7" s="60"/>
      <c r="W7" s="60">
        <v>31416449</v>
      </c>
      <c r="X7" s="60">
        <v>24485502</v>
      </c>
      <c r="Y7" s="60">
        <v>6930947</v>
      </c>
      <c r="Z7" s="140">
        <v>28.31</v>
      </c>
      <c r="AA7" s="62">
        <v>48971004</v>
      </c>
    </row>
    <row r="8" spans="1:27" ht="13.5">
      <c r="A8" s="249" t="s">
        <v>179</v>
      </c>
      <c r="B8" s="182"/>
      <c r="C8" s="155"/>
      <c r="D8" s="155"/>
      <c r="E8" s="59">
        <v>16251000</v>
      </c>
      <c r="F8" s="60">
        <v>16251000</v>
      </c>
      <c r="G8" s="60">
        <v>4000000</v>
      </c>
      <c r="H8" s="60"/>
      <c r="I8" s="60"/>
      <c r="J8" s="60">
        <v>4000000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4000000</v>
      </c>
      <c r="X8" s="60">
        <v>8125500</v>
      </c>
      <c r="Y8" s="60">
        <v>-4125500</v>
      </c>
      <c r="Z8" s="140">
        <v>-50.77</v>
      </c>
      <c r="AA8" s="62">
        <v>16251000</v>
      </c>
    </row>
    <row r="9" spans="1:27" ht="13.5">
      <c r="A9" s="249" t="s">
        <v>180</v>
      </c>
      <c r="B9" s="182"/>
      <c r="C9" s="155">
        <v>913367</v>
      </c>
      <c r="D9" s="155"/>
      <c r="E9" s="59">
        <v>988992</v>
      </c>
      <c r="F9" s="60">
        <v>988992</v>
      </c>
      <c r="G9" s="60">
        <v>27281</v>
      </c>
      <c r="H9" s="60">
        <v>136620</v>
      </c>
      <c r="I9" s="60">
        <v>163533</v>
      </c>
      <c r="J9" s="60">
        <v>327434</v>
      </c>
      <c r="K9" s="60">
        <v>156045</v>
      </c>
      <c r="L9" s="60">
        <v>373385</v>
      </c>
      <c r="M9" s="60">
        <v>47974</v>
      </c>
      <c r="N9" s="60">
        <v>577404</v>
      </c>
      <c r="O9" s="60"/>
      <c r="P9" s="60"/>
      <c r="Q9" s="60"/>
      <c r="R9" s="60"/>
      <c r="S9" s="60"/>
      <c r="T9" s="60"/>
      <c r="U9" s="60"/>
      <c r="V9" s="60"/>
      <c r="W9" s="60">
        <v>904838</v>
      </c>
      <c r="X9" s="60">
        <v>494496</v>
      </c>
      <c r="Y9" s="60">
        <v>410342</v>
      </c>
      <c r="Z9" s="140">
        <v>82.98</v>
      </c>
      <c r="AA9" s="62">
        <v>988992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-65364737</v>
      </c>
      <c r="D12" s="155"/>
      <c r="E12" s="59">
        <v>-46080000</v>
      </c>
      <c r="F12" s="60">
        <v>-46080000</v>
      </c>
      <c r="G12" s="60">
        <v>-3160189</v>
      </c>
      <c r="H12" s="60">
        <v>-3118395</v>
      </c>
      <c r="I12" s="60">
        <v>-4055889</v>
      </c>
      <c r="J12" s="60">
        <v>-10334473</v>
      </c>
      <c r="K12" s="60">
        <v>-3092388</v>
      </c>
      <c r="L12" s="60">
        <v>-3430878</v>
      </c>
      <c r="M12" s="60">
        <v>-4209356</v>
      </c>
      <c r="N12" s="60">
        <v>-10732622</v>
      </c>
      <c r="O12" s="60"/>
      <c r="P12" s="60"/>
      <c r="Q12" s="60"/>
      <c r="R12" s="60"/>
      <c r="S12" s="60"/>
      <c r="T12" s="60"/>
      <c r="U12" s="60"/>
      <c r="V12" s="60"/>
      <c r="W12" s="60">
        <v>-21067095</v>
      </c>
      <c r="X12" s="60">
        <v>-23040000</v>
      </c>
      <c r="Y12" s="60">
        <v>1972905</v>
      </c>
      <c r="Z12" s="140">
        <v>-8.56</v>
      </c>
      <c r="AA12" s="62">
        <v>-46080000</v>
      </c>
    </row>
    <row r="13" spans="1:27" ht="13.5">
      <c r="A13" s="249" t="s">
        <v>40</v>
      </c>
      <c r="B13" s="182"/>
      <c r="C13" s="155">
        <v>-117055</v>
      </c>
      <c r="D13" s="155"/>
      <c r="E13" s="59">
        <v>-127080</v>
      </c>
      <c r="F13" s="60">
        <v>-127080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-63540</v>
      </c>
      <c r="Y13" s="60">
        <v>63540</v>
      </c>
      <c r="Z13" s="140">
        <v>-100</v>
      </c>
      <c r="AA13" s="62">
        <v>-127080</v>
      </c>
    </row>
    <row r="14" spans="1:27" ht="13.5">
      <c r="A14" s="249" t="s">
        <v>42</v>
      </c>
      <c r="B14" s="182"/>
      <c r="C14" s="155"/>
      <c r="D14" s="155"/>
      <c r="E14" s="59">
        <v>-4738000</v>
      </c>
      <c r="F14" s="60">
        <v>-4738000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-2368998</v>
      </c>
      <c r="Y14" s="60">
        <v>2368998</v>
      </c>
      <c r="Z14" s="140">
        <v>-100</v>
      </c>
      <c r="AA14" s="62">
        <v>-4738000</v>
      </c>
    </row>
    <row r="15" spans="1:27" ht="13.5">
      <c r="A15" s="250" t="s">
        <v>184</v>
      </c>
      <c r="B15" s="251"/>
      <c r="C15" s="168">
        <f aca="true" t="shared" si="0" ref="C15:Y15">SUM(C6:C14)</f>
        <v>6350380</v>
      </c>
      <c r="D15" s="168">
        <f>SUM(D6:D14)</f>
        <v>0</v>
      </c>
      <c r="E15" s="72">
        <f t="shared" si="0"/>
        <v>35291920</v>
      </c>
      <c r="F15" s="73">
        <f t="shared" si="0"/>
        <v>35291920</v>
      </c>
      <c r="G15" s="73">
        <f t="shared" si="0"/>
        <v>17650912</v>
      </c>
      <c r="H15" s="73">
        <f t="shared" si="0"/>
        <v>-2351484</v>
      </c>
      <c r="I15" s="73">
        <f t="shared" si="0"/>
        <v>-2757102</v>
      </c>
      <c r="J15" s="73">
        <f t="shared" si="0"/>
        <v>12542326</v>
      </c>
      <c r="K15" s="73">
        <f t="shared" si="0"/>
        <v>-1746945</v>
      </c>
      <c r="L15" s="73">
        <f t="shared" si="0"/>
        <v>11997527</v>
      </c>
      <c r="M15" s="73">
        <f t="shared" si="0"/>
        <v>-2951447</v>
      </c>
      <c r="N15" s="73">
        <f t="shared" si="0"/>
        <v>7299135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19841461</v>
      </c>
      <c r="X15" s="73">
        <f t="shared" si="0"/>
        <v>17644962</v>
      </c>
      <c r="Y15" s="73">
        <f t="shared" si="0"/>
        <v>2196499</v>
      </c>
      <c r="Z15" s="170">
        <f>+IF(X15&lt;&gt;0,+(Y15/X15)*100,0)</f>
        <v>12.44830677447761</v>
      </c>
      <c r="AA15" s="74">
        <f>SUM(AA6:AA14)</f>
        <v>35291920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20000</v>
      </c>
      <c r="F20" s="159">
        <v>20000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10002</v>
      </c>
      <c r="Y20" s="60">
        <v>-10002</v>
      </c>
      <c r="Z20" s="140">
        <v>-100</v>
      </c>
      <c r="AA20" s="62">
        <v>20000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-19042642</v>
      </c>
      <c r="D24" s="155"/>
      <c r="E24" s="59">
        <v>-20720000</v>
      </c>
      <c r="F24" s="60">
        <v>-20720000</v>
      </c>
      <c r="G24" s="60">
        <v>-900344</v>
      </c>
      <c r="H24" s="60">
        <v>-1288750</v>
      </c>
      <c r="I24" s="60">
        <v>-1724533</v>
      </c>
      <c r="J24" s="60">
        <v>-3913627</v>
      </c>
      <c r="K24" s="60">
        <v>-842847</v>
      </c>
      <c r="L24" s="60">
        <v>-608497</v>
      </c>
      <c r="M24" s="60">
        <v>-788444</v>
      </c>
      <c r="N24" s="60">
        <v>-2239788</v>
      </c>
      <c r="O24" s="60"/>
      <c r="P24" s="60"/>
      <c r="Q24" s="60"/>
      <c r="R24" s="60"/>
      <c r="S24" s="60"/>
      <c r="T24" s="60"/>
      <c r="U24" s="60"/>
      <c r="V24" s="60"/>
      <c r="W24" s="60">
        <v>-6153415</v>
      </c>
      <c r="X24" s="60">
        <v>-10360002</v>
      </c>
      <c r="Y24" s="60">
        <v>4206587</v>
      </c>
      <c r="Z24" s="140">
        <v>-40.6</v>
      </c>
      <c r="AA24" s="62">
        <v>-20720000</v>
      </c>
    </row>
    <row r="25" spans="1:27" ht="13.5">
      <c r="A25" s="250" t="s">
        <v>191</v>
      </c>
      <c r="B25" s="251"/>
      <c r="C25" s="168">
        <f aca="true" t="shared" si="1" ref="C25:Y25">SUM(C19:C24)</f>
        <v>-19042642</v>
      </c>
      <c r="D25" s="168">
        <f>SUM(D19:D24)</f>
        <v>0</v>
      </c>
      <c r="E25" s="72">
        <f t="shared" si="1"/>
        <v>-20700000</v>
      </c>
      <c r="F25" s="73">
        <f t="shared" si="1"/>
        <v>-20700000</v>
      </c>
      <c r="G25" s="73">
        <f t="shared" si="1"/>
        <v>-900344</v>
      </c>
      <c r="H25" s="73">
        <f t="shared" si="1"/>
        <v>-1288750</v>
      </c>
      <c r="I25" s="73">
        <f t="shared" si="1"/>
        <v>-1724533</v>
      </c>
      <c r="J25" s="73">
        <f t="shared" si="1"/>
        <v>-3913627</v>
      </c>
      <c r="K25" s="73">
        <f t="shared" si="1"/>
        <v>-842847</v>
      </c>
      <c r="L25" s="73">
        <f t="shared" si="1"/>
        <v>-608497</v>
      </c>
      <c r="M25" s="73">
        <f t="shared" si="1"/>
        <v>-788444</v>
      </c>
      <c r="N25" s="73">
        <f t="shared" si="1"/>
        <v>-2239788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-6153415</v>
      </c>
      <c r="X25" s="73">
        <f t="shared" si="1"/>
        <v>-10350000</v>
      </c>
      <c r="Y25" s="73">
        <f t="shared" si="1"/>
        <v>4196585</v>
      </c>
      <c r="Z25" s="170">
        <f>+IF(X25&lt;&gt;0,+(Y25/X25)*100,0)</f>
        <v>-40.54671497584541</v>
      </c>
      <c r="AA25" s="74">
        <f>SUM(AA19:AA24)</f>
        <v>-20700000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-12692262</v>
      </c>
      <c r="D36" s="153">
        <f>+D15+D25+D34</f>
        <v>0</v>
      </c>
      <c r="E36" s="99">
        <f t="shared" si="3"/>
        <v>14591920</v>
      </c>
      <c r="F36" s="100">
        <f t="shared" si="3"/>
        <v>14591920</v>
      </c>
      <c r="G36" s="100">
        <f t="shared" si="3"/>
        <v>16750568</v>
      </c>
      <c r="H36" s="100">
        <f t="shared" si="3"/>
        <v>-3640234</v>
      </c>
      <c r="I36" s="100">
        <f t="shared" si="3"/>
        <v>-4481635</v>
      </c>
      <c r="J36" s="100">
        <f t="shared" si="3"/>
        <v>8628699</v>
      </c>
      <c r="K36" s="100">
        <f t="shared" si="3"/>
        <v>-2589792</v>
      </c>
      <c r="L36" s="100">
        <f t="shared" si="3"/>
        <v>11389030</v>
      </c>
      <c r="M36" s="100">
        <f t="shared" si="3"/>
        <v>-3739891</v>
      </c>
      <c r="N36" s="100">
        <f t="shared" si="3"/>
        <v>5059347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13688046</v>
      </c>
      <c r="X36" s="100">
        <f t="shared" si="3"/>
        <v>7294962</v>
      </c>
      <c r="Y36" s="100">
        <f t="shared" si="3"/>
        <v>6393084</v>
      </c>
      <c r="Z36" s="137">
        <f>+IF(X36&lt;&gt;0,+(Y36/X36)*100,0)</f>
        <v>87.63697466827107</v>
      </c>
      <c r="AA36" s="102">
        <f>+AA15+AA25+AA34</f>
        <v>14591920</v>
      </c>
    </row>
    <row r="37" spans="1:27" ht="13.5">
      <c r="A37" s="249" t="s">
        <v>199</v>
      </c>
      <c r="B37" s="182"/>
      <c r="C37" s="153">
        <v>18263453</v>
      </c>
      <c r="D37" s="153"/>
      <c r="E37" s="99">
        <v>22376552</v>
      </c>
      <c r="F37" s="100">
        <v>22376552</v>
      </c>
      <c r="G37" s="100">
        <v>16501278</v>
      </c>
      <c r="H37" s="100">
        <v>33251846</v>
      </c>
      <c r="I37" s="100">
        <v>29611612</v>
      </c>
      <c r="J37" s="100">
        <v>16501278</v>
      </c>
      <c r="K37" s="100">
        <v>25129977</v>
      </c>
      <c r="L37" s="100">
        <v>22540185</v>
      </c>
      <c r="M37" s="100">
        <v>33929215</v>
      </c>
      <c r="N37" s="100">
        <v>25129977</v>
      </c>
      <c r="O37" s="100"/>
      <c r="P37" s="100"/>
      <c r="Q37" s="100"/>
      <c r="R37" s="100"/>
      <c r="S37" s="100"/>
      <c r="T37" s="100"/>
      <c r="U37" s="100"/>
      <c r="V37" s="100"/>
      <c r="W37" s="100">
        <v>16501278</v>
      </c>
      <c r="X37" s="100">
        <v>22376552</v>
      </c>
      <c r="Y37" s="100">
        <v>-5875274</v>
      </c>
      <c r="Z37" s="137">
        <v>-26.26</v>
      </c>
      <c r="AA37" s="102">
        <v>22376552</v>
      </c>
    </row>
    <row r="38" spans="1:27" ht="13.5">
      <c r="A38" s="269" t="s">
        <v>200</v>
      </c>
      <c r="B38" s="256"/>
      <c r="C38" s="257">
        <v>5571191</v>
      </c>
      <c r="D38" s="257"/>
      <c r="E38" s="258">
        <v>36968472</v>
      </c>
      <c r="F38" s="259">
        <v>36968472</v>
      </c>
      <c r="G38" s="259">
        <v>33251846</v>
      </c>
      <c r="H38" s="259">
        <v>29611612</v>
      </c>
      <c r="I38" s="259">
        <v>25129977</v>
      </c>
      <c r="J38" s="259">
        <v>25129977</v>
      </c>
      <c r="K38" s="259">
        <v>22540185</v>
      </c>
      <c r="L38" s="259">
        <v>33929215</v>
      </c>
      <c r="M38" s="259">
        <v>30189324</v>
      </c>
      <c r="N38" s="259">
        <v>30189324</v>
      </c>
      <c r="O38" s="259"/>
      <c r="P38" s="259"/>
      <c r="Q38" s="259"/>
      <c r="R38" s="259"/>
      <c r="S38" s="259"/>
      <c r="T38" s="259"/>
      <c r="U38" s="259"/>
      <c r="V38" s="259"/>
      <c r="W38" s="259">
        <v>30189324</v>
      </c>
      <c r="X38" s="259">
        <v>29671514</v>
      </c>
      <c r="Y38" s="259">
        <v>517810</v>
      </c>
      <c r="Z38" s="260">
        <v>1.75</v>
      </c>
      <c r="AA38" s="261">
        <v>36968472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15242295</v>
      </c>
      <c r="D5" s="200">
        <f t="shared" si="0"/>
        <v>0</v>
      </c>
      <c r="E5" s="106">
        <f t="shared" si="0"/>
        <v>20720000</v>
      </c>
      <c r="F5" s="106">
        <f t="shared" si="0"/>
        <v>20720000</v>
      </c>
      <c r="G5" s="106">
        <f t="shared" si="0"/>
        <v>900344</v>
      </c>
      <c r="H5" s="106">
        <f t="shared" si="0"/>
        <v>1288750</v>
      </c>
      <c r="I5" s="106">
        <f t="shared" si="0"/>
        <v>1724533</v>
      </c>
      <c r="J5" s="106">
        <f t="shared" si="0"/>
        <v>3913627</v>
      </c>
      <c r="K5" s="106">
        <f t="shared" si="0"/>
        <v>842847</v>
      </c>
      <c r="L5" s="106">
        <f t="shared" si="0"/>
        <v>608497</v>
      </c>
      <c r="M5" s="106">
        <f t="shared" si="0"/>
        <v>788444</v>
      </c>
      <c r="N5" s="106">
        <f t="shared" si="0"/>
        <v>2239788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6153415</v>
      </c>
      <c r="X5" s="106">
        <f t="shared" si="0"/>
        <v>10360000</v>
      </c>
      <c r="Y5" s="106">
        <f t="shared" si="0"/>
        <v>-4206585</v>
      </c>
      <c r="Z5" s="201">
        <f>+IF(X5&lt;&gt;0,+(Y5/X5)*100,0)</f>
        <v>-40.604102316602315</v>
      </c>
      <c r="AA5" s="199">
        <f>SUM(AA11:AA18)</f>
        <v>20720000</v>
      </c>
    </row>
    <row r="6" spans="1:27" ht="13.5">
      <c r="A6" s="291" t="s">
        <v>204</v>
      </c>
      <c r="B6" s="142"/>
      <c r="C6" s="62">
        <v>4887590</v>
      </c>
      <c r="D6" s="156"/>
      <c r="E6" s="60">
        <v>19140000</v>
      </c>
      <c r="F6" s="60">
        <v>19140000</v>
      </c>
      <c r="G6" s="60">
        <v>120000</v>
      </c>
      <c r="H6" s="60">
        <v>171748</v>
      </c>
      <c r="I6" s="60">
        <v>412644</v>
      </c>
      <c r="J6" s="60">
        <v>704392</v>
      </c>
      <c r="K6" s="60">
        <v>438592</v>
      </c>
      <c r="L6" s="60">
        <v>548425</v>
      </c>
      <c r="M6" s="60">
        <v>269500</v>
      </c>
      <c r="N6" s="60">
        <v>1256517</v>
      </c>
      <c r="O6" s="60"/>
      <c r="P6" s="60"/>
      <c r="Q6" s="60"/>
      <c r="R6" s="60"/>
      <c r="S6" s="60"/>
      <c r="T6" s="60"/>
      <c r="U6" s="60"/>
      <c r="V6" s="60"/>
      <c r="W6" s="60">
        <v>1960909</v>
      </c>
      <c r="X6" s="60">
        <v>9570000</v>
      </c>
      <c r="Y6" s="60">
        <v>-7609091</v>
      </c>
      <c r="Z6" s="140">
        <v>-79.51</v>
      </c>
      <c r="AA6" s="155">
        <v>19140000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443398</v>
      </c>
      <c r="I10" s="60">
        <v>496706</v>
      </c>
      <c r="J10" s="60">
        <v>940104</v>
      </c>
      <c r="K10" s="60"/>
      <c r="L10" s="60"/>
      <c r="M10" s="60">
        <v>326233</v>
      </c>
      <c r="N10" s="60">
        <v>326233</v>
      </c>
      <c r="O10" s="60"/>
      <c r="P10" s="60"/>
      <c r="Q10" s="60"/>
      <c r="R10" s="60"/>
      <c r="S10" s="60"/>
      <c r="T10" s="60"/>
      <c r="U10" s="60"/>
      <c r="V10" s="60"/>
      <c r="W10" s="60">
        <v>1266337</v>
      </c>
      <c r="X10" s="60"/>
      <c r="Y10" s="60">
        <v>1266337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4887590</v>
      </c>
      <c r="D11" s="294">
        <f t="shared" si="1"/>
        <v>0</v>
      </c>
      <c r="E11" s="295">
        <f t="shared" si="1"/>
        <v>19140000</v>
      </c>
      <c r="F11" s="295">
        <f t="shared" si="1"/>
        <v>19140000</v>
      </c>
      <c r="G11" s="295">
        <f t="shared" si="1"/>
        <v>120000</v>
      </c>
      <c r="H11" s="295">
        <f t="shared" si="1"/>
        <v>615146</v>
      </c>
      <c r="I11" s="295">
        <f t="shared" si="1"/>
        <v>909350</v>
      </c>
      <c r="J11" s="295">
        <f t="shared" si="1"/>
        <v>1644496</v>
      </c>
      <c r="K11" s="295">
        <f t="shared" si="1"/>
        <v>438592</v>
      </c>
      <c r="L11" s="295">
        <f t="shared" si="1"/>
        <v>548425</v>
      </c>
      <c r="M11" s="295">
        <f t="shared" si="1"/>
        <v>595733</v>
      </c>
      <c r="N11" s="295">
        <f t="shared" si="1"/>
        <v>1582750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3227246</v>
      </c>
      <c r="X11" s="295">
        <f t="shared" si="1"/>
        <v>9570000</v>
      </c>
      <c r="Y11" s="295">
        <f t="shared" si="1"/>
        <v>-6342754</v>
      </c>
      <c r="Z11" s="296">
        <f>+IF(X11&lt;&gt;0,+(Y11/X11)*100,0)</f>
        <v>-66.27747126436782</v>
      </c>
      <c r="AA11" s="297">
        <f>SUM(AA6:AA10)</f>
        <v>19140000</v>
      </c>
    </row>
    <row r="12" spans="1:27" ht="13.5">
      <c r="A12" s="298" t="s">
        <v>210</v>
      </c>
      <c r="B12" s="136"/>
      <c r="C12" s="62">
        <v>10354705</v>
      </c>
      <c r="D12" s="156"/>
      <c r="E12" s="60">
        <v>1080000</v>
      </c>
      <c r="F12" s="60">
        <v>1080000</v>
      </c>
      <c r="G12" s="60">
        <v>780344</v>
      </c>
      <c r="H12" s="60">
        <v>673604</v>
      </c>
      <c r="I12" s="60">
        <v>815183</v>
      </c>
      <c r="J12" s="60">
        <v>2269131</v>
      </c>
      <c r="K12" s="60">
        <v>404255</v>
      </c>
      <c r="L12" s="60">
        <v>60072</v>
      </c>
      <c r="M12" s="60">
        <v>192711</v>
      </c>
      <c r="N12" s="60">
        <v>657038</v>
      </c>
      <c r="O12" s="60"/>
      <c r="P12" s="60"/>
      <c r="Q12" s="60"/>
      <c r="R12" s="60"/>
      <c r="S12" s="60"/>
      <c r="T12" s="60"/>
      <c r="U12" s="60"/>
      <c r="V12" s="60"/>
      <c r="W12" s="60">
        <v>2926169</v>
      </c>
      <c r="X12" s="60">
        <v>540000</v>
      </c>
      <c r="Y12" s="60">
        <v>2386169</v>
      </c>
      <c r="Z12" s="140">
        <v>441.88</v>
      </c>
      <c r="AA12" s="155">
        <v>1080000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500000</v>
      </c>
      <c r="F15" s="60">
        <v>500000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250000</v>
      </c>
      <c r="Y15" s="60">
        <v>-250000</v>
      </c>
      <c r="Z15" s="140">
        <v>-100</v>
      </c>
      <c r="AA15" s="155">
        <v>500000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4887590</v>
      </c>
      <c r="D36" s="156">
        <f t="shared" si="4"/>
        <v>0</v>
      </c>
      <c r="E36" s="60">
        <f t="shared" si="4"/>
        <v>19140000</v>
      </c>
      <c r="F36" s="60">
        <f t="shared" si="4"/>
        <v>19140000</v>
      </c>
      <c r="G36" s="60">
        <f t="shared" si="4"/>
        <v>120000</v>
      </c>
      <c r="H36" s="60">
        <f t="shared" si="4"/>
        <v>171748</v>
      </c>
      <c r="I36" s="60">
        <f t="shared" si="4"/>
        <v>412644</v>
      </c>
      <c r="J36" s="60">
        <f t="shared" si="4"/>
        <v>704392</v>
      </c>
      <c r="K36" s="60">
        <f t="shared" si="4"/>
        <v>438592</v>
      </c>
      <c r="L36" s="60">
        <f t="shared" si="4"/>
        <v>548425</v>
      </c>
      <c r="M36" s="60">
        <f t="shared" si="4"/>
        <v>269500</v>
      </c>
      <c r="N36" s="60">
        <f t="shared" si="4"/>
        <v>1256517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1960909</v>
      </c>
      <c r="X36" s="60">
        <f t="shared" si="4"/>
        <v>9570000</v>
      </c>
      <c r="Y36" s="60">
        <f t="shared" si="4"/>
        <v>-7609091</v>
      </c>
      <c r="Z36" s="140">
        <f aca="true" t="shared" si="5" ref="Z36:Z49">+IF(X36&lt;&gt;0,+(Y36/X36)*100,0)</f>
        <v>-79.5098328108673</v>
      </c>
      <c r="AA36" s="155">
        <f>AA6+AA21</f>
        <v>19140000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443398</v>
      </c>
      <c r="I40" s="60">
        <f t="shared" si="4"/>
        <v>496706</v>
      </c>
      <c r="J40" s="60">
        <f t="shared" si="4"/>
        <v>940104</v>
      </c>
      <c r="K40" s="60">
        <f t="shared" si="4"/>
        <v>0</v>
      </c>
      <c r="L40" s="60">
        <f t="shared" si="4"/>
        <v>0</v>
      </c>
      <c r="M40" s="60">
        <f t="shared" si="4"/>
        <v>326233</v>
      </c>
      <c r="N40" s="60">
        <f t="shared" si="4"/>
        <v>326233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1266337</v>
      </c>
      <c r="X40" s="60">
        <f t="shared" si="4"/>
        <v>0</v>
      </c>
      <c r="Y40" s="60">
        <f t="shared" si="4"/>
        <v>1266337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4887590</v>
      </c>
      <c r="D41" s="294">
        <f t="shared" si="6"/>
        <v>0</v>
      </c>
      <c r="E41" s="295">
        <f t="shared" si="6"/>
        <v>19140000</v>
      </c>
      <c r="F41" s="295">
        <f t="shared" si="6"/>
        <v>19140000</v>
      </c>
      <c r="G41" s="295">
        <f t="shared" si="6"/>
        <v>120000</v>
      </c>
      <c r="H41" s="295">
        <f t="shared" si="6"/>
        <v>615146</v>
      </c>
      <c r="I41" s="295">
        <f t="shared" si="6"/>
        <v>909350</v>
      </c>
      <c r="J41" s="295">
        <f t="shared" si="6"/>
        <v>1644496</v>
      </c>
      <c r="K41" s="295">
        <f t="shared" si="6"/>
        <v>438592</v>
      </c>
      <c r="L41" s="295">
        <f t="shared" si="6"/>
        <v>548425</v>
      </c>
      <c r="M41" s="295">
        <f t="shared" si="6"/>
        <v>595733</v>
      </c>
      <c r="N41" s="295">
        <f t="shared" si="6"/>
        <v>1582750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3227246</v>
      </c>
      <c r="X41" s="295">
        <f t="shared" si="6"/>
        <v>9570000</v>
      </c>
      <c r="Y41" s="295">
        <f t="shared" si="6"/>
        <v>-6342754</v>
      </c>
      <c r="Z41" s="296">
        <f t="shared" si="5"/>
        <v>-66.27747126436782</v>
      </c>
      <c r="AA41" s="297">
        <f>SUM(AA36:AA40)</f>
        <v>19140000</v>
      </c>
    </row>
    <row r="42" spans="1:27" ht="13.5">
      <c r="A42" s="298" t="s">
        <v>210</v>
      </c>
      <c r="B42" s="136"/>
      <c r="C42" s="95">
        <f aca="true" t="shared" si="7" ref="C42:Y48">C12+C27</f>
        <v>10354705</v>
      </c>
      <c r="D42" s="129">
        <f t="shared" si="7"/>
        <v>0</v>
      </c>
      <c r="E42" s="54">
        <f t="shared" si="7"/>
        <v>1080000</v>
      </c>
      <c r="F42" s="54">
        <f t="shared" si="7"/>
        <v>1080000</v>
      </c>
      <c r="G42" s="54">
        <f t="shared" si="7"/>
        <v>780344</v>
      </c>
      <c r="H42" s="54">
        <f t="shared" si="7"/>
        <v>673604</v>
      </c>
      <c r="I42" s="54">
        <f t="shared" si="7"/>
        <v>815183</v>
      </c>
      <c r="J42" s="54">
        <f t="shared" si="7"/>
        <v>2269131</v>
      </c>
      <c r="K42" s="54">
        <f t="shared" si="7"/>
        <v>404255</v>
      </c>
      <c r="L42" s="54">
        <f t="shared" si="7"/>
        <v>60072</v>
      </c>
      <c r="M42" s="54">
        <f t="shared" si="7"/>
        <v>192711</v>
      </c>
      <c r="N42" s="54">
        <f t="shared" si="7"/>
        <v>657038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2926169</v>
      </c>
      <c r="X42" s="54">
        <f t="shared" si="7"/>
        <v>540000</v>
      </c>
      <c r="Y42" s="54">
        <f t="shared" si="7"/>
        <v>2386169</v>
      </c>
      <c r="Z42" s="184">
        <f t="shared" si="5"/>
        <v>441.8831481481481</v>
      </c>
      <c r="AA42" s="130">
        <f aca="true" t="shared" si="8" ref="AA42:AA48">AA12+AA27</f>
        <v>1080000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500000</v>
      </c>
      <c r="F45" s="54">
        <f t="shared" si="7"/>
        <v>500000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250000</v>
      </c>
      <c r="Y45" s="54">
        <f t="shared" si="7"/>
        <v>-250000</v>
      </c>
      <c r="Z45" s="184">
        <f t="shared" si="5"/>
        <v>-100</v>
      </c>
      <c r="AA45" s="130">
        <f t="shared" si="8"/>
        <v>500000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15242295</v>
      </c>
      <c r="D49" s="218">
        <f t="shared" si="9"/>
        <v>0</v>
      </c>
      <c r="E49" s="220">
        <f t="shared" si="9"/>
        <v>20720000</v>
      </c>
      <c r="F49" s="220">
        <f t="shared" si="9"/>
        <v>20720000</v>
      </c>
      <c r="G49" s="220">
        <f t="shared" si="9"/>
        <v>900344</v>
      </c>
      <c r="H49" s="220">
        <f t="shared" si="9"/>
        <v>1288750</v>
      </c>
      <c r="I49" s="220">
        <f t="shared" si="9"/>
        <v>1724533</v>
      </c>
      <c r="J49" s="220">
        <f t="shared" si="9"/>
        <v>3913627</v>
      </c>
      <c r="K49" s="220">
        <f t="shared" si="9"/>
        <v>842847</v>
      </c>
      <c r="L49" s="220">
        <f t="shared" si="9"/>
        <v>608497</v>
      </c>
      <c r="M49" s="220">
        <f t="shared" si="9"/>
        <v>788444</v>
      </c>
      <c r="N49" s="220">
        <f t="shared" si="9"/>
        <v>2239788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6153415</v>
      </c>
      <c r="X49" s="220">
        <f t="shared" si="9"/>
        <v>10360000</v>
      </c>
      <c r="Y49" s="220">
        <f t="shared" si="9"/>
        <v>-4206585</v>
      </c>
      <c r="Z49" s="221">
        <f t="shared" si="5"/>
        <v>-40.604102316602315</v>
      </c>
      <c r="AA49" s="222">
        <f>SUM(AA41:AA48)</f>
        <v>20720000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2500000</v>
      </c>
      <c r="F51" s="54">
        <f t="shared" si="10"/>
        <v>2500000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1250000</v>
      </c>
      <c r="Y51" s="54">
        <f t="shared" si="10"/>
        <v>-1250000</v>
      </c>
      <c r="Z51" s="184">
        <f>+IF(X51&lt;&gt;0,+(Y51/X51)*100,0)</f>
        <v>-100</v>
      </c>
      <c r="AA51" s="130">
        <f>SUM(AA57:AA61)</f>
        <v>2500000</v>
      </c>
    </row>
    <row r="52" spans="1:27" ht="13.5">
      <c r="A52" s="310" t="s">
        <v>204</v>
      </c>
      <c r="B52" s="142"/>
      <c r="C52" s="62"/>
      <c r="D52" s="156"/>
      <c r="E52" s="60">
        <v>150000</v>
      </c>
      <c r="F52" s="60">
        <v>150000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75000</v>
      </c>
      <c r="Y52" s="60">
        <v>-75000</v>
      </c>
      <c r="Z52" s="140">
        <v>-100</v>
      </c>
      <c r="AA52" s="155">
        <v>150000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150000</v>
      </c>
      <c r="F57" s="295">
        <f t="shared" si="11"/>
        <v>150000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75000</v>
      </c>
      <c r="Y57" s="295">
        <f t="shared" si="11"/>
        <v>-75000</v>
      </c>
      <c r="Z57" s="296">
        <f>+IF(X57&lt;&gt;0,+(Y57/X57)*100,0)</f>
        <v>-100</v>
      </c>
      <c r="AA57" s="297">
        <f>SUM(AA52:AA56)</f>
        <v>150000</v>
      </c>
    </row>
    <row r="58" spans="1:27" ht="13.5">
      <c r="A58" s="311" t="s">
        <v>210</v>
      </c>
      <c r="B58" s="136"/>
      <c r="C58" s="62"/>
      <c r="D58" s="156"/>
      <c r="E58" s="60">
        <v>2350000</v>
      </c>
      <c r="F58" s="60">
        <v>2350000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1175000</v>
      </c>
      <c r="Y58" s="60">
        <v>-1175000</v>
      </c>
      <c r="Z58" s="140">
        <v>-100</v>
      </c>
      <c r="AA58" s="155">
        <v>2350000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18160</v>
      </c>
      <c r="H65" s="60">
        <v>20225</v>
      </c>
      <c r="I65" s="60">
        <v>24508</v>
      </c>
      <c r="J65" s="60">
        <v>62893</v>
      </c>
      <c r="K65" s="60">
        <v>20667</v>
      </c>
      <c r="L65" s="60">
        <v>20995</v>
      </c>
      <c r="M65" s="60">
        <v>32229</v>
      </c>
      <c r="N65" s="60">
        <v>73891</v>
      </c>
      <c r="O65" s="60"/>
      <c r="P65" s="60"/>
      <c r="Q65" s="60"/>
      <c r="R65" s="60"/>
      <c r="S65" s="60"/>
      <c r="T65" s="60"/>
      <c r="U65" s="60"/>
      <c r="V65" s="60"/>
      <c r="W65" s="60">
        <v>136784</v>
      </c>
      <c r="X65" s="60"/>
      <c r="Y65" s="60">
        <v>136784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509591</v>
      </c>
      <c r="F68" s="60"/>
      <c r="G68" s="60"/>
      <c r="H68" s="60">
        <v>45400</v>
      </c>
      <c r="I68" s="60"/>
      <c r="J68" s="60">
        <v>45400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45400</v>
      </c>
      <c r="X68" s="60"/>
      <c r="Y68" s="60">
        <v>45400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509591</v>
      </c>
      <c r="F69" s="220">
        <f t="shared" si="12"/>
        <v>0</v>
      </c>
      <c r="G69" s="220">
        <f t="shared" si="12"/>
        <v>18160</v>
      </c>
      <c r="H69" s="220">
        <f t="shared" si="12"/>
        <v>65625</v>
      </c>
      <c r="I69" s="220">
        <f t="shared" si="12"/>
        <v>24508</v>
      </c>
      <c r="J69" s="220">
        <f t="shared" si="12"/>
        <v>108293</v>
      </c>
      <c r="K69" s="220">
        <f t="shared" si="12"/>
        <v>20667</v>
      </c>
      <c r="L69" s="220">
        <f t="shared" si="12"/>
        <v>20995</v>
      </c>
      <c r="M69" s="220">
        <f t="shared" si="12"/>
        <v>32229</v>
      </c>
      <c r="N69" s="220">
        <f t="shared" si="12"/>
        <v>73891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182184</v>
      </c>
      <c r="X69" s="220">
        <f t="shared" si="12"/>
        <v>0</v>
      </c>
      <c r="Y69" s="220">
        <f t="shared" si="12"/>
        <v>182184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4887590</v>
      </c>
      <c r="D5" s="344">
        <f t="shared" si="0"/>
        <v>0</v>
      </c>
      <c r="E5" s="343">
        <f t="shared" si="0"/>
        <v>19140000</v>
      </c>
      <c r="F5" s="345">
        <f t="shared" si="0"/>
        <v>19140000</v>
      </c>
      <c r="G5" s="345">
        <f t="shared" si="0"/>
        <v>120000</v>
      </c>
      <c r="H5" s="343">
        <f t="shared" si="0"/>
        <v>615146</v>
      </c>
      <c r="I5" s="343">
        <f t="shared" si="0"/>
        <v>909350</v>
      </c>
      <c r="J5" s="345">
        <f t="shared" si="0"/>
        <v>1644496</v>
      </c>
      <c r="K5" s="345">
        <f t="shared" si="0"/>
        <v>438592</v>
      </c>
      <c r="L5" s="343">
        <f t="shared" si="0"/>
        <v>548425</v>
      </c>
      <c r="M5" s="343">
        <f t="shared" si="0"/>
        <v>595733</v>
      </c>
      <c r="N5" s="345">
        <f t="shared" si="0"/>
        <v>1582750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3227246</v>
      </c>
      <c r="X5" s="343">
        <f t="shared" si="0"/>
        <v>9570000</v>
      </c>
      <c r="Y5" s="345">
        <f t="shared" si="0"/>
        <v>-6342754</v>
      </c>
      <c r="Z5" s="346">
        <f>+IF(X5&lt;&gt;0,+(Y5/X5)*100,0)</f>
        <v>-66.27747126436782</v>
      </c>
      <c r="AA5" s="347">
        <f>+AA6+AA8+AA11+AA13+AA15</f>
        <v>19140000</v>
      </c>
    </row>
    <row r="6" spans="1:27" ht="13.5">
      <c r="A6" s="348" t="s">
        <v>204</v>
      </c>
      <c r="B6" s="142"/>
      <c r="C6" s="60">
        <f>+C7</f>
        <v>4887590</v>
      </c>
      <c r="D6" s="327">
        <f aca="true" t="shared" si="1" ref="D6:AA6">+D7</f>
        <v>0</v>
      </c>
      <c r="E6" s="60">
        <f t="shared" si="1"/>
        <v>19140000</v>
      </c>
      <c r="F6" s="59">
        <f t="shared" si="1"/>
        <v>19140000</v>
      </c>
      <c r="G6" s="59">
        <f t="shared" si="1"/>
        <v>120000</v>
      </c>
      <c r="H6" s="60">
        <f t="shared" si="1"/>
        <v>171748</v>
      </c>
      <c r="I6" s="60">
        <f t="shared" si="1"/>
        <v>412644</v>
      </c>
      <c r="J6" s="59">
        <f t="shared" si="1"/>
        <v>704392</v>
      </c>
      <c r="K6" s="59">
        <f t="shared" si="1"/>
        <v>438592</v>
      </c>
      <c r="L6" s="60">
        <f t="shared" si="1"/>
        <v>548425</v>
      </c>
      <c r="M6" s="60">
        <f t="shared" si="1"/>
        <v>269500</v>
      </c>
      <c r="N6" s="59">
        <f t="shared" si="1"/>
        <v>1256517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1960909</v>
      </c>
      <c r="X6" s="60">
        <f t="shared" si="1"/>
        <v>9570000</v>
      </c>
      <c r="Y6" s="59">
        <f t="shared" si="1"/>
        <v>-7609091</v>
      </c>
      <c r="Z6" s="61">
        <f>+IF(X6&lt;&gt;0,+(Y6/X6)*100,0)</f>
        <v>-79.5098328108673</v>
      </c>
      <c r="AA6" s="62">
        <f t="shared" si="1"/>
        <v>19140000</v>
      </c>
    </row>
    <row r="7" spans="1:27" ht="13.5">
      <c r="A7" s="291" t="s">
        <v>228</v>
      </c>
      <c r="B7" s="142"/>
      <c r="C7" s="60">
        <v>4887590</v>
      </c>
      <c r="D7" s="327"/>
      <c r="E7" s="60">
        <v>19140000</v>
      </c>
      <c r="F7" s="59">
        <v>19140000</v>
      </c>
      <c r="G7" s="59">
        <v>120000</v>
      </c>
      <c r="H7" s="60">
        <v>171748</v>
      </c>
      <c r="I7" s="60">
        <v>412644</v>
      </c>
      <c r="J7" s="59">
        <v>704392</v>
      </c>
      <c r="K7" s="59">
        <v>438592</v>
      </c>
      <c r="L7" s="60">
        <v>548425</v>
      </c>
      <c r="M7" s="60">
        <v>269500</v>
      </c>
      <c r="N7" s="59">
        <v>1256517</v>
      </c>
      <c r="O7" s="59"/>
      <c r="P7" s="60"/>
      <c r="Q7" s="60"/>
      <c r="R7" s="59"/>
      <c r="S7" s="59"/>
      <c r="T7" s="60"/>
      <c r="U7" s="60"/>
      <c r="V7" s="59"/>
      <c r="W7" s="59">
        <v>1960909</v>
      </c>
      <c r="X7" s="60">
        <v>9570000</v>
      </c>
      <c r="Y7" s="59">
        <v>-7609091</v>
      </c>
      <c r="Z7" s="61">
        <v>-79.51</v>
      </c>
      <c r="AA7" s="62">
        <v>19140000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443398</v>
      </c>
      <c r="I15" s="60">
        <f t="shared" si="5"/>
        <v>496706</v>
      </c>
      <c r="J15" s="59">
        <f t="shared" si="5"/>
        <v>940104</v>
      </c>
      <c r="K15" s="59">
        <f t="shared" si="5"/>
        <v>0</v>
      </c>
      <c r="L15" s="60">
        <f t="shared" si="5"/>
        <v>0</v>
      </c>
      <c r="M15" s="60">
        <f t="shared" si="5"/>
        <v>326233</v>
      </c>
      <c r="N15" s="59">
        <f t="shared" si="5"/>
        <v>326233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1266337</v>
      </c>
      <c r="X15" s="60">
        <f t="shared" si="5"/>
        <v>0</v>
      </c>
      <c r="Y15" s="59">
        <f t="shared" si="5"/>
        <v>1266337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>
        <v>496706</v>
      </c>
      <c r="J17" s="59">
        <v>496706</v>
      </c>
      <c r="K17" s="59"/>
      <c r="L17" s="60"/>
      <c r="M17" s="60">
        <v>326233</v>
      </c>
      <c r="N17" s="59">
        <v>326233</v>
      </c>
      <c r="O17" s="59"/>
      <c r="P17" s="60"/>
      <c r="Q17" s="60"/>
      <c r="R17" s="59"/>
      <c r="S17" s="59"/>
      <c r="T17" s="60"/>
      <c r="U17" s="60"/>
      <c r="V17" s="59"/>
      <c r="W17" s="59">
        <v>822939</v>
      </c>
      <c r="X17" s="60"/>
      <c r="Y17" s="59">
        <v>822939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>
        <v>443398</v>
      </c>
      <c r="I20" s="60"/>
      <c r="J20" s="59">
        <v>443398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443398</v>
      </c>
      <c r="X20" s="60"/>
      <c r="Y20" s="59">
        <v>443398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10354705</v>
      </c>
      <c r="D22" s="331">
        <f t="shared" si="6"/>
        <v>0</v>
      </c>
      <c r="E22" s="330">
        <f t="shared" si="6"/>
        <v>1080000</v>
      </c>
      <c r="F22" s="332">
        <f t="shared" si="6"/>
        <v>1080000</v>
      </c>
      <c r="G22" s="332">
        <f t="shared" si="6"/>
        <v>780344</v>
      </c>
      <c r="H22" s="330">
        <f t="shared" si="6"/>
        <v>673604</v>
      </c>
      <c r="I22" s="330">
        <f t="shared" si="6"/>
        <v>815183</v>
      </c>
      <c r="J22" s="332">
        <f t="shared" si="6"/>
        <v>2269131</v>
      </c>
      <c r="K22" s="332">
        <f t="shared" si="6"/>
        <v>404255</v>
      </c>
      <c r="L22" s="330">
        <f t="shared" si="6"/>
        <v>60072</v>
      </c>
      <c r="M22" s="330">
        <f t="shared" si="6"/>
        <v>192711</v>
      </c>
      <c r="N22" s="332">
        <f t="shared" si="6"/>
        <v>657038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2926169</v>
      </c>
      <c r="X22" s="330">
        <f t="shared" si="6"/>
        <v>540000</v>
      </c>
      <c r="Y22" s="332">
        <f t="shared" si="6"/>
        <v>2386169</v>
      </c>
      <c r="Z22" s="323">
        <f>+IF(X22&lt;&gt;0,+(Y22/X22)*100,0)</f>
        <v>441.8831481481481</v>
      </c>
      <c r="AA22" s="337">
        <f>SUM(AA23:AA32)</f>
        <v>1080000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4164784</v>
      </c>
      <c r="D24" s="327"/>
      <c r="E24" s="60"/>
      <c r="F24" s="59"/>
      <c r="G24" s="59"/>
      <c r="H24" s="60">
        <v>673604</v>
      </c>
      <c r="I24" s="60">
        <v>177747</v>
      </c>
      <c r="J24" s="59">
        <v>851351</v>
      </c>
      <c r="K24" s="59">
        <v>404255</v>
      </c>
      <c r="L24" s="60"/>
      <c r="M24" s="60"/>
      <c r="N24" s="59">
        <v>404255</v>
      </c>
      <c r="O24" s="59"/>
      <c r="P24" s="60"/>
      <c r="Q24" s="60"/>
      <c r="R24" s="59"/>
      <c r="S24" s="59"/>
      <c r="T24" s="60"/>
      <c r="U24" s="60"/>
      <c r="V24" s="59"/>
      <c r="W24" s="59">
        <v>1255606</v>
      </c>
      <c r="X24" s="60"/>
      <c r="Y24" s="59">
        <v>1255606</v>
      </c>
      <c r="Z24" s="61"/>
      <c r="AA24" s="62"/>
    </row>
    <row r="25" spans="1:27" ht="13.5">
      <c r="A25" s="348" t="s">
        <v>238</v>
      </c>
      <c r="B25" s="142"/>
      <c r="C25" s="60">
        <v>1775317</v>
      </c>
      <c r="D25" s="327"/>
      <c r="E25" s="60"/>
      <c r="F25" s="59"/>
      <c r="G25" s="59">
        <v>330000</v>
      </c>
      <c r="H25" s="60"/>
      <c r="I25" s="60">
        <v>537862</v>
      </c>
      <c r="J25" s="59">
        <v>867862</v>
      </c>
      <c r="K25" s="59"/>
      <c r="L25" s="60"/>
      <c r="M25" s="60">
        <v>192711</v>
      </c>
      <c r="N25" s="59">
        <v>192711</v>
      </c>
      <c r="O25" s="59"/>
      <c r="P25" s="60"/>
      <c r="Q25" s="60"/>
      <c r="R25" s="59"/>
      <c r="S25" s="59"/>
      <c r="T25" s="60"/>
      <c r="U25" s="60"/>
      <c r="V25" s="59"/>
      <c r="W25" s="59">
        <v>1060573</v>
      </c>
      <c r="X25" s="60"/>
      <c r="Y25" s="59">
        <v>1060573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4414604</v>
      </c>
      <c r="D32" s="327"/>
      <c r="E32" s="60">
        <v>1080000</v>
      </c>
      <c r="F32" s="59">
        <v>1080000</v>
      </c>
      <c r="G32" s="59">
        <v>450344</v>
      </c>
      <c r="H32" s="60"/>
      <c r="I32" s="60">
        <v>99574</v>
      </c>
      <c r="J32" s="59">
        <v>549918</v>
      </c>
      <c r="K32" s="59"/>
      <c r="L32" s="60">
        <v>60072</v>
      </c>
      <c r="M32" s="60"/>
      <c r="N32" s="59">
        <v>60072</v>
      </c>
      <c r="O32" s="59"/>
      <c r="P32" s="60"/>
      <c r="Q32" s="60"/>
      <c r="R32" s="59"/>
      <c r="S32" s="59"/>
      <c r="T32" s="60"/>
      <c r="U32" s="60"/>
      <c r="V32" s="59"/>
      <c r="W32" s="59">
        <v>609990</v>
      </c>
      <c r="X32" s="60">
        <v>540000</v>
      </c>
      <c r="Y32" s="59">
        <v>69990</v>
      </c>
      <c r="Z32" s="61">
        <v>12.96</v>
      </c>
      <c r="AA32" s="62">
        <v>1080000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500000</v>
      </c>
      <c r="F40" s="332">
        <f t="shared" si="9"/>
        <v>500000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250000</v>
      </c>
      <c r="Y40" s="332">
        <f t="shared" si="9"/>
        <v>-250000</v>
      </c>
      <c r="Z40" s="323">
        <f>+IF(X40&lt;&gt;0,+(Y40/X40)*100,0)</f>
        <v>-100</v>
      </c>
      <c r="AA40" s="337">
        <f>SUM(AA41:AA49)</f>
        <v>500000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100000</v>
      </c>
      <c r="F48" s="53">
        <v>100000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</v>
      </c>
      <c r="Y48" s="53">
        <v>-50000</v>
      </c>
      <c r="Z48" s="94">
        <v>-100</v>
      </c>
      <c r="AA48" s="95">
        <v>100000</v>
      </c>
    </row>
    <row r="49" spans="1:27" ht="13.5">
      <c r="A49" s="348" t="s">
        <v>93</v>
      </c>
      <c r="B49" s="136"/>
      <c r="C49" s="54"/>
      <c r="D49" s="355"/>
      <c r="E49" s="54">
        <v>400000</v>
      </c>
      <c r="F49" s="53">
        <v>400000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</v>
      </c>
      <c r="Y49" s="53">
        <v>-200000</v>
      </c>
      <c r="Z49" s="94">
        <v>-100</v>
      </c>
      <c r="AA49" s="95">
        <v>400000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15242295</v>
      </c>
      <c r="D60" s="333">
        <f t="shared" si="14"/>
        <v>0</v>
      </c>
      <c r="E60" s="219">
        <f t="shared" si="14"/>
        <v>20720000</v>
      </c>
      <c r="F60" s="264">
        <f t="shared" si="14"/>
        <v>20720000</v>
      </c>
      <c r="G60" s="264">
        <f t="shared" si="14"/>
        <v>900344</v>
      </c>
      <c r="H60" s="219">
        <f t="shared" si="14"/>
        <v>1288750</v>
      </c>
      <c r="I60" s="219">
        <f t="shared" si="14"/>
        <v>1724533</v>
      </c>
      <c r="J60" s="264">
        <f t="shared" si="14"/>
        <v>3913627</v>
      </c>
      <c r="K60" s="264">
        <f t="shared" si="14"/>
        <v>842847</v>
      </c>
      <c r="L60" s="219">
        <f t="shared" si="14"/>
        <v>608497</v>
      </c>
      <c r="M60" s="219">
        <f t="shared" si="14"/>
        <v>788444</v>
      </c>
      <c r="N60" s="264">
        <f t="shared" si="14"/>
        <v>2239788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6153415</v>
      </c>
      <c r="X60" s="219">
        <f t="shared" si="14"/>
        <v>10360000</v>
      </c>
      <c r="Y60" s="264">
        <f t="shared" si="14"/>
        <v>-4206585</v>
      </c>
      <c r="Z60" s="324">
        <f>+IF(X60&lt;&gt;0,+(Y60/X60)*100,0)</f>
        <v>-40.604102316602315</v>
      </c>
      <c r="AA60" s="232">
        <f>+AA57+AA54+AA51+AA40+AA37+AA34+AA22+AA5</f>
        <v>20720000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2015-02-02T11:15:15Z</dcterms:created>
  <dcterms:modified xsi:type="dcterms:W3CDTF">2015-02-02T11:20:07Z</dcterms:modified>
  <cp:category/>
  <cp:version/>
  <cp:contentType/>
  <cp:contentStatus/>
</cp:coreProperties>
</file>