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<sst xmlns="http://schemas.openxmlformats.org/spreadsheetml/2006/main" count="855" uniqueCount="302">
  <si>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Richmond(KZN227)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</si>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</sst>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10311012</v>
      </c>
      <c r="C5" s="19">
        <v>0</v>
      </c>
      <c r="D5" s="59">
        <v>10202000</v>
      </c>
      <c r="E5" s="60">
        <v>10202000</v>
      </c>
      <c r="F5" s="60">
        <v>15398</v>
      </c>
      <c r="G5" s="60">
        <v>6068737</v>
      </c>
      <c r="H5" s="60">
        <v>472284</v>
      </c>
      <c r="I5" s="60">
        <v>6556419</v>
      </c>
      <c r="J5" s="60">
        <v>515530</v>
      </c>
      <c r="K5" s="60">
        <v>513022</v>
      </c>
      <c r="L5" s="60">
        <v>521084</v>
      </c>
      <c r="M5" s="60">
        <v>1549636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8106055</v>
      </c>
      <c r="W5" s="60">
        <v>6672000</v>
      </c>
      <c r="X5" s="60">
        <v>1434055</v>
      </c>
      <c r="Y5" s="61">
        <v>21.49</v>
      </c>
      <c r="Z5" s="62">
        <v>10202000</v>
      </c>
    </row>
    <row r="6" spans="1:26" ht="13.5">
      <c r="A6" s="58" t="s">
        <v>32</v>
      </c>
      <c r="B6" s="19">
        <v>405186</v>
      </c>
      <c r="C6" s="19">
        <v>0</v>
      </c>
      <c r="D6" s="59">
        <v>400000</v>
      </c>
      <c r="E6" s="60">
        <v>400000</v>
      </c>
      <c r="F6" s="60">
        <v>35611</v>
      </c>
      <c r="G6" s="60">
        <v>35611</v>
      </c>
      <c r="H6" s="60">
        <v>35646</v>
      </c>
      <c r="I6" s="60">
        <v>106868</v>
      </c>
      <c r="J6" s="60">
        <v>35448</v>
      </c>
      <c r="K6" s="60">
        <v>35448</v>
      </c>
      <c r="L6" s="60">
        <v>35414</v>
      </c>
      <c r="M6" s="60">
        <v>106310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213178</v>
      </c>
      <c r="W6" s="60">
        <v>199998</v>
      </c>
      <c r="X6" s="60">
        <v>13180</v>
      </c>
      <c r="Y6" s="61">
        <v>6.59</v>
      </c>
      <c r="Z6" s="62">
        <v>400000</v>
      </c>
    </row>
    <row r="7" spans="1:26" ht="13.5">
      <c r="A7" s="58" t="s">
        <v>33</v>
      </c>
      <c r="B7" s="19">
        <v>2120545</v>
      </c>
      <c r="C7" s="19">
        <v>0</v>
      </c>
      <c r="D7" s="59">
        <v>1800000</v>
      </c>
      <c r="E7" s="60">
        <v>1800000</v>
      </c>
      <c r="F7" s="60">
        <v>365749</v>
      </c>
      <c r="G7" s="60">
        <v>117653</v>
      </c>
      <c r="H7" s="60">
        <v>104627</v>
      </c>
      <c r="I7" s="60">
        <v>588029</v>
      </c>
      <c r="J7" s="60">
        <v>70789</v>
      </c>
      <c r="K7" s="60">
        <v>532377</v>
      </c>
      <c r="L7" s="60">
        <v>101640</v>
      </c>
      <c r="M7" s="60">
        <v>704806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1292835</v>
      </c>
      <c r="W7" s="60">
        <v>900000</v>
      </c>
      <c r="X7" s="60">
        <v>392835</v>
      </c>
      <c r="Y7" s="61">
        <v>43.65</v>
      </c>
      <c r="Z7" s="62">
        <v>1800000</v>
      </c>
    </row>
    <row r="8" spans="1:26" ht="13.5">
      <c r="A8" s="58" t="s">
        <v>34</v>
      </c>
      <c r="B8" s="19">
        <v>62115325</v>
      </c>
      <c r="C8" s="19">
        <v>0</v>
      </c>
      <c r="D8" s="59">
        <v>46917650</v>
      </c>
      <c r="E8" s="60">
        <v>46917650</v>
      </c>
      <c r="F8" s="60">
        <v>16406992</v>
      </c>
      <c r="G8" s="60">
        <v>6231269</v>
      </c>
      <c r="H8" s="60">
        <v>-4379671</v>
      </c>
      <c r="I8" s="60">
        <v>18258590</v>
      </c>
      <c r="J8" s="60">
        <v>122285</v>
      </c>
      <c r="K8" s="60">
        <v>14676172</v>
      </c>
      <c r="L8" s="60">
        <v>194363</v>
      </c>
      <c r="M8" s="60">
        <v>14992820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33251410</v>
      </c>
      <c r="W8" s="60">
        <v>28756120</v>
      </c>
      <c r="X8" s="60">
        <v>4495290</v>
      </c>
      <c r="Y8" s="61">
        <v>15.63</v>
      </c>
      <c r="Z8" s="62">
        <v>46917650</v>
      </c>
    </row>
    <row r="9" spans="1:26" ht="13.5">
      <c r="A9" s="58" t="s">
        <v>35</v>
      </c>
      <c r="B9" s="19">
        <v>6852286</v>
      </c>
      <c r="C9" s="19">
        <v>0</v>
      </c>
      <c r="D9" s="59">
        <v>3134130</v>
      </c>
      <c r="E9" s="60">
        <v>3134130</v>
      </c>
      <c r="F9" s="60">
        <v>187982</v>
      </c>
      <c r="G9" s="60">
        <v>201564</v>
      </c>
      <c r="H9" s="60">
        <v>686569</v>
      </c>
      <c r="I9" s="60">
        <v>1076115</v>
      </c>
      <c r="J9" s="60">
        <v>424227</v>
      </c>
      <c r="K9" s="60">
        <v>373790</v>
      </c>
      <c r="L9" s="60">
        <v>153797</v>
      </c>
      <c r="M9" s="60">
        <v>951814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2027929</v>
      </c>
      <c r="W9" s="60">
        <v>1367496</v>
      </c>
      <c r="X9" s="60">
        <v>660433</v>
      </c>
      <c r="Y9" s="61">
        <v>48.3</v>
      </c>
      <c r="Z9" s="62">
        <v>3134130</v>
      </c>
    </row>
    <row r="10" spans="1:26" ht="25.5">
      <c r="A10" s="63" t="s">
        <v>277</v>
      </c>
      <c r="B10" s="64">
        <f>SUM(B5:B9)</f>
        <v>81804354</v>
      </c>
      <c r="C10" s="64">
        <f>SUM(C5:C9)</f>
        <v>0</v>
      </c>
      <c r="D10" s="65">
        <f aca="true" t="shared" si="0" ref="D10:Z10">SUM(D5:D9)</f>
        <v>62453780</v>
      </c>
      <c r="E10" s="66">
        <f t="shared" si="0"/>
        <v>62453780</v>
      </c>
      <c r="F10" s="66">
        <f t="shared" si="0"/>
        <v>17011732</v>
      </c>
      <c r="G10" s="66">
        <f t="shared" si="0"/>
        <v>12654834</v>
      </c>
      <c r="H10" s="66">
        <f t="shared" si="0"/>
        <v>-3080545</v>
      </c>
      <c r="I10" s="66">
        <f t="shared" si="0"/>
        <v>26586021</v>
      </c>
      <c r="J10" s="66">
        <f t="shared" si="0"/>
        <v>1168279</v>
      </c>
      <c r="K10" s="66">
        <f t="shared" si="0"/>
        <v>16130809</v>
      </c>
      <c r="L10" s="66">
        <f t="shared" si="0"/>
        <v>1006298</v>
      </c>
      <c r="M10" s="66">
        <f t="shared" si="0"/>
        <v>18305386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44891407</v>
      </c>
      <c r="W10" s="66">
        <f t="shared" si="0"/>
        <v>37895614</v>
      </c>
      <c r="X10" s="66">
        <f t="shared" si="0"/>
        <v>6995793</v>
      </c>
      <c r="Y10" s="67">
        <f>+IF(W10&lt;&gt;0,(X10/W10)*100,0)</f>
        <v>18.46069310290104</v>
      </c>
      <c r="Z10" s="68">
        <f t="shared" si="0"/>
        <v>62453780</v>
      </c>
    </row>
    <row r="11" spans="1:26" ht="13.5">
      <c r="A11" s="58" t="s">
        <v>37</v>
      </c>
      <c r="B11" s="19">
        <v>24859031</v>
      </c>
      <c r="C11" s="19">
        <v>0</v>
      </c>
      <c r="D11" s="59">
        <v>31026857</v>
      </c>
      <c r="E11" s="60">
        <v>31026857</v>
      </c>
      <c r="F11" s="60">
        <v>1967144</v>
      </c>
      <c r="G11" s="60">
        <v>2092176</v>
      </c>
      <c r="H11" s="60">
        <v>2189412</v>
      </c>
      <c r="I11" s="60">
        <v>6248732</v>
      </c>
      <c r="J11" s="60">
        <v>2047693</v>
      </c>
      <c r="K11" s="60">
        <v>3453962</v>
      </c>
      <c r="L11" s="60">
        <v>2105005</v>
      </c>
      <c r="M11" s="60">
        <v>7606660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13855392</v>
      </c>
      <c r="W11" s="60">
        <v>15886002</v>
      </c>
      <c r="X11" s="60">
        <v>-2030610</v>
      </c>
      <c r="Y11" s="61">
        <v>-12.78</v>
      </c>
      <c r="Z11" s="62">
        <v>31026857</v>
      </c>
    </row>
    <row r="12" spans="1:26" ht="13.5">
      <c r="A12" s="58" t="s">
        <v>38</v>
      </c>
      <c r="B12" s="19">
        <v>3750576</v>
      </c>
      <c r="C12" s="19">
        <v>0</v>
      </c>
      <c r="D12" s="59">
        <v>4214061</v>
      </c>
      <c r="E12" s="60">
        <v>4214061</v>
      </c>
      <c r="F12" s="60">
        <v>312548</v>
      </c>
      <c r="G12" s="60">
        <v>312298</v>
      </c>
      <c r="H12" s="60">
        <v>312298</v>
      </c>
      <c r="I12" s="60">
        <v>937144</v>
      </c>
      <c r="J12" s="60">
        <v>312298</v>
      </c>
      <c r="K12" s="60">
        <v>312298</v>
      </c>
      <c r="L12" s="60">
        <v>312322</v>
      </c>
      <c r="M12" s="60">
        <v>936918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1874062</v>
      </c>
      <c r="W12" s="60">
        <v>2107002</v>
      </c>
      <c r="X12" s="60">
        <v>-232940</v>
      </c>
      <c r="Y12" s="61">
        <v>-11.06</v>
      </c>
      <c r="Z12" s="62">
        <v>4214061</v>
      </c>
    </row>
    <row r="13" spans="1:26" ht="13.5">
      <c r="A13" s="58" t="s">
        <v>278</v>
      </c>
      <c r="B13" s="19">
        <v>6362317</v>
      </c>
      <c r="C13" s="19">
        <v>0</v>
      </c>
      <c r="D13" s="59">
        <v>6148706</v>
      </c>
      <c r="E13" s="60">
        <v>6148706</v>
      </c>
      <c r="F13" s="60">
        <v>0</v>
      </c>
      <c r="G13" s="60">
        <v>451447</v>
      </c>
      <c r="H13" s="60">
        <v>913261</v>
      </c>
      <c r="I13" s="60">
        <v>1364708</v>
      </c>
      <c r="J13" s="60">
        <v>530192</v>
      </c>
      <c r="K13" s="60">
        <v>608937</v>
      </c>
      <c r="L13" s="60">
        <v>530193</v>
      </c>
      <c r="M13" s="60">
        <v>1669322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3034030</v>
      </c>
      <c r="W13" s="60">
        <v>3074502</v>
      </c>
      <c r="X13" s="60">
        <v>-40472</v>
      </c>
      <c r="Y13" s="61">
        <v>-1.32</v>
      </c>
      <c r="Z13" s="62">
        <v>6148706</v>
      </c>
    </row>
    <row r="14" spans="1:26" ht="13.5">
      <c r="A14" s="58" t="s">
        <v>40</v>
      </c>
      <c r="B14" s="19">
        <v>72062</v>
      </c>
      <c r="C14" s="19">
        <v>0</v>
      </c>
      <c r="D14" s="59">
        <v>104130</v>
      </c>
      <c r="E14" s="60">
        <v>104130</v>
      </c>
      <c r="F14" s="60">
        <v>6747</v>
      </c>
      <c r="G14" s="60">
        <v>4322</v>
      </c>
      <c r="H14" s="60">
        <v>4239</v>
      </c>
      <c r="I14" s="60">
        <v>15308</v>
      </c>
      <c r="J14" s="60">
        <v>5083</v>
      </c>
      <c r="K14" s="60">
        <v>4526</v>
      </c>
      <c r="L14" s="60">
        <v>6541</v>
      </c>
      <c r="M14" s="60">
        <v>16150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31458</v>
      </c>
      <c r="W14" s="60">
        <v>57000</v>
      </c>
      <c r="X14" s="60">
        <v>-25542</v>
      </c>
      <c r="Y14" s="61">
        <v>-44.81</v>
      </c>
      <c r="Z14" s="62">
        <v>104130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800000</v>
      </c>
      <c r="E16" s="60">
        <v>800000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400002</v>
      </c>
      <c r="X16" s="60">
        <v>-400002</v>
      </c>
      <c r="Y16" s="61">
        <v>-100</v>
      </c>
      <c r="Z16" s="62">
        <v>800000</v>
      </c>
    </row>
    <row r="17" spans="1:26" ht="13.5">
      <c r="A17" s="58" t="s">
        <v>43</v>
      </c>
      <c r="B17" s="19">
        <v>27253703</v>
      </c>
      <c r="C17" s="19">
        <v>0</v>
      </c>
      <c r="D17" s="59">
        <v>23963339</v>
      </c>
      <c r="E17" s="60">
        <v>23963339</v>
      </c>
      <c r="F17" s="60">
        <v>1359050</v>
      </c>
      <c r="G17" s="60">
        <v>2359648</v>
      </c>
      <c r="H17" s="60">
        <v>3755380</v>
      </c>
      <c r="I17" s="60">
        <v>7474078</v>
      </c>
      <c r="J17" s="60">
        <v>2210421</v>
      </c>
      <c r="K17" s="60">
        <v>2011042</v>
      </c>
      <c r="L17" s="60">
        <v>1881275</v>
      </c>
      <c r="M17" s="60">
        <v>6102738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13576816</v>
      </c>
      <c r="W17" s="60">
        <v>12868998</v>
      </c>
      <c r="X17" s="60">
        <v>707818</v>
      </c>
      <c r="Y17" s="61">
        <v>5.5</v>
      </c>
      <c r="Z17" s="62">
        <v>23963339</v>
      </c>
    </row>
    <row r="18" spans="1:26" ht="13.5">
      <c r="A18" s="70" t="s">
        <v>44</v>
      </c>
      <c r="B18" s="71">
        <f>SUM(B11:B17)</f>
        <v>62297689</v>
      </c>
      <c r="C18" s="71">
        <f>SUM(C11:C17)</f>
        <v>0</v>
      </c>
      <c r="D18" s="72">
        <f aca="true" t="shared" si="1" ref="D18:Z18">SUM(D11:D17)</f>
        <v>66257093</v>
      </c>
      <c r="E18" s="73">
        <f t="shared" si="1"/>
        <v>66257093</v>
      </c>
      <c r="F18" s="73">
        <f t="shared" si="1"/>
        <v>3645489</v>
      </c>
      <c r="G18" s="73">
        <f t="shared" si="1"/>
        <v>5219891</v>
      </c>
      <c r="H18" s="73">
        <f t="shared" si="1"/>
        <v>7174590</v>
      </c>
      <c r="I18" s="73">
        <f t="shared" si="1"/>
        <v>16039970</v>
      </c>
      <c r="J18" s="73">
        <f t="shared" si="1"/>
        <v>5105687</v>
      </c>
      <c r="K18" s="73">
        <f t="shared" si="1"/>
        <v>6390765</v>
      </c>
      <c r="L18" s="73">
        <f t="shared" si="1"/>
        <v>4835336</v>
      </c>
      <c r="M18" s="73">
        <f t="shared" si="1"/>
        <v>16331788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32371758</v>
      </c>
      <c r="W18" s="73">
        <f t="shared" si="1"/>
        <v>34393506</v>
      </c>
      <c r="X18" s="73">
        <f t="shared" si="1"/>
        <v>-2021748</v>
      </c>
      <c r="Y18" s="67">
        <f>+IF(W18&lt;&gt;0,(X18/W18)*100,0)</f>
        <v>-5.878284115611825</v>
      </c>
      <c r="Z18" s="74">
        <f t="shared" si="1"/>
        <v>66257093</v>
      </c>
    </row>
    <row r="19" spans="1:26" ht="13.5">
      <c r="A19" s="70" t="s">
        <v>45</v>
      </c>
      <c r="B19" s="75">
        <f>+B10-B18</f>
        <v>19506665</v>
      </c>
      <c r="C19" s="75">
        <f>+C10-C18</f>
        <v>0</v>
      </c>
      <c r="D19" s="76">
        <f aca="true" t="shared" si="2" ref="D19:Z19">+D10-D18</f>
        <v>-3803313</v>
      </c>
      <c r="E19" s="77">
        <f t="shared" si="2"/>
        <v>-3803313</v>
      </c>
      <c r="F19" s="77">
        <f t="shared" si="2"/>
        <v>13366243</v>
      </c>
      <c r="G19" s="77">
        <f t="shared" si="2"/>
        <v>7434943</v>
      </c>
      <c r="H19" s="77">
        <f t="shared" si="2"/>
        <v>-10255135</v>
      </c>
      <c r="I19" s="77">
        <f t="shared" si="2"/>
        <v>10546051</v>
      </c>
      <c r="J19" s="77">
        <f t="shared" si="2"/>
        <v>-3937408</v>
      </c>
      <c r="K19" s="77">
        <f t="shared" si="2"/>
        <v>9740044</v>
      </c>
      <c r="L19" s="77">
        <f t="shared" si="2"/>
        <v>-3829038</v>
      </c>
      <c r="M19" s="77">
        <f t="shared" si="2"/>
        <v>1973598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12519649</v>
      </c>
      <c r="W19" s="77">
        <f>IF(E10=E18,0,W10-W18)</f>
        <v>3502108</v>
      </c>
      <c r="X19" s="77">
        <f t="shared" si="2"/>
        <v>9017541</v>
      </c>
      <c r="Y19" s="78">
        <f>+IF(W19&lt;&gt;0,(X19/W19)*100,0)</f>
        <v>257.48894665727045</v>
      </c>
      <c r="Z19" s="79">
        <f t="shared" si="2"/>
        <v>-3803313</v>
      </c>
    </row>
    <row r="20" spans="1:26" ht="13.5">
      <c r="A20" s="58" t="s">
        <v>46</v>
      </c>
      <c r="B20" s="19">
        <v>0</v>
      </c>
      <c r="C20" s="19">
        <v>0</v>
      </c>
      <c r="D20" s="59">
        <v>18868350</v>
      </c>
      <c r="E20" s="60">
        <v>18868350</v>
      </c>
      <c r="F20" s="60">
        <v>0</v>
      </c>
      <c r="G20" s="60">
        <v>0</v>
      </c>
      <c r="H20" s="60">
        <v>7306986</v>
      </c>
      <c r="I20" s="60">
        <v>7306986</v>
      </c>
      <c r="J20" s="60">
        <v>2564068</v>
      </c>
      <c r="K20" s="60">
        <v>3028552</v>
      </c>
      <c r="L20" s="60">
        <v>5032967</v>
      </c>
      <c r="M20" s="60">
        <v>10625587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17932573</v>
      </c>
      <c r="W20" s="60">
        <v>9433998</v>
      </c>
      <c r="X20" s="60">
        <v>8498575</v>
      </c>
      <c r="Y20" s="61">
        <v>90.08</v>
      </c>
      <c r="Z20" s="62">
        <v>18868350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19506665</v>
      </c>
      <c r="C22" s="86">
        <f>SUM(C19:C21)</f>
        <v>0</v>
      </c>
      <c r="D22" s="87">
        <f aca="true" t="shared" si="3" ref="D22:Z22">SUM(D19:D21)</f>
        <v>15065037</v>
      </c>
      <c r="E22" s="88">
        <f t="shared" si="3"/>
        <v>15065037</v>
      </c>
      <c r="F22" s="88">
        <f t="shared" si="3"/>
        <v>13366243</v>
      </c>
      <c r="G22" s="88">
        <f t="shared" si="3"/>
        <v>7434943</v>
      </c>
      <c r="H22" s="88">
        <f t="shared" si="3"/>
        <v>-2948149</v>
      </c>
      <c r="I22" s="88">
        <f t="shared" si="3"/>
        <v>17853037</v>
      </c>
      <c r="J22" s="88">
        <f t="shared" si="3"/>
        <v>-1373340</v>
      </c>
      <c r="K22" s="88">
        <f t="shared" si="3"/>
        <v>12768596</v>
      </c>
      <c r="L22" s="88">
        <f t="shared" si="3"/>
        <v>1203929</v>
      </c>
      <c r="M22" s="88">
        <f t="shared" si="3"/>
        <v>12599185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30452222</v>
      </c>
      <c r="W22" s="88">
        <f t="shared" si="3"/>
        <v>12936106</v>
      </c>
      <c r="X22" s="88">
        <f t="shared" si="3"/>
        <v>17516116</v>
      </c>
      <c r="Y22" s="89">
        <f>+IF(W22&lt;&gt;0,(X22/W22)*100,0)</f>
        <v>135.40485830898416</v>
      </c>
      <c r="Z22" s="90">
        <f t="shared" si="3"/>
        <v>15065037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19506665</v>
      </c>
      <c r="C24" s="75">
        <f>SUM(C22:C23)</f>
        <v>0</v>
      </c>
      <c r="D24" s="76">
        <f aca="true" t="shared" si="4" ref="D24:Z24">SUM(D22:D23)</f>
        <v>15065037</v>
      </c>
      <c r="E24" s="77">
        <f t="shared" si="4"/>
        <v>15065037</v>
      </c>
      <c r="F24" s="77">
        <f t="shared" si="4"/>
        <v>13366243</v>
      </c>
      <c r="G24" s="77">
        <f t="shared" si="4"/>
        <v>7434943</v>
      </c>
      <c r="H24" s="77">
        <f t="shared" si="4"/>
        <v>-2948149</v>
      </c>
      <c r="I24" s="77">
        <f t="shared" si="4"/>
        <v>17853037</v>
      </c>
      <c r="J24" s="77">
        <f t="shared" si="4"/>
        <v>-1373340</v>
      </c>
      <c r="K24" s="77">
        <f t="shared" si="4"/>
        <v>12768596</v>
      </c>
      <c r="L24" s="77">
        <f t="shared" si="4"/>
        <v>1203929</v>
      </c>
      <c r="M24" s="77">
        <f t="shared" si="4"/>
        <v>12599185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30452222</v>
      </c>
      <c r="W24" s="77">
        <f t="shared" si="4"/>
        <v>12936106</v>
      </c>
      <c r="X24" s="77">
        <f t="shared" si="4"/>
        <v>17516116</v>
      </c>
      <c r="Y24" s="78">
        <f>+IF(W24&lt;&gt;0,(X24/W24)*100,0)</f>
        <v>135.40485830898416</v>
      </c>
      <c r="Z24" s="79">
        <f t="shared" si="4"/>
        <v>15065037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21139506</v>
      </c>
      <c r="C27" s="22">
        <v>0</v>
      </c>
      <c r="D27" s="99">
        <v>21499050</v>
      </c>
      <c r="E27" s="100">
        <v>21499050</v>
      </c>
      <c r="F27" s="100">
        <v>1858873</v>
      </c>
      <c r="G27" s="100">
        <v>2530602</v>
      </c>
      <c r="H27" s="100">
        <v>3267422</v>
      </c>
      <c r="I27" s="100">
        <v>7656897</v>
      </c>
      <c r="J27" s="100">
        <v>2180237</v>
      </c>
      <c r="K27" s="100">
        <v>2699582</v>
      </c>
      <c r="L27" s="100">
        <v>4383024</v>
      </c>
      <c r="M27" s="100">
        <v>9262843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16919740</v>
      </c>
      <c r="W27" s="100">
        <v>10749525</v>
      </c>
      <c r="X27" s="100">
        <v>6170215</v>
      </c>
      <c r="Y27" s="101">
        <v>57.4</v>
      </c>
      <c r="Z27" s="102">
        <v>21499050</v>
      </c>
    </row>
    <row r="28" spans="1:26" ht="13.5">
      <c r="A28" s="103" t="s">
        <v>46</v>
      </c>
      <c r="B28" s="19">
        <v>12549519</v>
      </c>
      <c r="C28" s="19">
        <v>0</v>
      </c>
      <c r="D28" s="59">
        <v>18868350</v>
      </c>
      <c r="E28" s="60">
        <v>18868350</v>
      </c>
      <c r="F28" s="60">
        <v>1473412</v>
      </c>
      <c r="G28" s="60">
        <v>1390058</v>
      </c>
      <c r="H28" s="60">
        <v>1000288</v>
      </c>
      <c r="I28" s="60">
        <v>3863758</v>
      </c>
      <c r="J28" s="60">
        <v>1143255</v>
      </c>
      <c r="K28" s="60">
        <v>2586173</v>
      </c>
      <c r="L28" s="60">
        <v>4375668</v>
      </c>
      <c r="M28" s="60">
        <v>8105096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11968854</v>
      </c>
      <c r="W28" s="60">
        <v>9434175</v>
      </c>
      <c r="X28" s="60">
        <v>2534679</v>
      </c>
      <c r="Y28" s="61">
        <v>26.87</v>
      </c>
      <c r="Z28" s="62">
        <v>18868350</v>
      </c>
    </row>
    <row r="29" spans="1:26" ht="13.5">
      <c r="A29" s="58" t="s">
        <v>282</v>
      </c>
      <c r="B29" s="19">
        <v>51594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33689</v>
      </c>
      <c r="I29" s="60">
        <v>33689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33689</v>
      </c>
      <c r="W29" s="60"/>
      <c r="X29" s="60">
        <v>33689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8538393</v>
      </c>
      <c r="C31" s="19">
        <v>0</v>
      </c>
      <c r="D31" s="59">
        <v>2630700</v>
      </c>
      <c r="E31" s="60">
        <v>2630700</v>
      </c>
      <c r="F31" s="60">
        <v>385461</v>
      </c>
      <c r="G31" s="60">
        <v>1140544</v>
      </c>
      <c r="H31" s="60">
        <v>2233445</v>
      </c>
      <c r="I31" s="60">
        <v>3759450</v>
      </c>
      <c r="J31" s="60">
        <v>1036982</v>
      </c>
      <c r="K31" s="60">
        <v>113409</v>
      </c>
      <c r="L31" s="60">
        <v>7356</v>
      </c>
      <c r="M31" s="60">
        <v>1157747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4917197</v>
      </c>
      <c r="W31" s="60">
        <v>1315350</v>
      </c>
      <c r="X31" s="60">
        <v>3601847</v>
      </c>
      <c r="Y31" s="61">
        <v>273.83</v>
      </c>
      <c r="Z31" s="62">
        <v>2630700</v>
      </c>
    </row>
    <row r="32" spans="1:26" ht="13.5">
      <c r="A32" s="70" t="s">
        <v>54</v>
      </c>
      <c r="B32" s="22">
        <f>SUM(B28:B31)</f>
        <v>21139506</v>
      </c>
      <c r="C32" s="22">
        <f>SUM(C28:C31)</f>
        <v>0</v>
      </c>
      <c r="D32" s="99">
        <f aca="true" t="shared" si="5" ref="D32:Z32">SUM(D28:D31)</f>
        <v>21499050</v>
      </c>
      <c r="E32" s="100">
        <f t="shared" si="5"/>
        <v>21499050</v>
      </c>
      <c r="F32" s="100">
        <f t="shared" si="5"/>
        <v>1858873</v>
      </c>
      <c r="G32" s="100">
        <f t="shared" si="5"/>
        <v>2530602</v>
      </c>
      <c r="H32" s="100">
        <f t="shared" si="5"/>
        <v>3267422</v>
      </c>
      <c r="I32" s="100">
        <f t="shared" si="5"/>
        <v>7656897</v>
      </c>
      <c r="J32" s="100">
        <f t="shared" si="5"/>
        <v>2180237</v>
      </c>
      <c r="K32" s="100">
        <f t="shared" si="5"/>
        <v>2699582</v>
      </c>
      <c r="L32" s="100">
        <f t="shared" si="5"/>
        <v>4383024</v>
      </c>
      <c r="M32" s="100">
        <f t="shared" si="5"/>
        <v>9262843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16919740</v>
      </c>
      <c r="W32" s="100">
        <f t="shared" si="5"/>
        <v>10749525</v>
      </c>
      <c r="X32" s="100">
        <f t="shared" si="5"/>
        <v>6170215</v>
      </c>
      <c r="Y32" s="101">
        <f>+IF(W32&lt;&gt;0,(X32/W32)*100,0)</f>
        <v>57.399885111202586</v>
      </c>
      <c r="Z32" s="102">
        <f t="shared" si="5"/>
        <v>21499050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52346431</v>
      </c>
      <c r="C35" s="19">
        <v>0</v>
      </c>
      <c r="D35" s="59">
        <v>78168081</v>
      </c>
      <c r="E35" s="60">
        <v>78168081</v>
      </c>
      <c r="F35" s="60">
        <v>67909422</v>
      </c>
      <c r="G35" s="60">
        <v>75033809</v>
      </c>
      <c r="H35" s="60">
        <v>75033809</v>
      </c>
      <c r="I35" s="60">
        <v>75033809</v>
      </c>
      <c r="J35" s="60">
        <v>75033809</v>
      </c>
      <c r="K35" s="60">
        <v>65130485</v>
      </c>
      <c r="L35" s="60">
        <v>65130485</v>
      </c>
      <c r="M35" s="60">
        <v>65130485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65130485</v>
      </c>
      <c r="W35" s="60">
        <v>39084041</v>
      </c>
      <c r="X35" s="60">
        <v>26046444</v>
      </c>
      <c r="Y35" s="61">
        <v>66.64</v>
      </c>
      <c r="Z35" s="62">
        <v>78168081</v>
      </c>
    </row>
    <row r="36" spans="1:26" ht="13.5">
      <c r="A36" s="58" t="s">
        <v>57</v>
      </c>
      <c r="B36" s="19">
        <v>121698984</v>
      </c>
      <c r="C36" s="19">
        <v>0</v>
      </c>
      <c r="D36" s="59">
        <v>123902383</v>
      </c>
      <c r="E36" s="60">
        <v>123902383</v>
      </c>
      <c r="F36" s="60">
        <v>113297482</v>
      </c>
      <c r="G36" s="60">
        <v>121698985</v>
      </c>
      <c r="H36" s="60">
        <v>121698985</v>
      </c>
      <c r="I36" s="60">
        <v>121698985</v>
      </c>
      <c r="J36" s="60">
        <v>121698985</v>
      </c>
      <c r="K36" s="60">
        <v>127912067</v>
      </c>
      <c r="L36" s="60">
        <v>127912067</v>
      </c>
      <c r="M36" s="60">
        <v>127912067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127912067</v>
      </c>
      <c r="W36" s="60">
        <v>61951192</v>
      </c>
      <c r="X36" s="60">
        <v>65960875</v>
      </c>
      <c r="Y36" s="61">
        <v>106.47</v>
      </c>
      <c r="Z36" s="62">
        <v>123902383</v>
      </c>
    </row>
    <row r="37" spans="1:26" ht="13.5">
      <c r="A37" s="58" t="s">
        <v>58</v>
      </c>
      <c r="B37" s="19">
        <v>26209887</v>
      </c>
      <c r="C37" s="19">
        <v>0</v>
      </c>
      <c r="D37" s="59">
        <v>22915035</v>
      </c>
      <c r="E37" s="60">
        <v>22915035</v>
      </c>
      <c r="F37" s="60">
        <v>41029299</v>
      </c>
      <c r="G37" s="60">
        <v>28825233</v>
      </c>
      <c r="H37" s="60">
        <v>28825233</v>
      </c>
      <c r="I37" s="60">
        <v>28825233</v>
      </c>
      <c r="J37" s="60">
        <v>28825233</v>
      </c>
      <c r="K37" s="60">
        <v>27039551</v>
      </c>
      <c r="L37" s="60">
        <v>27039551</v>
      </c>
      <c r="M37" s="60">
        <v>27039551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27039551</v>
      </c>
      <c r="W37" s="60">
        <v>11457518</v>
      </c>
      <c r="X37" s="60">
        <v>15582033</v>
      </c>
      <c r="Y37" s="61">
        <v>136</v>
      </c>
      <c r="Z37" s="62">
        <v>22915035</v>
      </c>
    </row>
    <row r="38" spans="1:26" ht="13.5">
      <c r="A38" s="58" t="s">
        <v>59</v>
      </c>
      <c r="B38" s="19">
        <v>10569183</v>
      </c>
      <c r="C38" s="19">
        <v>0</v>
      </c>
      <c r="D38" s="59">
        <v>10788245</v>
      </c>
      <c r="E38" s="60">
        <v>10788245</v>
      </c>
      <c r="F38" s="60">
        <v>10674051</v>
      </c>
      <c r="G38" s="60">
        <v>10569183</v>
      </c>
      <c r="H38" s="60">
        <v>10569183</v>
      </c>
      <c r="I38" s="60">
        <v>10569183</v>
      </c>
      <c r="J38" s="60">
        <v>10569183</v>
      </c>
      <c r="K38" s="60">
        <v>10881179</v>
      </c>
      <c r="L38" s="60">
        <v>10881179</v>
      </c>
      <c r="M38" s="60">
        <v>10881179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10881179</v>
      </c>
      <c r="W38" s="60">
        <v>5394123</v>
      </c>
      <c r="X38" s="60">
        <v>5487056</v>
      </c>
      <c r="Y38" s="61">
        <v>101.72</v>
      </c>
      <c r="Z38" s="62">
        <v>10788245</v>
      </c>
    </row>
    <row r="39" spans="1:26" ht="13.5">
      <c r="A39" s="58" t="s">
        <v>60</v>
      </c>
      <c r="B39" s="19">
        <v>137266345</v>
      </c>
      <c r="C39" s="19">
        <v>0</v>
      </c>
      <c r="D39" s="59">
        <v>168367184</v>
      </c>
      <c r="E39" s="60">
        <v>168367184</v>
      </c>
      <c r="F39" s="60">
        <v>129503554</v>
      </c>
      <c r="G39" s="60">
        <v>157338378</v>
      </c>
      <c r="H39" s="60">
        <v>157338378</v>
      </c>
      <c r="I39" s="60">
        <v>157338378</v>
      </c>
      <c r="J39" s="60">
        <v>157338378</v>
      </c>
      <c r="K39" s="60">
        <v>155121822</v>
      </c>
      <c r="L39" s="60">
        <v>155121822</v>
      </c>
      <c r="M39" s="60">
        <v>155121822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155121822</v>
      </c>
      <c r="W39" s="60">
        <v>84183592</v>
      </c>
      <c r="X39" s="60">
        <v>70938230</v>
      </c>
      <c r="Y39" s="61">
        <v>84.27</v>
      </c>
      <c r="Z39" s="62">
        <v>168367184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21986321</v>
      </c>
      <c r="C42" s="19">
        <v>0</v>
      </c>
      <c r="D42" s="59">
        <v>21332000</v>
      </c>
      <c r="E42" s="60">
        <v>21332000</v>
      </c>
      <c r="F42" s="60">
        <v>1858874</v>
      </c>
      <c r="G42" s="60">
        <v>1398442</v>
      </c>
      <c r="H42" s="60">
        <v>485414</v>
      </c>
      <c r="I42" s="60">
        <v>3742730</v>
      </c>
      <c r="J42" s="60">
        <v>1975976</v>
      </c>
      <c r="K42" s="60">
        <v>16428028</v>
      </c>
      <c r="L42" s="60">
        <v>-9302197</v>
      </c>
      <c r="M42" s="60">
        <v>9101807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12844537</v>
      </c>
      <c r="W42" s="60">
        <v>15029000</v>
      </c>
      <c r="X42" s="60">
        <v>-2184463</v>
      </c>
      <c r="Y42" s="61">
        <v>-14.53</v>
      </c>
      <c r="Z42" s="62">
        <v>21332000</v>
      </c>
    </row>
    <row r="43" spans="1:26" ht="13.5">
      <c r="A43" s="58" t="s">
        <v>63</v>
      </c>
      <c r="B43" s="19">
        <v>-19576735</v>
      </c>
      <c r="C43" s="19">
        <v>0</v>
      </c>
      <c r="D43" s="59">
        <v>-21499000</v>
      </c>
      <c r="E43" s="60">
        <v>-21499000</v>
      </c>
      <c r="F43" s="60">
        <v>-1858874</v>
      </c>
      <c r="G43" s="60">
        <v>-2530600</v>
      </c>
      <c r="H43" s="60">
        <v>-3267422</v>
      </c>
      <c r="I43" s="60">
        <v>-7656896</v>
      </c>
      <c r="J43" s="60">
        <v>-2249183</v>
      </c>
      <c r="K43" s="60">
        <v>-2699571</v>
      </c>
      <c r="L43" s="60">
        <v>-4384995</v>
      </c>
      <c r="M43" s="60">
        <v>-9333749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-16990645</v>
      </c>
      <c r="W43" s="60">
        <v>-10752000</v>
      </c>
      <c r="X43" s="60">
        <v>-6238645</v>
      </c>
      <c r="Y43" s="61">
        <v>58.02</v>
      </c>
      <c r="Z43" s="62">
        <v>-21499000</v>
      </c>
    </row>
    <row r="44" spans="1:26" ht="13.5">
      <c r="A44" s="58" t="s">
        <v>64</v>
      </c>
      <c r="B44" s="19">
        <v>-150364</v>
      </c>
      <c r="C44" s="19">
        <v>0</v>
      </c>
      <c r="D44" s="59">
        <v>-140000</v>
      </c>
      <c r="E44" s="60">
        <v>-140000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-140000</v>
      </c>
    </row>
    <row r="45" spans="1:26" ht="13.5">
      <c r="A45" s="70" t="s">
        <v>65</v>
      </c>
      <c r="B45" s="22">
        <v>45674129</v>
      </c>
      <c r="C45" s="22">
        <v>0</v>
      </c>
      <c r="D45" s="99">
        <v>74373000</v>
      </c>
      <c r="E45" s="100">
        <v>74373000</v>
      </c>
      <c r="F45" s="100">
        <v>5020007</v>
      </c>
      <c r="G45" s="100">
        <v>3887849</v>
      </c>
      <c r="H45" s="100">
        <v>1105841</v>
      </c>
      <c r="I45" s="100">
        <v>1105841</v>
      </c>
      <c r="J45" s="100">
        <v>832634</v>
      </c>
      <c r="K45" s="100">
        <v>14561091</v>
      </c>
      <c r="L45" s="100">
        <v>873899</v>
      </c>
      <c r="M45" s="100">
        <v>873899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873899</v>
      </c>
      <c r="W45" s="100">
        <v>78957000</v>
      </c>
      <c r="X45" s="100">
        <v>-78083101</v>
      </c>
      <c r="Y45" s="101">
        <v>-98.89</v>
      </c>
      <c r="Z45" s="102">
        <v>74373000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277754</v>
      </c>
      <c r="C49" s="52">
        <v>0</v>
      </c>
      <c r="D49" s="129">
        <v>401630</v>
      </c>
      <c r="E49" s="54">
        <v>305694</v>
      </c>
      <c r="F49" s="54">
        <v>0</v>
      </c>
      <c r="G49" s="54">
        <v>0</v>
      </c>
      <c r="H49" s="54">
        <v>0</v>
      </c>
      <c r="I49" s="54">
        <v>245957</v>
      </c>
      <c r="J49" s="54">
        <v>0</v>
      </c>
      <c r="K49" s="54">
        <v>0</v>
      </c>
      <c r="L49" s="54">
        <v>0</v>
      </c>
      <c r="M49" s="54">
        <v>1878799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74749</v>
      </c>
      <c r="W49" s="54">
        <v>6604052</v>
      </c>
      <c r="X49" s="54">
        <v>0</v>
      </c>
      <c r="Y49" s="54">
        <v>9788635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81.60405458030557</v>
      </c>
      <c r="C58" s="5">
        <f>IF(C67=0,0,+(C76/C67)*100)</f>
        <v>0</v>
      </c>
      <c r="D58" s="6">
        <f aca="true" t="shared" si="6" ref="D58:Z58">IF(D67=0,0,+(D76/D67)*100)</f>
        <v>79.07904984423676</v>
      </c>
      <c r="E58" s="7">
        <f t="shared" si="6"/>
        <v>79.07904984423676</v>
      </c>
      <c r="F58" s="7">
        <f t="shared" si="6"/>
        <v>3765.032844871147</v>
      </c>
      <c r="G58" s="7">
        <f t="shared" si="6"/>
        <v>4.741884021237779</v>
      </c>
      <c r="H58" s="7">
        <f t="shared" si="6"/>
        <v>716.5675874203522</v>
      </c>
      <c r="I58" s="7">
        <f t="shared" si="6"/>
        <v>67.0139301425145</v>
      </c>
      <c r="J58" s="7">
        <f t="shared" si="6"/>
        <v>126.28198730781197</v>
      </c>
      <c r="K58" s="7">
        <f t="shared" si="6"/>
        <v>78.45274020718519</v>
      </c>
      <c r="L58" s="7">
        <f t="shared" si="6"/>
        <v>105.0902437644709</v>
      </c>
      <c r="M58" s="7">
        <f t="shared" si="6"/>
        <v>103.36911843090577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73.89599297090197</v>
      </c>
      <c r="W58" s="7">
        <f t="shared" si="6"/>
        <v>89.20533448794826</v>
      </c>
      <c r="X58" s="7">
        <f t="shared" si="6"/>
        <v>0</v>
      </c>
      <c r="Y58" s="7">
        <f t="shared" si="6"/>
        <v>0</v>
      </c>
      <c r="Z58" s="8">
        <f t="shared" si="6"/>
        <v>79.07904984423676</v>
      </c>
    </row>
    <row r="59" spans="1:26" ht="13.5">
      <c r="A59" s="37" t="s">
        <v>31</v>
      </c>
      <c r="B59" s="9">
        <f aca="true" t="shared" si="7" ref="B59:Z66">IF(B68=0,0,+(B77/B68)*100)</f>
        <v>82.06981351545218</v>
      </c>
      <c r="C59" s="9">
        <f t="shared" si="7"/>
        <v>0</v>
      </c>
      <c r="D59" s="2">
        <f t="shared" si="7"/>
        <v>80.01435602953241</v>
      </c>
      <c r="E59" s="10">
        <f t="shared" si="7"/>
        <v>80.01435602953241</v>
      </c>
      <c r="F59" s="10">
        <f t="shared" si="7"/>
        <v>-2614.1343938155055</v>
      </c>
      <c r="G59" s="10">
        <f t="shared" si="7"/>
        <v>4.149068802252083</v>
      </c>
      <c r="H59" s="10">
        <f t="shared" si="7"/>
        <v>790.5746613106677</v>
      </c>
      <c r="I59" s="10">
        <f t="shared" si="7"/>
        <v>66.81197415710626</v>
      </c>
      <c r="J59" s="10">
        <f t="shared" si="7"/>
        <v>127.96805005806927</v>
      </c>
      <c r="K59" s="10">
        <f t="shared" si="7"/>
        <v>78.1993878939016</v>
      </c>
      <c r="L59" s="10">
        <f t="shared" si="7"/>
        <v>108.56239211776185</v>
      </c>
      <c r="M59" s="10">
        <f t="shared" si="7"/>
        <v>105.01889563133004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73.61979195392009</v>
      </c>
      <c r="W59" s="10">
        <f t="shared" si="7"/>
        <v>90.01085776330075</v>
      </c>
      <c r="X59" s="10">
        <f t="shared" si="7"/>
        <v>0</v>
      </c>
      <c r="Y59" s="10">
        <f t="shared" si="7"/>
        <v>0</v>
      </c>
      <c r="Z59" s="11">
        <f t="shared" si="7"/>
        <v>80.01435602953241</v>
      </c>
    </row>
    <row r="60" spans="1:26" ht="13.5">
      <c r="A60" s="38" t="s">
        <v>32</v>
      </c>
      <c r="B60" s="12">
        <f t="shared" si="7"/>
        <v>97.48041640135642</v>
      </c>
      <c r="C60" s="12">
        <f t="shared" si="7"/>
        <v>0</v>
      </c>
      <c r="D60" s="3">
        <f t="shared" si="7"/>
        <v>80</v>
      </c>
      <c r="E60" s="13">
        <f t="shared" si="7"/>
        <v>80</v>
      </c>
      <c r="F60" s="13">
        <f t="shared" si="7"/>
        <v>117.21378225829098</v>
      </c>
      <c r="G60" s="13">
        <f t="shared" si="7"/>
        <v>106.34354553368341</v>
      </c>
      <c r="H60" s="13">
        <f t="shared" si="7"/>
        <v>77.87970599786792</v>
      </c>
      <c r="I60" s="13">
        <f t="shared" si="7"/>
        <v>100.47160983643373</v>
      </c>
      <c r="J60" s="13">
        <f t="shared" si="7"/>
        <v>145.0829383886256</v>
      </c>
      <c r="K60" s="13">
        <f t="shared" si="7"/>
        <v>106.41503046716316</v>
      </c>
      <c r="L60" s="13">
        <f t="shared" si="7"/>
        <v>91.67560851640594</v>
      </c>
      <c r="M60" s="13">
        <f t="shared" si="7"/>
        <v>114.39845734173643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107.41680661231459</v>
      </c>
      <c r="W60" s="13">
        <f t="shared" si="7"/>
        <v>90.00090000900009</v>
      </c>
      <c r="X60" s="13">
        <f t="shared" si="7"/>
        <v>0</v>
      </c>
      <c r="Y60" s="13">
        <f t="shared" si="7"/>
        <v>0</v>
      </c>
      <c r="Z60" s="14">
        <f t="shared" si="7"/>
        <v>80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97.48041640135642</v>
      </c>
      <c r="C64" s="12">
        <f t="shared" si="7"/>
        <v>0</v>
      </c>
      <c r="D64" s="3">
        <f t="shared" si="7"/>
        <v>80</v>
      </c>
      <c r="E64" s="13">
        <f t="shared" si="7"/>
        <v>80</v>
      </c>
      <c r="F64" s="13">
        <f t="shared" si="7"/>
        <v>117.21378225829098</v>
      </c>
      <c r="G64" s="13">
        <f t="shared" si="7"/>
        <v>106.34354553368341</v>
      </c>
      <c r="H64" s="13">
        <f t="shared" si="7"/>
        <v>77.87970599786792</v>
      </c>
      <c r="I64" s="13">
        <f t="shared" si="7"/>
        <v>100.47160983643373</v>
      </c>
      <c r="J64" s="13">
        <f t="shared" si="7"/>
        <v>145.0829383886256</v>
      </c>
      <c r="K64" s="13">
        <f t="shared" si="7"/>
        <v>106.41503046716316</v>
      </c>
      <c r="L64" s="13">
        <f t="shared" si="7"/>
        <v>91.67560851640594</v>
      </c>
      <c r="M64" s="13">
        <f t="shared" si="7"/>
        <v>114.39845734173643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107.41680661231459</v>
      </c>
      <c r="W64" s="13">
        <f t="shared" si="7"/>
        <v>90.00090000900009</v>
      </c>
      <c r="X64" s="13">
        <f t="shared" si="7"/>
        <v>0</v>
      </c>
      <c r="Y64" s="13">
        <f t="shared" si="7"/>
        <v>0</v>
      </c>
      <c r="Z64" s="14">
        <f t="shared" si="7"/>
        <v>80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10025008</v>
      </c>
      <c r="C67" s="24"/>
      <c r="D67" s="25">
        <v>10272000</v>
      </c>
      <c r="E67" s="26">
        <v>10272000</v>
      </c>
      <c r="F67" s="26">
        <v>19790</v>
      </c>
      <c r="G67" s="26">
        <v>6060144</v>
      </c>
      <c r="H67" s="26">
        <v>468312</v>
      </c>
      <c r="I67" s="26">
        <v>6548246</v>
      </c>
      <c r="J67" s="26">
        <v>511023</v>
      </c>
      <c r="K67" s="26">
        <v>505345</v>
      </c>
      <c r="L67" s="26">
        <v>512667</v>
      </c>
      <c r="M67" s="26">
        <v>1529035</v>
      </c>
      <c r="N67" s="26"/>
      <c r="O67" s="26"/>
      <c r="P67" s="26"/>
      <c r="Q67" s="26"/>
      <c r="R67" s="26"/>
      <c r="S67" s="26"/>
      <c r="T67" s="26"/>
      <c r="U67" s="26"/>
      <c r="V67" s="26">
        <v>8077281</v>
      </c>
      <c r="W67" s="26">
        <v>6706998</v>
      </c>
      <c r="X67" s="26"/>
      <c r="Y67" s="25"/>
      <c r="Z67" s="27">
        <v>10272000</v>
      </c>
    </row>
    <row r="68" spans="1:26" ht="13.5" hidden="1">
      <c r="A68" s="37" t="s">
        <v>31</v>
      </c>
      <c r="B68" s="19">
        <v>9486845</v>
      </c>
      <c r="C68" s="19"/>
      <c r="D68" s="20">
        <v>9752000</v>
      </c>
      <c r="E68" s="21">
        <v>9752000</v>
      </c>
      <c r="F68" s="21">
        <v>-26906</v>
      </c>
      <c r="G68" s="21">
        <v>6013277</v>
      </c>
      <c r="H68" s="21">
        <v>420961</v>
      </c>
      <c r="I68" s="21">
        <v>6407332</v>
      </c>
      <c r="J68" s="21">
        <v>464101</v>
      </c>
      <c r="K68" s="21">
        <v>458744</v>
      </c>
      <c r="L68" s="21">
        <v>466365</v>
      </c>
      <c r="M68" s="21">
        <v>1389210</v>
      </c>
      <c r="N68" s="21"/>
      <c r="O68" s="21"/>
      <c r="P68" s="21"/>
      <c r="Q68" s="21"/>
      <c r="R68" s="21"/>
      <c r="S68" s="21"/>
      <c r="T68" s="21"/>
      <c r="U68" s="21"/>
      <c r="V68" s="21">
        <v>7796542</v>
      </c>
      <c r="W68" s="21">
        <v>6447000</v>
      </c>
      <c r="X68" s="21"/>
      <c r="Y68" s="20"/>
      <c r="Z68" s="23">
        <v>9752000</v>
      </c>
    </row>
    <row r="69" spans="1:26" ht="13.5" hidden="1">
      <c r="A69" s="38" t="s">
        <v>32</v>
      </c>
      <c r="B69" s="19">
        <v>405186</v>
      </c>
      <c r="C69" s="19"/>
      <c r="D69" s="20">
        <v>400000</v>
      </c>
      <c r="E69" s="21">
        <v>400000</v>
      </c>
      <c r="F69" s="21">
        <v>35611</v>
      </c>
      <c r="G69" s="21">
        <v>35611</v>
      </c>
      <c r="H69" s="21">
        <v>35646</v>
      </c>
      <c r="I69" s="21">
        <v>106868</v>
      </c>
      <c r="J69" s="21">
        <v>35448</v>
      </c>
      <c r="K69" s="21">
        <v>35448</v>
      </c>
      <c r="L69" s="21">
        <v>35414</v>
      </c>
      <c r="M69" s="21">
        <v>106310</v>
      </c>
      <c r="N69" s="21"/>
      <c r="O69" s="21"/>
      <c r="P69" s="21"/>
      <c r="Q69" s="21"/>
      <c r="R69" s="21"/>
      <c r="S69" s="21"/>
      <c r="T69" s="21"/>
      <c r="U69" s="21"/>
      <c r="V69" s="21">
        <v>213178</v>
      </c>
      <c r="W69" s="21">
        <v>199998</v>
      </c>
      <c r="X69" s="21"/>
      <c r="Y69" s="20"/>
      <c r="Z69" s="23">
        <v>400000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405186</v>
      </c>
      <c r="C73" s="19"/>
      <c r="D73" s="20">
        <v>400000</v>
      </c>
      <c r="E73" s="21">
        <v>400000</v>
      </c>
      <c r="F73" s="21">
        <v>35611</v>
      </c>
      <c r="G73" s="21">
        <v>35611</v>
      </c>
      <c r="H73" s="21">
        <v>35646</v>
      </c>
      <c r="I73" s="21">
        <v>106868</v>
      </c>
      <c r="J73" s="21">
        <v>35448</v>
      </c>
      <c r="K73" s="21">
        <v>35448</v>
      </c>
      <c r="L73" s="21">
        <v>35414</v>
      </c>
      <c r="M73" s="21">
        <v>106310</v>
      </c>
      <c r="N73" s="21"/>
      <c r="O73" s="21"/>
      <c r="P73" s="21"/>
      <c r="Q73" s="21"/>
      <c r="R73" s="21"/>
      <c r="S73" s="21"/>
      <c r="T73" s="21"/>
      <c r="U73" s="21"/>
      <c r="V73" s="21">
        <v>213178</v>
      </c>
      <c r="W73" s="21">
        <v>199998</v>
      </c>
      <c r="X73" s="21"/>
      <c r="Y73" s="20"/>
      <c r="Z73" s="23">
        <v>400000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132977</v>
      </c>
      <c r="C75" s="28"/>
      <c r="D75" s="29">
        <v>120000</v>
      </c>
      <c r="E75" s="30">
        <v>120000</v>
      </c>
      <c r="F75" s="30">
        <v>11085</v>
      </c>
      <c r="G75" s="30">
        <v>11256</v>
      </c>
      <c r="H75" s="30">
        <v>11705</v>
      </c>
      <c r="I75" s="30">
        <v>34046</v>
      </c>
      <c r="J75" s="30">
        <v>11474</v>
      </c>
      <c r="K75" s="30">
        <v>11153</v>
      </c>
      <c r="L75" s="30">
        <v>10888</v>
      </c>
      <c r="M75" s="30">
        <v>33515</v>
      </c>
      <c r="N75" s="30"/>
      <c r="O75" s="30"/>
      <c r="P75" s="30"/>
      <c r="Q75" s="30"/>
      <c r="R75" s="30"/>
      <c r="S75" s="30"/>
      <c r="T75" s="30"/>
      <c r="U75" s="30"/>
      <c r="V75" s="30">
        <v>67561</v>
      </c>
      <c r="W75" s="30">
        <v>60000</v>
      </c>
      <c r="X75" s="30"/>
      <c r="Y75" s="29"/>
      <c r="Z75" s="31">
        <v>120000</v>
      </c>
    </row>
    <row r="76" spans="1:26" ht="13.5" hidden="1">
      <c r="A76" s="42" t="s">
        <v>286</v>
      </c>
      <c r="B76" s="32">
        <v>8180813</v>
      </c>
      <c r="C76" s="32"/>
      <c r="D76" s="33">
        <v>8123000</v>
      </c>
      <c r="E76" s="34">
        <v>8123000</v>
      </c>
      <c r="F76" s="34">
        <v>745100</v>
      </c>
      <c r="G76" s="34">
        <v>287365</v>
      </c>
      <c r="H76" s="34">
        <v>3355772</v>
      </c>
      <c r="I76" s="34">
        <v>4388237</v>
      </c>
      <c r="J76" s="34">
        <v>645330</v>
      </c>
      <c r="K76" s="34">
        <v>396457</v>
      </c>
      <c r="L76" s="34">
        <v>538763</v>
      </c>
      <c r="M76" s="34">
        <v>1580550</v>
      </c>
      <c r="N76" s="34"/>
      <c r="O76" s="34"/>
      <c r="P76" s="34"/>
      <c r="Q76" s="34"/>
      <c r="R76" s="34"/>
      <c r="S76" s="34"/>
      <c r="T76" s="34"/>
      <c r="U76" s="34"/>
      <c r="V76" s="34">
        <v>5968787</v>
      </c>
      <c r="W76" s="34">
        <v>5983000</v>
      </c>
      <c r="X76" s="34"/>
      <c r="Y76" s="33"/>
      <c r="Z76" s="35">
        <v>8123000</v>
      </c>
    </row>
    <row r="77" spans="1:26" ht="13.5" hidden="1">
      <c r="A77" s="37" t="s">
        <v>31</v>
      </c>
      <c r="B77" s="19">
        <v>7785836</v>
      </c>
      <c r="C77" s="19"/>
      <c r="D77" s="20">
        <v>7803000</v>
      </c>
      <c r="E77" s="21">
        <v>7803000</v>
      </c>
      <c r="F77" s="21">
        <v>703359</v>
      </c>
      <c r="G77" s="21">
        <v>249495</v>
      </c>
      <c r="H77" s="21">
        <v>3328011</v>
      </c>
      <c r="I77" s="21">
        <v>4280865</v>
      </c>
      <c r="J77" s="21">
        <v>593901</v>
      </c>
      <c r="K77" s="21">
        <v>358735</v>
      </c>
      <c r="L77" s="21">
        <v>506297</v>
      </c>
      <c r="M77" s="21">
        <v>1458933</v>
      </c>
      <c r="N77" s="21"/>
      <c r="O77" s="21"/>
      <c r="P77" s="21"/>
      <c r="Q77" s="21"/>
      <c r="R77" s="21"/>
      <c r="S77" s="21"/>
      <c r="T77" s="21"/>
      <c r="U77" s="21"/>
      <c r="V77" s="21">
        <v>5739798</v>
      </c>
      <c r="W77" s="21">
        <v>5803000</v>
      </c>
      <c r="X77" s="21"/>
      <c r="Y77" s="20"/>
      <c r="Z77" s="23">
        <v>7803000</v>
      </c>
    </row>
    <row r="78" spans="1:26" ht="13.5" hidden="1">
      <c r="A78" s="38" t="s">
        <v>32</v>
      </c>
      <c r="B78" s="19">
        <v>394977</v>
      </c>
      <c r="C78" s="19"/>
      <c r="D78" s="20">
        <v>320000</v>
      </c>
      <c r="E78" s="21">
        <v>320000</v>
      </c>
      <c r="F78" s="21">
        <v>41741</v>
      </c>
      <c r="G78" s="21">
        <v>37870</v>
      </c>
      <c r="H78" s="21">
        <v>27761</v>
      </c>
      <c r="I78" s="21">
        <v>107372</v>
      </c>
      <c r="J78" s="21">
        <v>51429</v>
      </c>
      <c r="K78" s="21">
        <v>37722</v>
      </c>
      <c r="L78" s="21">
        <v>32466</v>
      </c>
      <c r="M78" s="21">
        <v>121617</v>
      </c>
      <c r="N78" s="21"/>
      <c r="O78" s="21"/>
      <c r="P78" s="21"/>
      <c r="Q78" s="21"/>
      <c r="R78" s="21"/>
      <c r="S78" s="21"/>
      <c r="T78" s="21"/>
      <c r="U78" s="21"/>
      <c r="V78" s="21">
        <v>228989</v>
      </c>
      <c r="W78" s="21">
        <v>180000</v>
      </c>
      <c r="X78" s="21"/>
      <c r="Y78" s="20"/>
      <c r="Z78" s="23">
        <v>320000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394977</v>
      </c>
      <c r="C82" s="19"/>
      <c r="D82" s="20">
        <v>320000</v>
      </c>
      <c r="E82" s="21">
        <v>320000</v>
      </c>
      <c r="F82" s="21">
        <v>41741</v>
      </c>
      <c r="G82" s="21">
        <v>37870</v>
      </c>
      <c r="H82" s="21">
        <v>27761</v>
      </c>
      <c r="I82" s="21">
        <v>107372</v>
      </c>
      <c r="J82" s="21">
        <v>51429</v>
      </c>
      <c r="K82" s="21">
        <v>37722</v>
      </c>
      <c r="L82" s="21">
        <v>32466</v>
      </c>
      <c r="M82" s="21">
        <v>121617</v>
      </c>
      <c r="N82" s="21"/>
      <c r="O82" s="21"/>
      <c r="P82" s="21"/>
      <c r="Q82" s="21"/>
      <c r="R82" s="21"/>
      <c r="S82" s="21"/>
      <c r="T82" s="21"/>
      <c r="U82" s="21"/>
      <c r="V82" s="21">
        <v>228989</v>
      </c>
      <c r="W82" s="21">
        <v>180000</v>
      </c>
      <c r="X82" s="21"/>
      <c r="Y82" s="20"/>
      <c r="Z82" s="23">
        <v>320000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47816302</v>
      </c>
      <c r="D5" s="153">
        <f>SUM(D6:D8)</f>
        <v>0</v>
      </c>
      <c r="E5" s="154">
        <f t="shared" si="0"/>
        <v>55478560</v>
      </c>
      <c r="F5" s="100">
        <f t="shared" si="0"/>
        <v>55478560</v>
      </c>
      <c r="G5" s="100">
        <f t="shared" si="0"/>
        <v>16794085</v>
      </c>
      <c r="H5" s="100">
        <f t="shared" si="0"/>
        <v>6254679</v>
      </c>
      <c r="I5" s="100">
        <f t="shared" si="0"/>
        <v>512144</v>
      </c>
      <c r="J5" s="100">
        <f t="shared" si="0"/>
        <v>23560908</v>
      </c>
      <c r="K5" s="100">
        <f t="shared" si="0"/>
        <v>724118</v>
      </c>
      <c r="L5" s="100">
        <f t="shared" si="0"/>
        <v>15060446</v>
      </c>
      <c r="M5" s="100">
        <f t="shared" si="0"/>
        <v>819839</v>
      </c>
      <c r="N5" s="100">
        <f t="shared" si="0"/>
        <v>16604403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40165311</v>
      </c>
      <c r="X5" s="100">
        <f t="shared" si="0"/>
        <v>36908969</v>
      </c>
      <c r="Y5" s="100">
        <f t="shared" si="0"/>
        <v>3256342</v>
      </c>
      <c r="Z5" s="137">
        <f>+IF(X5&lt;&gt;0,+(Y5/X5)*100,0)</f>
        <v>8.822630618590296</v>
      </c>
      <c r="AA5" s="153">
        <f>SUM(AA6:AA8)</f>
        <v>55478560</v>
      </c>
    </row>
    <row r="6" spans="1:27" ht="13.5">
      <c r="A6" s="138" t="s">
        <v>75</v>
      </c>
      <c r="B6" s="136"/>
      <c r="C6" s="155">
        <v>2197000</v>
      </c>
      <c r="D6" s="155"/>
      <c r="E6" s="156">
        <v>2553000</v>
      </c>
      <c r="F6" s="60">
        <v>2553000</v>
      </c>
      <c r="G6" s="60"/>
      <c r="H6" s="60"/>
      <c r="I6" s="60">
        <v>1072260</v>
      </c>
      <c r="J6" s="60">
        <v>1072260</v>
      </c>
      <c r="K6" s="60"/>
      <c r="L6" s="60">
        <v>842490</v>
      </c>
      <c r="M6" s="60"/>
      <c r="N6" s="60">
        <v>842490</v>
      </c>
      <c r="O6" s="60"/>
      <c r="P6" s="60"/>
      <c r="Q6" s="60"/>
      <c r="R6" s="60"/>
      <c r="S6" s="60"/>
      <c r="T6" s="60"/>
      <c r="U6" s="60"/>
      <c r="V6" s="60"/>
      <c r="W6" s="60">
        <v>1914750</v>
      </c>
      <c r="X6" s="60">
        <v>1710510</v>
      </c>
      <c r="Y6" s="60">
        <v>204240</v>
      </c>
      <c r="Z6" s="140">
        <v>11.94</v>
      </c>
      <c r="AA6" s="155">
        <v>2553000</v>
      </c>
    </row>
    <row r="7" spans="1:27" ht="13.5">
      <c r="A7" s="138" t="s">
        <v>76</v>
      </c>
      <c r="B7" s="136"/>
      <c r="C7" s="157">
        <v>44656444</v>
      </c>
      <c r="D7" s="157"/>
      <c r="E7" s="158">
        <v>51891560</v>
      </c>
      <c r="F7" s="159">
        <v>51891560</v>
      </c>
      <c r="G7" s="159">
        <v>16794085</v>
      </c>
      <c r="H7" s="159">
        <v>6239530</v>
      </c>
      <c r="I7" s="159">
        <v>-651398</v>
      </c>
      <c r="J7" s="159">
        <v>22382217</v>
      </c>
      <c r="K7" s="159">
        <v>724118</v>
      </c>
      <c r="L7" s="159">
        <v>14206124</v>
      </c>
      <c r="M7" s="159">
        <v>750589</v>
      </c>
      <c r="N7" s="159">
        <v>15680831</v>
      </c>
      <c r="O7" s="159"/>
      <c r="P7" s="159"/>
      <c r="Q7" s="159"/>
      <c r="R7" s="159"/>
      <c r="S7" s="159"/>
      <c r="T7" s="159"/>
      <c r="U7" s="159"/>
      <c r="V7" s="159"/>
      <c r="W7" s="159">
        <v>38063048</v>
      </c>
      <c r="X7" s="159">
        <v>35198459</v>
      </c>
      <c r="Y7" s="159">
        <v>2864589</v>
      </c>
      <c r="Z7" s="141">
        <v>8.14</v>
      </c>
      <c r="AA7" s="157">
        <v>51891560</v>
      </c>
    </row>
    <row r="8" spans="1:27" ht="13.5">
      <c r="A8" s="138" t="s">
        <v>77</v>
      </c>
      <c r="B8" s="136"/>
      <c r="C8" s="155">
        <v>962858</v>
      </c>
      <c r="D8" s="155"/>
      <c r="E8" s="156">
        <v>1034000</v>
      </c>
      <c r="F8" s="60">
        <v>1034000</v>
      </c>
      <c r="G8" s="60"/>
      <c r="H8" s="60">
        <v>15149</v>
      </c>
      <c r="I8" s="60">
        <v>91282</v>
      </c>
      <c r="J8" s="60">
        <v>106431</v>
      </c>
      <c r="K8" s="60"/>
      <c r="L8" s="60">
        <v>11832</v>
      </c>
      <c r="M8" s="60">
        <v>69250</v>
      </c>
      <c r="N8" s="60">
        <v>81082</v>
      </c>
      <c r="O8" s="60"/>
      <c r="P8" s="60"/>
      <c r="Q8" s="60"/>
      <c r="R8" s="60"/>
      <c r="S8" s="60"/>
      <c r="T8" s="60"/>
      <c r="U8" s="60"/>
      <c r="V8" s="60"/>
      <c r="W8" s="60">
        <v>187513</v>
      </c>
      <c r="X8" s="60"/>
      <c r="Y8" s="60">
        <v>187513</v>
      </c>
      <c r="Z8" s="140">
        <v>0</v>
      </c>
      <c r="AA8" s="155">
        <v>1034000</v>
      </c>
    </row>
    <row r="9" spans="1:27" ht="13.5">
      <c r="A9" s="135" t="s">
        <v>78</v>
      </c>
      <c r="B9" s="136"/>
      <c r="C9" s="153">
        <f aca="true" t="shared" si="1" ref="C9:Y9">SUM(C10:C14)</f>
        <v>8509644</v>
      </c>
      <c r="D9" s="153">
        <f>SUM(D10:D14)</f>
        <v>0</v>
      </c>
      <c r="E9" s="154">
        <f t="shared" si="1"/>
        <v>5855070</v>
      </c>
      <c r="F9" s="100">
        <f t="shared" si="1"/>
        <v>5855070</v>
      </c>
      <c r="G9" s="100">
        <f t="shared" si="1"/>
        <v>118413</v>
      </c>
      <c r="H9" s="100">
        <f t="shared" si="1"/>
        <v>824051</v>
      </c>
      <c r="I9" s="100">
        <f t="shared" si="1"/>
        <v>1244184</v>
      </c>
      <c r="J9" s="100">
        <f t="shared" si="1"/>
        <v>2186648</v>
      </c>
      <c r="K9" s="100">
        <f t="shared" si="1"/>
        <v>336834</v>
      </c>
      <c r="L9" s="100">
        <f t="shared" si="1"/>
        <v>552765</v>
      </c>
      <c r="M9" s="100">
        <f t="shared" si="1"/>
        <v>107280</v>
      </c>
      <c r="N9" s="100">
        <f t="shared" si="1"/>
        <v>996879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3183527</v>
      </c>
      <c r="X9" s="100">
        <f t="shared" si="1"/>
        <v>2727504</v>
      </c>
      <c r="Y9" s="100">
        <f t="shared" si="1"/>
        <v>456023</v>
      </c>
      <c r="Z9" s="137">
        <f>+IF(X9&lt;&gt;0,+(Y9/X9)*100,0)</f>
        <v>16.719425526048724</v>
      </c>
      <c r="AA9" s="153">
        <f>SUM(AA10:AA14)</f>
        <v>5855070</v>
      </c>
    </row>
    <row r="10" spans="1:27" ht="13.5">
      <c r="A10" s="138" t="s">
        <v>79</v>
      </c>
      <c r="B10" s="136"/>
      <c r="C10" s="155">
        <v>1999651</v>
      </c>
      <c r="D10" s="155"/>
      <c r="E10" s="156">
        <v>2331070</v>
      </c>
      <c r="F10" s="60">
        <v>2331070</v>
      </c>
      <c r="G10" s="60">
        <v>77388</v>
      </c>
      <c r="H10" s="60">
        <v>783456</v>
      </c>
      <c r="I10" s="60">
        <v>373847</v>
      </c>
      <c r="J10" s="60">
        <v>1234691</v>
      </c>
      <c r="K10" s="60">
        <v>84580</v>
      </c>
      <c r="L10" s="60">
        <v>309101</v>
      </c>
      <c r="M10" s="60">
        <v>94790</v>
      </c>
      <c r="N10" s="60">
        <v>488471</v>
      </c>
      <c r="O10" s="60"/>
      <c r="P10" s="60"/>
      <c r="Q10" s="60"/>
      <c r="R10" s="60"/>
      <c r="S10" s="60"/>
      <c r="T10" s="60"/>
      <c r="U10" s="60"/>
      <c r="V10" s="60"/>
      <c r="W10" s="60">
        <v>1723162</v>
      </c>
      <c r="X10" s="60">
        <v>1165500</v>
      </c>
      <c r="Y10" s="60">
        <v>557662</v>
      </c>
      <c r="Z10" s="140">
        <v>47.85</v>
      </c>
      <c r="AA10" s="155">
        <v>2331070</v>
      </c>
    </row>
    <row r="11" spans="1:27" ht="13.5">
      <c r="A11" s="138" t="s">
        <v>80</v>
      </c>
      <c r="B11" s="136"/>
      <c r="C11" s="155">
        <v>4551518</v>
      </c>
      <c r="D11" s="155"/>
      <c r="E11" s="156">
        <v>2658000</v>
      </c>
      <c r="F11" s="60">
        <v>2658000</v>
      </c>
      <c r="G11" s="60"/>
      <c r="H11" s="60">
        <v>-990</v>
      </c>
      <c r="I11" s="60">
        <v>497965</v>
      </c>
      <c r="J11" s="60">
        <v>496975</v>
      </c>
      <c r="K11" s="60">
        <v>225175</v>
      </c>
      <c r="L11" s="60">
        <v>230606</v>
      </c>
      <c r="M11" s="60"/>
      <c r="N11" s="60">
        <v>455781</v>
      </c>
      <c r="O11" s="60"/>
      <c r="P11" s="60"/>
      <c r="Q11" s="60"/>
      <c r="R11" s="60"/>
      <c r="S11" s="60"/>
      <c r="T11" s="60"/>
      <c r="U11" s="60"/>
      <c r="V11" s="60"/>
      <c r="W11" s="60">
        <v>952756</v>
      </c>
      <c r="X11" s="60">
        <v>1129002</v>
      </c>
      <c r="Y11" s="60">
        <v>-176246</v>
      </c>
      <c r="Z11" s="140">
        <v>-15.61</v>
      </c>
      <c r="AA11" s="155">
        <v>2658000</v>
      </c>
    </row>
    <row r="12" spans="1:27" ht="13.5">
      <c r="A12" s="138" t="s">
        <v>81</v>
      </c>
      <c r="B12" s="136"/>
      <c r="C12" s="155">
        <v>597935</v>
      </c>
      <c r="D12" s="155"/>
      <c r="E12" s="156">
        <v>866000</v>
      </c>
      <c r="F12" s="60">
        <v>866000</v>
      </c>
      <c r="G12" s="60">
        <v>41025</v>
      </c>
      <c r="H12" s="60">
        <v>41585</v>
      </c>
      <c r="I12" s="60">
        <v>23927</v>
      </c>
      <c r="J12" s="60">
        <v>106537</v>
      </c>
      <c r="K12" s="60">
        <v>27079</v>
      </c>
      <c r="L12" s="60">
        <v>13058</v>
      </c>
      <c r="M12" s="60">
        <v>12490</v>
      </c>
      <c r="N12" s="60">
        <v>52627</v>
      </c>
      <c r="O12" s="60"/>
      <c r="P12" s="60"/>
      <c r="Q12" s="60"/>
      <c r="R12" s="60"/>
      <c r="S12" s="60"/>
      <c r="T12" s="60"/>
      <c r="U12" s="60"/>
      <c r="V12" s="60"/>
      <c r="W12" s="60">
        <v>159164</v>
      </c>
      <c r="X12" s="60">
        <v>433002</v>
      </c>
      <c r="Y12" s="60">
        <v>-273838</v>
      </c>
      <c r="Z12" s="140">
        <v>-63.24</v>
      </c>
      <c r="AA12" s="155">
        <v>866000</v>
      </c>
    </row>
    <row r="13" spans="1:27" ht="13.5">
      <c r="A13" s="138" t="s">
        <v>82</v>
      </c>
      <c r="B13" s="136"/>
      <c r="C13" s="155">
        <v>1360540</v>
      </c>
      <c r="D13" s="155"/>
      <c r="E13" s="156"/>
      <c r="F13" s="60"/>
      <c r="G13" s="60"/>
      <c r="H13" s="60"/>
      <c r="I13" s="60">
        <v>348445</v>
      </c>
      <c r="J13" s="60">
        <v>348445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348445</v>
      </c>
      <c r="X13" s="60"/>
      <c r="Y13" s="60">
        <v>348445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24269477</v>
      </c>
      <c r="D15" s="153">
        <f>SUM(D16:D18)</f>
        <v>0</v>
      </c>
      <c r="E15" s="154">
        <f t="shared" si="2"/>
        <v>19346500</v>
      </c>
      <c r="F15" s="100">
        <f t="shared" si="2"/>
        <v>19346500</v>
      </c>
      <c r="G15" s="100">
        <f t="shared" si="2"/>
        <v>59178</v>
      </c>
      <c r="H15" s="100">
        <f t="shared" si="2"/>
        <v>5535772</v>
      </c>
      <c r="I15" s="100">
        <f t="shared" si="2"/>
        <v>2345565</v>
      </c>
      <c r="J15" s="100">
        <f t="shared" si="2"/>
        <v>7940515</v>
      </c>
      <c r="K15" s="100">
        <f t="shared" si="2"/>
        <v>2631158</v>
      </c>
      <c r="L15" s="100">
        <f t="shared" si="2"/>
        <v>3439871</v>
      </c>
      <c r="M15" s="100">
        <f t="shared" si="2"/>
        <v>5071928</v>
      </c>
      <c r="N15" s="100">
        <f t="shared" si="2"/>
        <v>11142957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19083472</v>
      </c>
      <c r="X15" s="100">
        <f t="shared" si="2"/>
        <v>9673002</v>
      </c>
      <c r="Y15" s="100">
        <f t="shared" si="2"/>
        <v>9410470</v>
      </c>
      <c r="Z15" s="137">
        <f>+IF(X15&lt;&gt;0,+(Y15/X15)*100,0)</f>
        <v>97.28593046915528</v>
      </c>
      <c r="AA15" s="153">
        <f>SUM(AA16:AA18)</f>
        <v>19346500</v>
      </c>
    </row>
    <row r="16" spans="1:27" ht="13.5">
      <c r="A16" s="138" t="s">
        <v>85</v>
      </c>
      <c r="B16" s="136"/>
      <c r="C16" s="155">
        <v>23777143</v>
      </c>
      <c r="D16" s="155"/>
      <c r="E16" s="156">
        <v>18829500</v>
      </c>
      <c r="F16" s="60">
        <v>18829500</v>
      </c>
      <c r="G16" s="60">
        <v>1618</v>
      </c>
      <c r="H16" s="60">
        <v>5506684</v>
      </c>
      <c r="I16" s="60">
        <v>2307700</v>
      </c>
      <c r="J16" s="60">
        <v>7816002</v>
      </c>
      <c r="K16" s="60">
        <v>2573694</v>
      </c>
      <c r="L16" s="60">
        <v>3416194</v>
      </c>
      <c r="M16" s="60">
        <v>5033742</v>
      </c>
      <c r="N16" s="60">
        <v>11023630</v>
      </c>
      <c r="O16" s="60"/>
      <c r="P16" s="60"/>
      <c r="Q16" s="60"/>
      <c r="R16" s="60"/>
      <c r="S16" s="60"/>
      <c r="T16" s="60"/>
      <c r="U16" s="60"/>
      <c r="V16" s="60"/>
      <c r="W16" s="60">
        <v>18839632</v>
      </c>
      <c r="X16" s="60">
        <v>9415002</v>
      </c>
      <c r="Y16" s="60">
        <v>9424630</v>
      </c>
      <c r="Z16" s="140">
        <v>100.1</v>
      </c>
      <c r="AA16" s="155">
        <v>18829500</v>
      </c>
    </row>
    <row r="17" spans="1:27" ht="13.5">
      <c r="A17" s="138" t="s">
        <v>86</v>
      </c>
      <c r="B17" s="136"/>
      <c r="C17" s="155">
        <v>492334</v>
      </c>
      <c r="D17" s="155"/>
      <c r="E17" s="156">
        <v>517000</v>
      </c>
      <c r="F17" s="60">
        <v>517000</v>
      </c>
      <c r="G17" s="60">
        <v>57560</v>
      </c>
      <c r="H17" s="60">
        <v>29088</v>
      </c>
      <c r="I17" s="60">
        <v>37865</v>
      </c>
      <c r="J17" s="60">
        <v>124513</v>
      </c>
      <c r="K17" s="60">
        <v>57464</v>
      </c>
      <c r="L17" s="60">
        <v>23677</v>
      </c>
      <c r="M17" s="60">
        <v>38186</v>
      </c>
      <c r="N17" s="60">
        <v>119327</v>
      </c>
      <c r="O17" s="60"/>
      <c r="P17" s="60"/>
      <c r="Q17" s="60"/>
      <c r="R17" s="60"/>
      <c r="S17" s="60"/>
      <c r="T17" s="60"/>
      <c r="U17" s="60"/>
      <c r="V17" s="60"/>
      <c r="W17" s="60">
        <v>243840</v>
      </c>
      <c r="X17" s="60">
        <v>258000</v>
      </c>
      <c r="Y17" s="60">
        <v>-14160</v>
      </c>
      <c r="Z17" s="140">
        <v>-5.49</v>
      </c>
      <c r="AA17" s="155">
        <v>517000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1208931</v>
      </c>
      <c r="D19" s="153">
        <f>SUM(D20:D23)</f>
        <v>0</v>
      </c>
      <c r="E19" s="154">
        <f t="shared" si="3"/>
        <v>642000</v>
      </c>
      <c r="F19" s="100">
        <f t="shared" si="3"/>
        <v>642000</v>
      </c>
      <c r="G19" s="100">
        <f t="shared" si="3"/>
        <v>40056</v>
      </c>
      <c r="H19" s="100">
        <f t="shared" si="3"/>
        <v>40332</v>
      </c>
      <c r="I19" s="100">
        <f t="shared" si="3"/>
        <v>124548</v>
      </c>
      <c r="J19" s="100">
        <f t="shared" si="3"/>
        <v>204936</v>
      </c>
      <c r="K19" s="100">
        <f t="shared" si="3"/>
        <v>40237</v>
      </c>
      <c r="L19" s="100">
        <f t="shared" si="3"/>
        <v>106279</v>
      </c>
      <c r="M19" s="100">
        <f t="shared" si="3"/>
        <v>40218</v>
      </c>
      <c r="N19" s="100">
        <f t="shared" si="3"/>
        <v>186734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391670</v>
      </c>
      <c r="X19" s="100">
        <f t="shared" si="3"/>
        <v>321000</v>
      </c>
      <c r="Y19" s="100">
        <f t="shared" si="3"/>
        <v>70670</v>
      </c>
      <c r="Z19" s="137">
        <f>+IF(X19&lt;&gt;0,+(Y19/X19)*100,0)</f>
        <v>22.01557632398754</v>
      </c>
      <c r="AA19" s="153">
        <f>SUM(AA20:AA23)</f>
        <v>642000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1208931</v>
      </c>
      <c r="D23" s="155"/>
      <c r="E23" s="156">
        <v>642000</v>
      </c>
      <c r="F23" s="60">
        <v>642000</v>
      </c>
      <c r="G23" s="60">
        <v>40056</v>
      </c>
      <c r="H23" s="60">
        <v>40332</v>
      </c>
      <c r="I23" s="60">
        <v>124548</v>
      </c>
      <c r="J23" s="60">
        <v>204936</v>
      </c>
      <c r="K23" s="60">
        <v>40237</v>
      </c>
      <c r="L23" s="60">
        <v>106279</v>
      </c>
      <c r="M23" s="60">
        <v>40218</v>
      </c>
      <c r="N23" s="60">
        <v>186734</v>
      </c>
      <c r="O23" s="60"/>
      <c r="P23" s="60"/>
      <c r="Q23" s="60"/>
      <c r="R23" s="60"/>
      <c r="S23" s="60"/>
      <c r="T23" s="60"/>
      <c r="U23" s="60"/>
      <c r="V23" s="60"/>
      <c r="W23" s="60">
        <v>391670</v>
      </c>
      <c r="X23" s="60">
        <v>321000</v>
      </c>
      <c r="Y23" s="60">
        <v>70670</v>
      </c>
      <c r="Z23" s="140">
        <v>22.02</v>
      </c>
      <c r="AA23" s="155">
        <v>642000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81804354</v>
      </c>
      <c r="D25" s="168">
        <f>+D5+D9+D15+D19+D24</f>
        <v>0</v>
      </c>
      <c r="E25" s="169">
        <f t="shared" si="4"/>
        <v>81322130</v>
      </c>
      <c r="F25" s="73">
        <f t="shared" si="4"/>
        <v>81322130</v>
      </c>
      <c r="G25" s="73">
        <f t="shared" si="4"/>
        <v>17011732</v>
      </c>
      <c r="H25" s="73">
        <f t="shared" si="4"/>
        <v>12654834</v>
      </c>
      <c r="I25" s="73">
        <f t="shared" si="4"/>
        <v>4226441</v>
      </c>
      <c r="J25" s="73">
        <f t="shared" si="4"/>
        <v>33893007</v>
      </c>
      <c r="K25" s="73">
        <f t="shared" si="4"/>
        <v>3732347</v>
      </c>
      <c r="L25" s="73">
        <f t="shared" si="4"/>
        <v>19159361</v>
      </c>
      <c r="M25" s="73">
        <f t="shared" si="4"/>
        <v>6039265</v>
      </c>
      <c r="N25" s="73">
        <f t="shared" si="4"/>
        <v>28930973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62823980</v>
      </c>
      <c r="X25" s="73">
        <f t="shared" si="4"/>
        <v>49630475</v>
      </c>
      <c r="Y25" s="73">
        <f t="shared" si="4"/>
        <v>13193505</v>
      </c>
      <c r="Z25" s="170">
        <f>+IF(X25&lt;&gt;0,+(Y25/X25)*100,0)</f>
        <v>26.583475173268038</v>
      </c>
      <c r="AA25" s="168">
        <f>+AA5+AA9+AA15+AA19+AA24</f>
        <v>81322130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22011108</v>
      </c>
      <c r="D28" s="153">
        <f>SUM(D29:D31)</f>
        <v>0</v>
      </c>
      <c r="E28" s="154">
        <f t="shared" si="5"/>
        <v>26190381</v>
      </c>
      <c r="F28" s="100">
        <f t="shared" si="5"/>
        <v>26190381</v>
      </c>
      <c r="G28" s="100">
        <f t="shared" si="5"/>
        <v>1159068</v>
      </c>
      <c r="H28" s="100">
        <f t="shared" si="5"/>
        <v>1641258</v>
      </c>
      <c r="I28" s="100">
        <f t="shared" si="5"/>
        <v>2410499</v>
      </c>
      <c r="J28" s="100">
        <f t="shared" si="5"/>
        <v>5210825</v>
      </c>
      <c r="K28" s="100">
        <f t="shared" si="5"/>
        <v>1477505</v>
      </c>
      <c r="L28" s="100">
        <f t="shared" si="5"/>
        <v>2368729</v>
      </c>
      <c r="M28" s="100">
        <f t="shared" si="5"/>
        <v>2069694</v>
      </c>
      <c r="N28" s="100">
        <f t="shared" si="5"/>
        <v>5915928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11126753</v>
      </c>
      <c r="X28" s="100">
        <f t="shared" si="5"/>
        <v>13095192</v>
      </c>
      <c r="Y28" s="100">
        <f t="shared" si="5"/>
        <v>-1968439</v>
      </c>
      <c r="Z28" s="137">
        <f>+IF(X28&lt;&gt;0,+(Y28/X28)*100,0)</f>
        <v>-15.031768911826571</v>
      </c>
      <c r="AA28" s="153">
        <f>SUM(AA29:AA31)</f>
        <v>26190381</v>
      </c>
    </row>
    <row r="29" spans="1:27" ht="13.5">
      <c r="A29" s="138" t="s">
        <v>75</v>
      </c>
      <c r="B29" s="136"/>
      <c r="C29" s="155">
        <v>7537310</v>
      </c>
      <c r="D29" s="155"/>
      <c r="E29" s="156">
        <v>8858175</v>
      </c>
      <c r="F29" s="60">
        <v>8858175</v>
      </c>
      <c r="G29" s="60">
        <v>520649</v>
      </c>
      <c r="H29" s="60">
        <v>616949</v>
      </c>
      <c r="I29" s="60">
        <v>1299350</v>
      </c>
      <c r="J29" s="60">
        <v>2436948</v>
      </c>
      <c r="K29" s="60">
        <v>522414</v>
      </c>
      <c r="L29" s="60">
        <v>687244</v>
      </c>
      <c r="M29" s="60">
        <v>566980</v>
      </c>
      <c r="N29" s="60">
        <v>1776638</v>
      </c>
      <c r="O29" s="60"/>
      <c r="P29" s="60"/>
      <c r="Q29" s="60"/>
      <c r="R29" s="60"/>
      <c r="S29" s="60"/>
      <c r="T29" s="60"/>
      <c r="U29" s="60"/>
      <c r="V29" s="60"/>
      <c r="W29" s="60">
        <v>4213586</v>
      </c>
      <c r="X29" s="60">
        <v>4429086</v>
      </c>
      <c r="Y29" s="60">
        <v>-215500</v>
      </c>
      <c r="Z29" s="140">
        <v>-4.87</v>
      </c>
      <c r="AA29" s="155">
        <v>8858175</v>
      </c>
    </row>
    <row r="30" spans="1:27" ht="13.5">
      <c r="A30" s="138" t="s">
        <v>76</v>
      </c>
      <c r="B30" s="136"/>
      <c r="C30" s="157">
        <v>8810415</v>
      </c>
      <c r="D30" s="157"/>
      <c r="E30" s="158">
        <v>10036750</v>
      </c>
      <c r="F30" s="159">
        <v>10036750</v>
      </c>
      <c r="G30" s="159">
        <v>323828</v>
      </c>
      <c r="H30" s="159">
        <v>681946</v>
      </c>
      <c r="I30" s="159">
        <v>712465</v>
      </c>
      <c r="J30" s="159">
        <v>1718239</v>
      </c>
      <c r="K30" s="159">
        <v>619775</v>
      </c>
      <c r="L30" s="159">
        <v>1177515</v>
      </c>
      <c r="M30" s="159">
        <v>1066552</v>
      </c>
      <c r="N30" s="159">
        <v>2863842</v>
      </c>
      <c r="O30" s="159"/>
      <c r="P30" s="159"/>
      <c r="Q30" s="159"/>
      <c r="R30" s="159"/>
      <c r="S30" s="159"/>
      <c r="T30" s="159"/>
      <c r="U30" s="159"/>
      <c r="V30" s="159"/>
      <c r="W30" s="159">
        <v>4582081</v>
      </c>
      <c r="X30" s="159">
        <v>8666106</v>
      </c>
      <c r="Y30" s="159">
        <v>-4084025</v>
      </c>
      <c r="Z30" s="141">
        <v>-47.13</v>
      </c>
      <c r="AA30" s="157">
        <v>10036750</v>
      </c>
    </row>
    <row r="31" spans="1:27" ht="13.5">
      <c r="A31" s="138" t="s">
        <v>77</v>
      </c>
      <c r="B31" s="136"/>
      <c r="C31" s="155">
        <v>5663383</v>
      </c>
      <c r="D31" s="155"/>
      <c r="E31" s="156">
        <v>7295456</v>
      </c>
      <c r="F31" s="60">
        <v>7295456</v>
      </c>
      <c r="G31" s="60">
        <v>314591</v>
      </c>
      <c r="H31" s="60">
        <v>342363</v>
      </c>
      <c r="I31" s="60">
        <v>398684</v>
      </c>
      <c r="J31" s="60">
        <v>1055638</v>
      </c>
      <c r="K31" s="60">
        <v>335316</v>
      </c>
      <c r="L31" s="60">
        <v>503970</v>
      </c>
      <c r="M31" s="60">
        <v>436162</v>
      </c>
      <c r="N31" s="60">
        <v>1275448</v>
      </c>
      <c r="O31" s="60"/>
      <c r="P31" s="60"/>
      <c r="Q31" s="60"/>
      <c r="R31" s="60"/>
      <c r="S31" s="60"/>
      <c r="T31" s="60"/>
      <c r="U31" s="60"/>
      <c r="V31" s="60"/>
      <c r="W31" s="60">
        <v>2331086</v>
      </c>
      <c r="X31" s="60"/>
      <c r="Y31" s="60">
        <v>2331086</v>
      </c>
      <c r="Z31" s="140">
        <v>0</v>
      </c>
      <c r="AA31" s="155">
        <v>7295456</v>
      </c>
    </row>
    <row r="32" spans="1:27" ht="13.5">
      <c r="A32" s="135" t="s">
        <v>78</v>
      </c>
      <c r="B32" s="136"/>
      <c r="C32" s="153">
        <f aca="true" t="shared" si="6" ref="C32:Y32">SUM(C33:C37)</f>
        <v>19716207</v>
      </c>
      <c r="D32" s="153">
        <f>SUM(D33:D37)</f>
        <v>0</v>
      </c>
      <c r="E32" s="154">
        <f t="shared" si="6"/>
        <v>17660176</v>
      </c>
      <c r="F32" s="100">
        <f t="shared" si="6"/>
        <v>17660176</v>
      </c>
      <c r="G32" s="100">
        <f t="shared" si="6"/>
        <v>1044723</v>
      </c>
      <c r="H32" s="100">
        <f t="shared" si="6"/>
        <v>1501553</v>
      </c>
      <c r="I32" s="100">
        <f t="shared" si="6"/>
        <v>1964940</v>
      </c>
      <c r="J32" s="100">
        <f t="shared" si="6"/>
        <v>4511216</v>
      </c>
      <c r="K32" s="100">
        <f t="shared" si="6"/>
        <v>1447416</v>
      </c>
      <c r="L32" s="100">
        <f t="shared" si="6"/>
        <v>1953172</v>
      </c>
      <c r="M32" s="100">
        <f t="shared" si="6"/>
        <v>1167948</v>
      </c>
      <c r="N32" s="100">
        <f t="shared" si="6"/>
        <v>4568536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9079752</v>
      </c>
      <c r="X32" s="100">
        <f t="shared" si="6"/>
        <v>8241798</v>
      </c>
      <c r="Y32" s="100">
        <f t="shared" si="6"/>
        <v>837954</v>
      </c>
      <c r="Z32" s="137">
        <f>+IF(X32&lt;&gt;0,+(Y32/X32)*100,0)</f>
        <v>10.167126153783435</v>
      </c>
      <c r="AA32" s="153">
        <f>SUM(AA33:AA37)</f>
        <v>17660176</v>
      </c>
    </row>
    <row r="33" spans="1:27" ht="13.5">
      <c r="A33" s="138" t="s">
        <v>79</v>
      </c>
      <c r="B33" s="136"/>
      <c r="C33" s="155">
        <v>9263772</v>
      </c>
      <c r="D33" s="155"/>
      <c r="E33" s="156">
        <v>10638999</v>
      </c>
      <c r="F33" s="60">
        <v>10638999</v>
      </c>
      <c r="G33" s="60">
        <v>626438</v>
      </c>
      <c r="H33" s="60">
        <v>793917</v>
      </c>
      <c r="I33" s="60">
        <v>990088</v>
      </c>
      <c r="J33" s="60">
        <v>2410443</v>
      </c>
      <c r="K33" s="60">
        <v>780624</v>
      </c>
      <c r="L33" s="60">
        <v>974090</v>
      </c>
      <c r="M33" s="60">
        <v>743604</v>
      </c>
      <c r="N33" s="60">
        <v>2498318</v>
      </c>
      <c r="O33" s="60"/>
      <c r="P33" s="60"/>
      <c r="Q33" s="60"/>
      <c r="R33" s="60"/>
      <c r="S33" s="60"/>
      <c r="T33" s="60"/>
      <c r="U33" s="60"/>
      <c r="V33" s="60"/>
      <c r="W33" s="60">
        <v>4908761</v>
      </c>
      <c r="X33" s="60">
        <v>4731210</v>
      </c>
      <c r="Y33" s="60">
        <v>177551</v>
      </c>
      <c r="Z33" s="140">
        <v>3.75</v>
      </c>
      <c r="AA33" s="155">
        <v>10638999</v>
      </c>
    </row>
    <row r="34" spans="1:27" ht="13.5">
      <c r="A34" s="138" t="s">
        <v>80</v>
      </c>
      <c r="B34" s="136"/>
      <c r="C34" s="155">
        <v>4563889</v>
      </c>
      <c r="D34" s="155"/>
      <c r="E34" s="156">
        <v>1601377</v>
      </c>
      <c r="F34" s="60">
        <v>1601377</v>
      </c>
      <c r="G34" s="60">
        <v>95780</v>
      </c>
      <c r="H34" s="60">
        <v>364941</v>
      </c>
      <c r="I34" s="60">
        <v>306135</v>
      </c>
      <c r="J34" s="60">
        <v>766856</v>
      </c>
      <c r="K34" s="60">
        <v>335168</v>
      </c>
      <c r="L34" s="60">
        <v>417722</v>
      </c>
      <c r="M34" s="60">
        <v>97272</v>
      </c>
      <c r="N34" s="60">
        <v>850162</v>
      </c>
      <c r="O34" s="60"/>
      <c r="P34" s="60"/>
      <c r="Q34" s="60"/>
      <c r="R34" s="60"/>
      <c r="S34" s="60"/>
      <c r="T34" s="60"/>
      <c r="U34" s="60"/>
      <c r="V34" s="60"/>
      <c r="W34" s="60">
        <v>1617018</v>
      </c>
      <c r="X34" s="60">
        <v>800688</v>
      </c>
      <c r="Y34" s="60">
        <v>816330</v>
      </c>
      <c r="Z34" s="140">
        <v>101.95</v>
      </c>
      <c r="AA34" s="155">
        <v>1601377</v>
      </c>
    </row>
    <row r="35" spans="1:27" ht="13.5">
      <c r="A35" s="138" t="s">
        <v>81</v>
      </c>
      <c r="B35" s="136"/>
      <c r="C35" s="155">
        <v>4528006</v>
      </c>
      <c r="D35" s="155"/>
      <c r="E35" s="156">
        <v>5419800</v>
      </c>
      <c r="F35" s="60">
        <v>5419800</v>
      </c>
      <c r="G35" s="60">
        <v>322505</v>
      </c>
      <c r="H35" s="60">
        <v>342695</v>
      </c>
      <c r="I35" s="60">
        <v>320272</v>
      </c>
      <c r="J35" s="60">
        <v>985472</v>
      </c>
      <c r="K35" s="60">
        <v>331624</v>
      </c>
      <c r="L35" s="60">
        <v>561360</v>
      </c>
      <c r="M35" s="60">
        <v>327072</v>
      </c>
      <c r="N35" s="60">
        <v>1220056</v>
      </c>
      <c r="O35" s="60"/>
      <c r="P35" s="60"/>
      <c r="Q35" s="60"/>
      <c r="R35" s="60"/>
      <c r="S35" s="60"/>
      <c r="T35" s="60"/>
      <c r="U35" s="60"/>
      <c r="V35" s="60"/>
      <c r="W35" s="60">
        <v>2205528</v>
      </c>
      <c r="X35" s="60">
        <v>2709900</v>
      </c>
      <c r="Y35" s="60">
        <v>-504372</v>
      </c>
      <c r="Z35" s="140">
        <v>-18.61</v>
      </c>
      <c r="AA35" s="155">
        <v>5419800</v>
      </c>
    </row>
    <row r="36" spans="1:27" ht="13.5">
      <c r="A36" s="138" t="s">
        <v>82</v>
      </c>
      <c r="B36" s="136"/>
      <c r="C36" s="155">
        <v>1360540</v>
      </c>
      <c r="D36" s="155"/>
      <c r="E36" s="156"/>
      <c r="F36" s="60"/>
      <c r="G36" s="60"/>
      <c r="H36" s="60"/>
      <c r="I36" s="60">
        <v>348445</v>
      </c>
      <c r="J36" s="60">
        <v>348445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348445</v>
      </c>
      <c r="X36" s="60"/>
      <c r="Y36" s="60">
        <v>348445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17477787</v>
      </c>
      <c r="D38" s="153">
        <f>SUM(D39:D41)</f>
        <v>0</v>
      </c>
      <c r="E38" s="154">
        <f t="shared" si="7"/>
        <v>19206068</v>
      </c>
      <c r="F38" s="100">
        <f t="shared" si="7"/>
        <v>19206068</v>
      </c>
      <c r="G38" s="100">
        <f t="shared" si="7"/>
        <v>1302465</v>
      </c>
      <c r="H38" s="100">
        <f t="shared" si="7"/>
        <v>1908776</v>
      </c>
      <c r="I38" s="100">
        <f t="shared" si="7"/>
        <v>2624137</v>
      </c>
      <c r="J38" s="100">
        <f t="shared" si="7"/>
        <v>5835378</v>
      </c>
      <c r="K38" s="100">
        <f t="shared" si="7"/>
        <v>2019186</v>
      </c>
      <c r="L38" s="100">
        <f t="shared" si="7"/>
        <v>1774286</v>
      </c>
      <c r="M38" s="100">
        <f t="shared" si="7"/>
        <v>1437360</v>
      </c>
      <c r="N38" s="100">
        <f t="shared" si="7"/>
        <v>5230832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11066210</v>
      </c>
      <c r="X38" s="100">
        <f t="shared" si="7"/>
        <v>9603030</v>
      </c>
      <c r="Y38" s="100">
        <f t="shared" si="7"/>
        <v>1463180</v>
      </c>
      <c r="Z38" s="137">
        <f>+IF(X38&lt;&gt;0,+(Y38/X38)*100,0)</f>
        <v>15.236649265908781</v>
      </c>
      <c r="AA38" s="153">
        <f>SUM(AA39:AA41)</f>
        <v>19206068</v>
      </c>
    </row>
    <row r="39" spans="1:27" ht="13.5">
      <c r="A39" s="138" t="s">
        <v>85</v>
      </c>
      <c r="B39" s="136"/>
      <c r="C39" s="155">
        <v>8446762</v>
      </c>
      <c r="D39" s="155"/>
      <c r="E39" s="156">
        <v>9470956</v>
      </c>
      <c r="F39" s="60">
        <v>9470956</v>
      </c>
      <c r="G39" s="60">
        <v>983245</v>
      </c>
      <c r="H39" s="60">
        <v>994763</v>
      </c>
      <c r="I39" s="60">
        <v>1301436</v>
      </c>
      <c r="J39" s="60">
        <v>3279444</v>
      </c>
      <c r="K39" s="60">
        <v>1321273</v>
      </c>
      <c r="L39" s="60">
        <v>893116</v>
      </c>
      <c r="M39" s="60">
        <v>854599</v>
      </c>
      <c r="N39" s="60">
        <v>3068988</v>
      </c>
      <c r="O39" s="60"/>
      <c r="P39" s="60"/>
      <c r="Q39" s="60"/>
      <c r="R39" s="60"/>
      <c r="S39" s="60"/>
      <c r="T39" s="60"/>
      <c r="U39" s="60"/>
      <c r="V39" s="60"/>
      <c r="W39" s="60">
        <v>6348432</v>
      </c>
      <c r="X39" s="60">
        <v>4735476</v>
      </c>
      <c r="Y39" s="60">
        <v>1612956</v>
      </c>
      <c r="Z39" s="140">
        <v>34.06</v>
      </c>
      <c r="AA39" s="155">
        <v>9470956</v>
      </c>
    </row>
    <row r="40" spans="1:27" ht="13.5">
      <c r="A40" s="138" t="s">
        <v>86</v>
      </c>
      <c r="B40" s="136"/>
      <c r="C40" s="155">
        <v>9031025</v>
      </c>
      <c r="D40" s="155"/>
      <c r="E40" s="156">
        <v>9735112</v>
      </c>
      <c r="F40" s="60">
        <v>9735112</v>
      </c>
      <c r="G40" s="60">
        <v>319220</v>
      </c>
      <c r="H40" s="60">
        <v>914013</v>
      </c>
      <c r="I40" s="60">
        <v>1322701</v>
      </c>
      <c r="J40" s="60">
        <v>2555934</v>
      </c>
      <c r="K40" s="60">
        <v>697913</v>
      </c>
      <c r="L40" s="60">
        <v>881170</v>
      </c>
      <c r="M40" s="60">
        <v>582761</v>
      </c>
      <c r="N40" s="60">
        <v>2161844</v>
      </c>
      <c r="O40" s="60"/>
      <c r="P40" s="60"/>
      <c r="Q40" s="60"/>
      <c r="R40" s="60"/>
      <c r="S40" s="60"/>
      <c r="T40" s="60"/>
      <c r="U40" s="60"/>
      <c r="V40" s="60"/>
      <c r="W40" s="60">
        <v>4717778</v>
      </c>
      <c r="X40" s="60">
        <v>4867554</v>
      </c>
      <c r="Y40" s="60">
        <v>-149776</v>
      </c>
      <c r="Z40" s="140">
        <v>-3.08</v>
      </c>
      <c r="AA40" s="155">
        <v>9735112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3092587</v>
      </c>
      <c r="D42" s="153">
        <f>SUM(D43:D46)</f>
        <v>0</v>
      </c>
      <c r="E42" s="154">
        <f t="shared" si="8"/>
        <v>3200468</v>
      </c>
      <c r="F42" s="100">
        <f t="shared" si="8"/>
        <v>3200468</v>
      </c>
      <c r="G42" s="100">
        <f t="shared" si="8"/>
        <v>139233</v>
      </c>
      <c r="H42" s="100">
        <f t="shared" si="8"/>
        <v>168304</v>
      </c>
      <c r="I42" s="100">
        <f t="shared" si="8"/>
        <v>175014</v>
      </c>
      <c r="J42" s="100">
        <f t="shared" si="8"/>
        <v>482551</v>
      </c>
      <c r="K42" s="100">
        <f t="shared" si="8"/>
        <v>161580</v>
      </c>
      <c r="L42" s="100">
        <f t="shared" si="8"/>
        <v>294578</v>
      </c>
      <c r="M42" s="100">
        <f t="shared" si="8"/>
        <v>160334</v>
      </c>
      <c r="N42" s="100">
        <f t="shared" si="8"/>
        <v>616492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1099043</v>
      </c>
      <c r="X42" s="100">
        <f t="shared" si="8"/>
        <v>1600236</v>
      </c>
      <c r="Y42" s="100">
        <f t="shared" si="8"/>
        <v>-501193</v>
      </c>
      <c r="Z42" s="137">
        <f>+IF(X42&lt;&gt;0,+(Y42/X42)*100,0)</f>
        <v>-31.31994280843576</v>
      </c>
      <c r="AA42" s="153">
        <f>SUM(AA43:AA46)</f>
        <v>3200468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3092587</v>
      </c>
      <c r="D46" s="155"/>
      <c r="E46" s="156">
        <v>3200468</v>
      </c>
      <c r="F46" s="60">
        <v>3200468</v>
      </c>
      <c r="G46" s="60">
        <v>139233</v>
      </c>
      <c r="H46" s="60">
        <v>168304</v>
      </c>
      <c r="I46" s="60">
        <v>175014</v>
      </c>
      <c r="J46" s="60">
        <v>482551</v>
      </c>
      <c r="K46" s="60">
        <v>161580</v>
      </c>
      <c r="L46" s="60">
        <v>294578</v>
      </c>
      <c r="M46" s="60">
        <v>160334</v>
      </c>
      <c r="N46" s="60">
        <v>616492</v>
      </c>
      <c r="O46" s="60"/>
      <c r="P46" s="60"/>
      <c r="Q46" s="60"/>
      <c r="R46" s="60"/>
      <c r="S46" s="60"/>
      <c r="T46" s="60"/>
      <c r="U46" s="60"/>
      <c r="V46" s="60"/>
      <c r="W46" s="60">
        <v>1099043</v>
      </c>
      <c r="X46" s="60">
        <v>1600236</v>
      </c>
      <c r="Y46" s="60">
        <v>-501193</v>
      </c>
      <c r="Z46" s="140">
        <v>-31.32</v>
      </c>
      <c r="AA46" s="155">
        <v>3200468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62297689</v>
      </c>
      <c r="D48" s="168">
        <f>+D28+D32+D38+D42+D47</f>
        <v>0</v>
      </c>
      <c r="E48" s="169">
        <f t="shared" si="9"/>
        <v>66257093</v>
      </c>
      <c r="F48" s="73">
        <f t="shared" si="9"/>
        <v>66257093</v>
      </c>
      <c r="G48" s="73">
        <f t="shared" si="9"/>
        <v>3645489</v>
      </c>
      <c r="H48" s="73">
        <f t="shared" si="9"/>
        <v>5219891</v>
      </c>
      <c r="I48" s="73">
        <f t="shared" si="9"/>
        <v>7174590</v>
      </c>
      <c r="J48" s="73">
        <f t="shared" si="9"/>
        <v>16039970</v>
      </c>
      <c r="K48" s="73">
        <f t="shared" si="9"/>
        <v>5105687</v>
      </c>
      <c r="L48" s="73">
        <f t="shared" si="9"/>
        <v>6390765</v>
      </c>
      <c r="M48" s="73">
        <f t="shared" si="9"/>
        <v>4835336</v>
      </c>
      <c r="N48" s="73">
        <f t="shared" si="9"/>
        <v>16331788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32371758</v>
      </c>
      <c r="X48" s="73">
        <f t="shared" si="9"/>
        <v>32540256</v>
      </c>
      <c r="Y48" s="73">
        <f t="shared" si="9"/>
        <v>-168498</v>
      </c>
      <c r="Z48" s="170">
        <f>+IF(X48&lt;&gt;0,+(Y48/X48)*100,0)</f>
        <v>-0.5178139963004593</v>
      </c>
      <c r="AA48" s="168">
        <f>+AA28+AA32+AA38+AA42+AA47</f>
        <v>66257093</v>
      </c>
    </row>
    <row r="49" spans="1:27" ht="13.5">
      <c r="A49" s="148" t="s">
        <v>49</v>
      </c>
      <c r="B49" s="149"/>
      <c r="C49" s="171">
        <f aca="true" t="shared" si="10" ref="C49:Y49">+C25-C48</f>
        <v>19506665</v>
      </c>
      <c r="D49" s="171">
        <f>+D25-D48</f>
        <v>0</v>
      </c>
      <c r="E49" s="172">
        <f t="shared" si="10"/>
        <v>15065037</v>
      </c>
      <c r="F49" s="173">
        <f t="shared" si="10"/>
        <v>15065037</v>
      </c>
      <c r="G49" s="173">
        <f t="shared" si="10"/>
        <v>13366243</v>
      </c>
      <c r="H49" s="173">
        <f t="shared" si="10"/>
        <v>7434943</v>
      </c>
      <c r="I49" s="173">
        <f t="shared" si="10"/>
        <v>-2948149</v>
      </c>
      <c r="J49" s="173">
        <f t="shared" si="10"/>
        <v>17853037</v>
      </c>
      <c r="K49" s="173">
        <f t="shared" si="10"/>
        <v>-1373340</v>
      </c>
      <c r="L49" s="173">
        <f t="shared" si="10"/>
        <v>12768596</v>
      </c>
      <c r="M49" s="173">
        <f t="shared" si="10"/>
        <v>1203929</v>
      </c>
      <c r="N49" s="173">
        <f t="shared" si="10"/>
        <v>12599185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30452222</v>
      </c>
      <c r="X49" s="173">
        <f>IF(F25=F48,0,X25-X48)</f>
        <v>17090219</v>
      </c>
      <c r="Y49" s="173">
        <f t="shared" si="10"/>
        <v>13362003</v>
      </c>
      <c r="Z49" s="174">
        <f>+IF(X49&lt;&gt;0,+(Y49/X49)*100,0)</f>
        <v>78.1850893777312</v>
      </c>
      <c r="AA49" s="171">
        <f>+AA25-AA48</f>
        <v>15065037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9486845</v>
      </c>
      <c r="D5" s="155">
        <v>0</v>
      </c>
      <c r="E5" s="156">
        <v>9752000</v>
      </c>
      <c r="F5" s="60">
        <v>9752000</v>
      </c>
      <c r="G5" s="60">
        <v>-26906</v>
      </c>
      <c r="H5" s="60">
        <v>6013277</v>
      </c>
      <c r="I5" s="60">
        <v>420961</v>
      </c>
      <c r="J5" s="60">
        <v>6407332</v>
      </c>
      <c r="K5" s="60">
        <v>464101</v>
      </c>
      <c r="L5" s="60">
        <v>458744</v>
      </c>
      <c r="M5" s="60">
        <v>466365</v>
      </c>
      <c r="N5" s="60">
        <v>1389210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7796542</v>
      </c>
      <c r="X5" s="60">
        <v>6447000</v>
      </c>
      <c r="Y5" s="60">
        <v>1349542</v>
      </c>
      <c r="Z5" s="140">
        <v>20.93</v>
      </c>
      <c r="AA5" s="155">
        <v>9752000</v>
      </c>
    </row>
    <row r="6" spans="1:27" ht="13.5">
      <c r="A6" s="181" t="s">
        <v>102</v>
      </c>
      <c r="B6" s="182"/>
      <c r="C6" s="155">
        <v>824167</v>
      </c>
      <c r="D6" s="155">
        <v>0</v>
      </c>
      <c r="E6" s="156">
        <v>450000</v>
      </c>
      <c r="F6" s="60">
        <v>450000</v>
      </c>
      <c r="G6" s="60">
        <v>42304</v>
      </c>
      <c r="H6" s="60">
        <v>55460</v>
      </c>
      <c r="I6" s="60">
        <v>51323</v>
      </c>
      <c r="J6" s="60">
        <v>149087</v>
      </c>
      <c r="K6" s="60">
        <v>51429</v>
      </c>
      <c r="L6" s="60">
        <v>54278</v>
      </c>
      <c r="M6" s="60">
        <v>54719</v>
      </c>
      <c r="N6" s="60">
        <v>160426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309513</v>
      </c>
      <c r="X6" s="60">
        <v>225000</v>
      </c>
      <c r="Y6" s="60">
        <v>84513</v>
      </c>
      <c r="Z6" s="140">
        <v>37.56</v>
      </c>
      <c r="AA6" s="155">
        <v>450000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405186</v>
      </c>
      <c r="D10" s="155">
        <v>0</v>
      </c>
      <c r="E10" s="156">
        <v>400000</v>
      </c>
      <c r="F10" s="54">
        <v>400000</v>
      </c>
      <c r="G10" s="54">
        <v>35611</v>
      </c>
      <c r="H10" s="54">
        <v>35611</v>
      </c>
      <c r="I10" s="54">
        <v>35646</v>
      </c>
      <c r="J10" s="54">
        <v>106868</v>
      </c>
      <c r="K10" s="54">
        <v>35448</v>
      </c>
      <c r="L10" s="54">
        <v>35448</v>
      </c>
      <c r="M10" s="54">
        <v>35414</v>
      </c>
      <c r="N10" s="54">
        <v>106310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213178</v>
      </c>
      <c r="X10" s="54">
        <v>199998</v>
      </c>
      <c r="Y10" s="54">
        <v>13180</v>
      </c>
      <c r="Z10" s="184">
        <v>6.59</v>
      </c>
      <c r="AA10" s="130">
        <v>400000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5176990</v>
      </c>
      <c r="D12" s="155">
        <v>0</v>
      </c>
      <c r="E12" s="156">
        <v>1114270</v>
      </c>
      <c r="F12" s="60">
        <v>1114270</v>
      </c>
      <c r="G12" s="60">
        <v>54376</v>
      </c>
      <c r="H12" s="60">
        <v>51201</v>
      </c>
      <c r="I12" s="60">
        <v>550623</v>
      </c>
      <c r="J12" s="60">
        <v>656200</v>
      </c>
      <c r="K12" s="60">
        <v>282209</v>
      </c>
      <c r="L12" s="60">
        <v>286431</v>
      </c>
      <c r="M12" s="60">
        <v>67871</v>
      </c>
      <c r="N12" s="60">
        <v>636511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1292711</v>
      </c>
      <c r="X12" s="60">
        <v>357000</v>
      </c>
      <c r="Y12" s="60">
        <v>935711</v>
      </c>
      <c r="Z12" s="140">
        <v>262.1</v>
      </c>
      <c r="AA12" s="155">
        <v>1114270</v>
      </c>
    </row>
    <row r="13" spans="1:27" ht="13.5">
      <c r="A13" s="181" t="s">
        <v>109</v>
      </c>
      <c r="B13" s="185"/>
      <c r="C13" s="155">
        <v>2120545</v>
      </c>
      <c r="D13" s="155">
        <v>0</v>
      </c>
      <c r="E13" s="156">
        <v>1800000</v>
      </c>
      <c r="F13" s="60">
        <v>1800000</v>
      </c>
      <c r="G13" s="60">
        <v>365749</v>
      </c>
      <c r="H13" s="60">
        <v>117653</v>
      </c>
      <c r="I13" s="60">
        <v>104627</v>
      </c>
      <c r="J13" s="60">
        <v>588029</v>
      </c>
      <c r="K13" s="60">
        <v>70789</v>
      </c>
      <c r="L13" s="60">
        <v>532377</v>
      </c>
      <c r="M13" s="60">
        <v>101640</v>
      </c>
      <c r="N13" s="60">
        <v>704806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1292835</v>
      </c>
      <c r="X13" s="60">
        <v>900000</v>
      </c>
      <c r="Y13" s="60">
        <v>392835</v>
      </c>
      <c r="Z13" s="140">
        <v>43.65</v>
      </c>
      <c r="AA13" s="155">
        <v>1800000</v>
      </c>
    </row>
    <row r="14" spans="1:27" ht="13.5">
      <c r="A14" s="181" t="s">
        <v>110</v>
      </c>
      <c r="B14" s="185"/>
      <c r="C14" s="155">
        <v>132977</v>
      </c>
      <c r="D14" s="155">
        <v>0</v>
      </c>
      <c r="E14" s="156">
        <v>120000</v>
      </c>
      <c r="F14" s="60">
        <v>120000</v>
      </c>
      <c r="G14" s="60">
        <v>11085</v>
      </c>
      <c r="H14" s="60">
        <v>11256</v>
      </c>
      <c r="I14" s="60">
        <v>11705</v>
      </c>
      <c r="J14" s="60">
        <v>34046</v>
      </c>
      <c r="K14" s="60">
        <v>11474</v>
      </c>
      <c r="L14" s="60">
        <v>11153</v>
      </c>
      <c r="M14" s="60">
        <v>10888</v>
      </c>
      <c r="N14" s="60">
        <v>33515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67561</v>
      </c>
      <c r="X14" s="60">
        <v>60000</v>
      </c>
      <c r="Y14" s="60">
        <v>7561</v>
      </c>
      <c r="Z14" s="140">
        <v>12.6</v>
      </c>
      <c r="AA14" s="155">
        <v>120000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138000</v>
      </c>
      <c r="D16" s="155">
        <v>0</v>
      </c>
      <c r="E16" s="156">
        <v>252750</v>
      </c>
      <c r="F16" s="60">
        <v>252750</v>
      </c>
      <c r="G16" s="60">
        <v>463</v>
      </c>
      <c r="H16" s="60">
        <v>3332</v>
      </c>
      <c r="I16" s="60">
        <v>220</v>
      </c>
      <c r="J16" s="60">
        <v>4015</v>
      </c>
      <c r="K16" s="60">
        <v>109</v>
      </c>
      <c r="L16" s="60">
        <v>113</v>
      </c>
      <c r="M16" s="60">
        <v>134</v>
      </c>
      <c r="N16" s="60">
        <v>356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4371</v>
      </c>
      <c r="X16" s="60">
        <v>126498</v>
      </c>
      <c r="Y16" s="60">
        <v>-122127</v>
      </c>
      <c r="Z16" s="140">
        <v>-96.54</v>
      </c>
      <c r="AA16" s="155">
        <v>252750</v>
      </c>
    </row>
    <row r="17" spans="1:27" ht="13.5">
      <c r="A17" s="181" t="s">
        <v>113</v>
      </c>
      <c r="B17" s="185"/>
      <c r="C17" s="155">
        <v>386075</v>
      </c>
      <c r="D17" s="155">
        <v>0</v>
      </c>
      <c r="E17" s="156">
        <v>640500</v>
      </c>
      <c r="F17" s="60">
        <v>640500</v>
      </c>
      <c r="G17" s="60">
        <v>36331</v>
      </c>
      <c r="H17" s="60">
        <v>39624</v>
      </c>
      <c r="I17" s="60">
        <v>31433</v>
      </c>
      <c r="J17" s="60">
        <v>107388</v>
      </c>
      <c r="K17" s="60">
        <v>33900</v>
      </c>
      <c r="L17" s="60">
        <v>23486</v>
      </c>
      <c r="M17" s="60">
        <v>12665</v>
      </c>
      <c r="N17" s="60">
        <v>70051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177439</v>
      </c>
      <c r="X17" s="60">
        <v>320502</v>
      </c>
      <c r="Y17" s="60">
        <v>-143063</v>
      </c>
      <c r="Z17" s="140">
        <v>-44.64</v>
      </c>
      <c r="AA17" s="155">
        <v>640500</v>
      </c>
    </row>
    <row r="18" spans="1:27" ht="13.5">
      <c r="A18" s="183" t="s">
        <v>114</v>
      </c>
      <c r="B18" s="182"/>
      <c r="C18" s="155">
        <v>492334</v>
      </c>
      <c r="D18" s="155">
        <v>0</v>
      </c>
      <c r="E18" s="156">
        <v>517000</v>
      </c>
      <c r="F18" s="60">
        <v>517000</v>
      </c>
      <c r="G18" s="60">
        <v>57560</v>
      </c>
      <c r="H18" s="60">
        <v>29088</v>
      </c>
      <c r="I18" s="60">
        <v>37865</v>
      </c>
      <c r="J18" s="60">
        <v>124513</v>
      </c>
      <c r="K18" s="60">
        <v>57464</v>
      </c>
      <c r="L18" s="60">
        <v>23677</v>
      </c>
      <c r="M18" s="60">
        <v>38186</v>
      </c>
      <c r="N18" s="60">
        <v>119327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243840</v>
      </c>
      <c r="X18" s="60">
        <v>258498</v>
      </c>
      <c r="Y18" s="60">
        <v>-14658</v>
      </c>
      <c r="Z18" s="140">
        <v>-5.67</v>
      </c>
      <c r="AA18" s="155">
        <v>517000</v>
      </c>
    </row>
    <row r="19" spans="1:27" ht="13.5">
      <c r="A19" s="181" t="s">
        <v>34</v>
      </c>
      <c r="B19" s="185"/>
      <c r="C19" s="155">
        <v>62115325</v>
      </c>
      <c r="D19" s="155">
        <v>0</v>
      </c>
      <c r="E19" s="156">
        <v>46917650</v>
      </c>
      <c r="F19" s="60">
        <v>46917650</v>
      </c>
      <c r="G19" s="60">
        <v>16406992</v>
      </c>
      <c r="H19" s="60">
        <v>6231269</v>
      </c>
      <c r="I19" s="60">
        <v>-4379671</v>
      </c>
      <c r="J19" s="60">
        <v>18258590</v>
      </c>
      <c r="K19" s="60">
        <v>122285</v>
      </c>
      <c r="L19" s="60">
        <v>14676172</v>
      </c>
      <c r="M19" s="60">
        <v>194363</v>
      </c>
      <c r="N19" s="60">
        <v>14992820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33251410</v>
      </c>
      <c r="X19" s="60">
        <v>28756120</v>
      </c>
      <c r="Y19" s="60">
        <v>4495290</v>
      </c>
      <c r="Z19" s="140">
        <v>15.63</v>
      </c>
      <c r="AA19" s="155">
        <v>46917650</v>
      </c>
    </row>
    <row r="20" spans="1:27" ht="13.5">
      <c r="A20" s="181" t="s">
        <v>35</v>
      </c>
      <c r="B20" s="185"/>
      <c r="C20" s="155">
        <v>525910</v>
      </c>
      <c r="D20" s="155">
        <v>0</v>
      </c>
      <c r="E20" s="156">
        <v>489610</v>
      </c>
      <c r="F20" s="54">
        <v>489610</v>
      </c>
      <c r="G20" s="54">
        <v>28167</v>
      </c>
      <c r="H20" s="54">
        <v>67063</v>
      </c>
      <c r="I20" s="54">
        <v>54723</v>
      </c>
      <c r="J20" s="54">
        <v>149953</v>
      </c>
      <c r="K20" s="54">
        <v>39071</v>
      </c>
      <c r="L20" s="54">
        <v>28930</v>
      </c>
      <c r="M20" s="54">
        <v>24053</v>
      </c>
      <c r="N20" s="54">
        <v>92054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242007</v>
      </c>
      <c r="X20" s="54">
        <v>244998</v>
      </c>
      <c r="Y20" s="54">
        <v>-2991</v>
      </c>
      <c r="Z20" s="184">
        <v>-1.22</v>
      </c>
      <c r="AA20" s="130">
        <v>489610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81804354</v>
      </c>
      <c r="D22" s="188">
        <f>SUM(D5:D21)</f>
        <v>0</v>
      </c>
      <c r="E22" s="189">
        <f t="shared" si="0"/>
        <v>62453780</v>
      </c>
      <c r="F22" s="190">
        <f t="shared" si="0"/>
        <v>62453780</v>
      </c>
      <c r="G22" s="190">
        <f t="shared" si="0"/>
        <v>17011732</v>
      </c>
      <c r="H22" s="190">
        <f t="shared" si="0"/>
        <v>12654834</v>
      </c>
      <c r="I22" s="190">
        <f t="shared" si="0"/>
        <v>-3080545</v>
      </c>
      <c r="J22" s="190">
        <f t="shared" si="0"/>
        <v>26586021</v>
      </c>
      <c r="K22" s="190">
        <f t="shared" si="0"/>
        <v>1168279</v>
      </c>
      <c r="L22" s="190">
        <f t="shared" si="0"/>
        <v>16130809</v>
      </c>
      <c r="M22" s="190">
        <f t="shared" si="0"/>
        <v>1006298</v>
      </c>
      <c r="N22" s="190">
        <f t="shared" si="0"/>
        <v>18305386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44891407</v>
      </c>
      <c r="X22" s="190">
        <f t="shared" si="0"/>
        <v>37895614</v>
      </c>
      <c r="Y22" s="190">
        <f t="shared" si="0"/>
        <v>6995793</v>
      </c>
      <c r="Z22" s="191">
        <f>+IF(X22&lt;&gt;0,+(Y22/X22)*100,0)</f>
        <v>18.46069310290104</v>
      </c>
      <c r="AA22" s="188">
        <f>SUM(AA5:AA21)</f>
        <v>62453780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24859031</v>
      </c>
      <c r="D25" s="155">
        <v>0</v>
      </c>
      <c r="E25" s="156">
        <v>31026857</v>
      </c>
      <c r="F25" s="60">
        <v>31026857</v>
      </c>
      <c r="G25" s="60">
        <v>1967144</v>
      </c>
      <c r="H25" s="60">
        <v>2092176</v>
      </c>
      <c r="I25" s="60">
        <v>2189412</v>
      </c>
      <c r="J25" s="60">
        <v>6248732</v>
      </c>
      <c r="K25" s="60">
        <v>2047693</v>
      </c>
      <c r="L25" s="60">
        <v>3453962</v>
      </c>
      <c r="M25" s="60">
        <v>2105005</v>
      </c>
      <c r="N25" s="60">
        <v>7606660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13855392</v>
      </c>
      <c r="X25" s="60">
        <v>15886002</v>
      </c>
      <c r="Y25" s="60">
        <v>-2030610</v>
      </c>
      <c r="Z25" s="140">
        <v>-12.78</v>
      </c>
      <c r="AA25" s="155">
        <v>31026857</v>
      </c>
    </row>
    <row r="26" spans="1:27" ht="13.5">
      <c r="A26" s="183" t="s">
        <v>38</v>
      </c>
      <c r="B26" s="182"/>
      <c r="C26" s="155">
        <v>3750576</v>
      </c>
      <c r="D26" s="155">
        <v>0</v>
      </c>
      <c r="E26" s="156">
        <v>4214061</v>
      </c>
      <c r="F26" s="60">
        <v>4214061</v>
      </c>
      <c r="G26" s="60">
        <v>312548</v>
      </c>
      <c r="H26" s="60">
        <v>312298</v>
      </c>
      <c r="I26" s="60">
        <v>312298</v>
      </c>
      <c r="J26" s="60">
        <v>937144</v>
      </c>
      <c r="K26" s="60">
        <v>312298</v>
      </c>
      <c r="L26" s="60">
        <v>312298</v>
      </c>
      <c r="M26" s="60">
        <v>312322</v>
      </c>
      <c r="N26" s="60">
        <v>936918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1874062</v>
      </c>
      <c r="X26" s="60">
        <v>2107002</v>
      </c>
      <c r="Y26" s="60">
        <v>-232940</v>
      </c>
      <c r="Z26" s="140">
        <v>-11.06</v>
      </c>
      <c r="AA26" s="155">
        <v>4214061</v>
      </c>
    </row>
    <row r="27" spans="1:27" ht="13.5">
      <c r="A27" s="183" t="s">
        <v>118</v>
      </c>
      <c r="B27" s="182"/>
      <c r="C27" s="155">
        <v>1182720</v>
      </c>
      <c r="D27" s="155">
        <v>0</v>
      </c>
      <c r="E27" s="156">
        <v>500000</v>
      </c>
      <c r="F27" s="60">
        <v>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</v>
      </c>
      <c r="Y27" s="60">
        <v>-600000</v>
      </c>
      <c r="Z27" s="140">
        <v>-100</v>
      </c>
      <c r="AA27" s="155">
        <v>500000</v>
      </c>
    </row>
    <row r="28" spans="1:27" ht="13.5">
      <c r="A28" s="183" t="s">
        <v>39</v>
      </c>
      <c r="B28" s="182"/>
      <c r="C28" s="155">
        <v>6362317</v>
      </c>
      <c r="D28" s="155">
        <v>0</v>
      </c>
      <c r="E28" s="156">
        <v>6148706</v>
      </c>
      <c r="F28" s="60">
        <v>6148706</v>
      </c>
      <c r="G28" s="60">
        <v>0</v>
      </c>
      <c r="H28" s="60">
        <v>451447</v>
      </c>
      <c r="I28" s="60">
        <v>913261</v>
      </c>
      <c r="J28" s="60">
        <v>1364708</v>
      </c>
      <c r="K28" s="60">
        <v>530192</v>
      </c>
      <c r="L28" s="60">
        <v>608937</v>
      </c>
      <c r="M28" s="60">
        <v>530193</v>
      </c>
      <c r="N28" s="60">
        <v>1669322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3034030</v>
      </c>
      <c r="X28" s="60">
        <v>3074502</v>
      </c>
      <c r="Y28" s="60">
        <v>-40472</v>
      </c>
      <c r="Z28" s="140">
        <v>-1.32</v>
      </c>
      <c r="AA28" s="155">
        <v>6148706</v>
      </c>
    </row>
    <row r="29" spans="1:27" ht="13.5">
      <c r="A29" s="183" t="s">
        <v>40</v>
      </c>
      <c r="B29" s="182"/>
      <c r="C29" s="155">
        <v>72062</v>
      </c>
      <c r="D29" s="155">
        <v>0</v>
      </c>
      <c r="E29" s="156">
        <v>104130</v>
      </c>
      <c r="F29" s="60">
        <v>104130</v>
      </c>
      <c r="G29" s="60">
        <v>6747</v>
      </c>
      <c r="H29" s="60">
        <v>4322</v>
      </c>
      <c r="I29" s="60">
        <v>4239</v>
      </c>
      <c r="J29" s="60">
        <v>15308</v>
      </c>
      <c r="K29" s="60">
        <v>5083</v>
      </c>
      <c r="L29" s="60">
        <v>4526</v>
      </c>
      <c r="M29" s="60">
        <v>6541</v>
      </c>
      <c r="N29" s="60">
        <v>16150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31458</v>
      </c>
      <c r="X29" s="60">
        <v>57000</v>
      </c>
      <c r="Y29" s="60">
        <v>-25542</v>
      </c>
      <c r="Z29" s="140">
        <v>-44.81</v>
      </c>
      <c r="AA29" s="155">
        <v>104130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4467643</v>
      </c>
      <c r="D32" s="155">
        <v>0</v>
      </c>
      <c r="E32" s="156">
        <v>5727992</v>
      </c>
      <c r="F32" s="60">
        <v>5727992</v>
      </c>
      <c r="G32" s="60">
        <v>281751</v>
      </c>
      <c r="H32" s="60">
        <v>664373</v>
      </c>
      <c r="I32" s="60">
        <v>590394</v>
      </c>
      <c r="J32" s="60">
        <v>1536518</v>
      </c>
      <c r="K32" s="60">
        <v>329027</v>
      </c>
      <c r="L32" s="60">
        <v>302965</v>
      </c>
      <c r="M32" s="60">
        <v>340559</v>
      </c>
      <c r="N32" s="60">
        <v>972551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2509069</v>
      </c>
      <c r="X32" s="60">
        <v>2575500</v>
      </c>
      <c r="Y32" s="60">
        <v>-66431</v>
      </c>
      <c r="Z32" s="140">
        <v>-2.58</v>
      </c>
      <c r="AA32" s="155">
        <v>5727992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800000</v>
      </c>
      <c r="F33" s="60">
        <v>800000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400002</v>
      </c>
      <c r="Y33" s="60">
        <v>-400002</v>
      </c>
      <c r="Z33" s="140">
        <v>-100</v>
      </c>
      <c r="AA33" s="155">
        <v>800000</v>
      </c>
    </row>
    <row r="34" spans="1:27" ht="13.5">
      <c r="A34" s="183" t="s">
        <v>43</v>
      </c>
      <c r="B34" s="182"/>
      <c r="C34" s="155">
        <v>21603340</v>
      </c>
      <c r="D34" s="155">
        <v>0</v>
      </c>
      <c r="E34" s="156">
        <v>17735347</v>
      </c>
      <c r="F34" s="60">
        <v>17735347</v>
      </c>
      <c r="G34" s="60">
        <v>1077299</v>
      </c>
      <c r="H34" s="60">
        <v>1695275</v>
      </c>
      <c r="I34" s="60">
        <v>3164986</v>
      </c>
      <c r="J34" s="60">
        <v>5937560</v>
      </c>
      <c r="K34" s="60">
        <v>1881394</v>
      </c>
      <c r="L34" s="60">
        <v>1708077</v>
      </c>
      <c r="M34" s="60">
        <v>1540716</v>
      </c>
      <c r="N34" s="60">
        <v>5130187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11067747</v>
      </c>
      <c r="X34" s="60">
        <v>9693498</v>
      </c>
      <c r="Y34" s="60">
        <v>1374249</v>
      </c>
      <c r="Z34" s="140">
        <v>14.18</v>
      </c>
      <c r="AA34" s="155">
        <v>17735347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62297689</v>
      </c>
      <c r="D36" s="188">
        <f>SUM(D25:D35)</f>
        <v>0</v>
      </c>
      <c r="E36" s="189">
        <f t="shared" si="1"/>
        <v>66257093</v>
      </c>
      <c r="F36" s="190">
        <f t="shared" si="1"/>
        <v>66257093</v>
      </c>
      <c r="G36" s="190">
        <f t="shared" si="1"/>
        <v>3645489</v>
      </c>
      <c r="H36" s="190">
        <f t="shared" si="1"/>
        <v>5219891</v>
      </c>
      <c r="I36" s="190">
        <f t="shared" si="1"/>
        <v>7174590</v>
      </c>
      <c r="J36" s="190">
        <f t="shared" si="1"/>
        <v>16039970</v>
      </c>
      <c r="K36" s="190">
        <f t="shared" si="1"/>
        <v>5105687</v>
      </c>
      <c r="L36" s="190">
        <f t="shared" si="1"/>
        <v>6390765</v>
      </c>
      <c r="M36" s="190">
        <f t="shared" si="1"/>
        <v>4835336</v>
      </c>
      <c r="N36" s="190">
        <f t="shared" si="1"/>
        <v>16331788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32371758</v>
      </c>
      <c r="X36" s="190">
        <f t="shared" si="1"/>
        <v>34393506</v>
      </c>
      <c r="Y36" s="190">
        <f t="shared" si="1"/>
        <v>-2021748</v>
      </c>
      <c r="Z36" s="191">
        <f>+IF(X36&lt;&gt;0,+(Y36/X36)*100,0)</f>
        <v>-5.878284115611825</v>
      </c>
      <c r="AA36" s="188">
        <f>SUM(AA25:AA35)</f>
        <v>66257093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19506665</v>
      </c>
      <c r="D38" s="199">
        <f>+D22-D36</f>
        <v>0</v>
      </c>
      <c r="E38" s="200">
        <f t="shared" si="2"/>
        <v>-3803313</v>
      </c>
      <c r="F38" s="106">
        <f t="shared" si="2"/>
        <v>-3803313</v>
      </c>
      <c r="G38" s="106">
        <f t="shared" si="2"/>
        <v>13366243</v>
      </c>
      <c r="H38" s="106">
        <f t="shared" si="2"/>
        <v>7434943</v>
      </c>
      <c r="I38" s="106">
        <f t="shared" si="2"/>
        <v>-10255135</v>
      </c>
      <c r="J38" s="106">
        <f t="shared" si="2"/>
        <v>10546051</v>
      </c>
      <c r="K38" s="106">
        <f t="shared" si="2"/>
        <v>-3937408</v>
      </c>
      <c r="L38" s="106">
        <f t="shared" si="2"/>
        <v>9740044</v>
      </c>
      <c r="M38" s="106">
        <f t="shared" si="2"/>
        <v>-3829038</v>
      </c>
      <c r="N38" s="106">
        <f t="shared" si="2"/>
        <v>1973598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12519649</v>
      </c>
      <c r="X38" s="106">
        <f>IF(F22=F36,0,X22-X36)</f>
        <v>3502108</v>
      </c>
      <c r="Y38" s="106">
        <f t="shared" si="2"/>
        <v>9017541</v>
      </c>
      <c r="Z38" s="201">
        <f>+IF(X38&lt;&gt;0,+(Y38/X38)*100,0)</f>
        <v>257.48894665727045</v>
      </c>
      <c r="AA38" s="199">
        <f>+AA22-AA36</f>
        <v>-3803313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18868350</v>
      </c>
      <c r="F39" s="60">
        <v>18868350</v>
      </c>
      <c r="G39" s="60">
        <v>0</v>
      </c>
      <c r="H39" s="60">
        <v>0</v>
      </c>
      <c r="I39" s="60">
        <v>7306986</v>
      </c>
      <c r="J39" s="60">
        <v>7306986</v>
      </c>
      <c r="K39" s="60">
        <v>2564068</v>
      </c>
      <c r="L39" s="60">
        <v>3028552</v>
      </c>
      <c r="M39" s="60">
        <v>5032967</v>
      </c>
      <c r="N39" s="60">
        <v>10625587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17932573</v>
      </c>
      <c r="X39" s="60">
        <v>9433998</v>
      </c>
      <c r="Y39" s="60">
        <v>8498575</v>
      </c>
      <c r="Z39" s="140">
        <v>90.08</v>
      </c>
      <c r="AA39" s="155">
        <v>18868350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19506665</v>
      </c>
      <c r="D42" s="206">
        <f>SUM(D38:D41)</f>
        <v>0</v>
      </c>
      <c r="E42" s="207">
        <f t="shared" si="3"/>
        <v>15065037</v>
      </c>
      <c r="F42" s="88">
        <f t="shared" si="3"/>
        <v>15065037</v>
      </c>
      <c r="G42" s="88">
        <f t="shared" si="3"/>
        <v>13366243</v>
      </c>
      <c r="H42" s="88">
        <f t="shared" si="3"/>
        <v>7434943</v>
      </c>
      <c r="I42" s="88">
        <f t="shared" si="3"/>
        <v>-2948149</v>
      </c>
      <c r="J42" s="88">
        <f t="shared" si="3"/>
        <v>17853037</v>
      </c>
      <c r="K42" s="88">
        <f t="shared" si="3"/>
        <v>-1373340</v>
      </c>
      <c r="L42" s="88">
        <f t="shared" si="3"/>
        <v>12768596</v>
      </c>
      <c r="M42" s="88">
        <f t="shared" si="3"/>
        <v>1203929</v>
      </c>
      <c r="N42" s="88">
        <f t="shared" si="3"/>
        <v>12599185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30452222</v>
      </c>
      <c r="X42" s="88">
        <f t="shared" si="3"/>
        <v>12936106</v>
      </c>
      <c r="Y42" s="88">
        <f t="shared" si="3"/>
        <v>17516116</v>
      </c>
      <c r="Z42" s="208">
        <f>+IF(X42&lt;&gt;0,+(Y42/X42)*100,0)</f>
        <v>135.40485830898416</v>
      </c>
      <c r="AA42" s="206">
        <f>SUM(AA38:AA41)</f>
        <v>15065037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19506665</v>
      </c>
      <c r="D44" s="210">
        <f>+D42-D43</f>
        <v>0</v>
      </c>
      <c r="E44" s="211">
        <f t="shared" si="4"/>
        <v>15065037</v>
      </c>
      <c r="F44" s="77">
        <f t="shared" si="4"/>
        <v>15065037</v>
      </c>
      <c r="G44" s="77">
        <f t="shared" si="4"/>
        <v>13366243</v>
      </c>
      <c r="H44" s="77">
        <f t="shared" si="4"/>
        <v>7434943</v>
      </c>
      <c r="I44" s="77">
        <f t="shared" si="4"/>
        <v>-2948149</v>
      </c>
      <c r="J44" s="77">
        <f t="shared" si="4"/>
        <v>17853037</v>
      </c>
      <c r="K44" s="77">
        <f t="shared" si="4"/>
        <v>-1373340</v>
      </c>
      <c r="L44" s="77">
        <f t="shared" si="4"/>
        <v>12768596</v>
      </c>
      <c r="M44" s="77">
        <f t="shared" si="4"/>
        <v>1203929</v>
      </c>
      <c r="N44" s="77">
        <f t="shared" si="4"/>
        <v>12599185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30452222</v>
      </c>
      <c r="X44" s="77">
        <f t="shared" si="4"/>
        <v>12936106</v>
      </c>
      <c r="Y44" s="77">
        <f t="shared" si="4"/>
        <v>17516116</v>
      </c>
      <c r="Z44" s="212">
        <f>+IF(X44&lt;&gt;0,+(Y44/X44)*100,0)</f>
        <v>135.40485830898416</v>
      </c>
      <c r="AA44" s="210">
        <f>+AA42-AA43</f>
        <v>15065037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19506665</v>
      </c>
      <c r="D46" s="206">
        <f>SUM(D44:D45)</f>
        <v>0</v>
      </c>
      <c r="E46" s="207">
        <f t="shared" si="5"/>
        <v>15065037</v>
      </c>
      <c r="F46" s="88">
        <f t="shared" si="5"/>
        <v>15065037</v>
      </c>
      <c r="G46" s="88">
        <f t="shared" si="5"/>
        <v>13366243</v>
      </c>
      <c r="H46" s="88">
        <f t="shared" si="5"/>
        <v>7434943</v>
      </c>
      <c r="I46" s="88">
        <f t="shared" si="5"/>
        <v>-2948149</v>
      </c>
      <c r="J46" s="88">
        <f t="shared" si="5"/>
        <v>17853037</v>
      </c>
      <c r="K46" s="88">
        <f t="shared" si="5"/>
        <v>-1373340</v>
      </c>
      <c r="L46" s="88">
        <f t="shared" si="5"/>
        <v>12768596</v>
      </c>
      <c r="M46" s="88">
        <f t="shared" si="5"/>
        <v>1203929</v>
      </c>
      <c r="N46" s="88">
        <f t="shared" si="5"/>
        <v>12599185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30452222</v>
      </c>
      <c r="X46" s="88">
        <f t="shared" si="5"/>
        <v>12936106</v>
      </c>
      <c r="Y46" s="88">
        <f t="shared" si="5"/>
        <v>17516116</v>
      </c>
      <c r="Z46" s="208">
        <f>+IF(X46&lt;&gt;0,+(Y46/X46)*100,0)</f>
        <v>135.40485830898416</v>
      </c>
      <c r="AA46" s="206">
        <f>SUM(AA44:AA45)</f>
        <v>15065037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19506665</v>
      </c>
      <c r="D48" s="217">
        <f>SUM(D46:D47)</f>
        <v>0</v>
      </c>
      <c r="E48" s="218">
        <f t="shared" si="6"/>
        <v>15065037</v>
      </c>
      <c r="F48" s="219">
        <f t="shared" si="6"/>
        <v>15065037</v>
      </c>
      <c r="G48" s="219">
        <f t="shared" si="6"/>
        <v>13366243</v>
      </c>
      <c r="H48" s="220">
        <f t="shared" si="6"/>
        <v>7434943</v>
      </c>
      <c r="I48" s="220">
        <f t="shared" si="6"/>
        <v>-2948149</v>
      </c>
      <c r="J48" s="220">
        <f t="shared" si="6"/>
        <v>17853037</v>
      </c>
      <c r="K48" s="220">
        <f t="shared" si="6"/>
        <v>-1373340</v>
      </c>
      <c r="L48" s="220">
        <f t="shared" si="6"/>
        <v>12768596</v>
      </c>
      <c r="M48" s="219">
        <f t="shared" si="6"/>
        <v>1203929</v>
      </c>
      <c r="N48" s="219">
        <f t="shared" si="6"/>
        <v>12599185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30452222</v>
      </c>
      <c r="X48" s="220">
        <f t="shared" si="6"/>
        <v>12936106</v>
      </c>
      <c r="Y48" s="220">
        <f t="shared" si="6"/>
        <v>17516116</v>
      </c>
      <c r="Z48" s="221">
        <f>+IF(X48&lt;&gt;0,+(Y48/X48)*100,0)</f>
        <v>135.40485830898416</v>
      </c>
      <c r="AA48" s="222">
        <f>SUM(AA46:AA47)</f>
        <v>15065037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176121</v>
      </c>
      <c r="D5" s="153">
        <f>SUM(D6:D8)</f>
        <v>0</v>
      </c>
      <c r="E5" s="154">
        <f t="shared" si="0"/>
        <v>52000</v>
      </c>
      <c r="F5" s="100">
        <f t="shared" si="0"/>
        <v>52000</v>
      </c>
      <c r="G5" s="100">
        <f t="shared" si="0"/>
        <v>0</v>
      </c>
      <c r="H5" s="100">
        <f t="shared" si="0"/>
        <v>1483</v>
      </c>
      <c r="I5" s="100">
        <f t="shared" si="0"/>
        <v>0</v>
      </c>
      <c r="J5" s="100">
        <f t="shared" si="0"/>
        <v>1483</v>
      </c>
      <c r="K5" s="100">
        <f t="shared" si="0"/>
        <v>0</v>
      </c>
      <c r="L5" s="100">
        <f t="shared" si="0"/>
        <v>28281</v>
      </c>
      <c r="M5" s="100">
        <f t="shared" si="0"/>
        <v>1971</v>
      </c>
      <c r="N5" s="100">
        <f t="shared" si="0"/>
        <v>30252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31735</v>
      </c>
      <c r="X5" s="100">
        <f t="shared" si="0"/>
        <v>52000</v>
      </c>
      <c r="Y5" s="100">
        <f t="shared" si="0"/>
        <v>-20265</v>
      </c>
      <c r="Z5" s="137">
        <f>+IF(X5&lt;&gt;0,+(Y5/X5)*100,0)</f>
        <v>-38.97115384615385</v>
      </c>
      <c r="AA5" s="153">
        <f>SUM(AA6:AA8)</f>
        <v>52000</v>
      </c>
    </row>
    <row r="6" spans="1:27" ht="13.5">
      <c r="A6" s="138" t="s">
        <v>75</v>
      </c>
      <c r="B6" s="136"/>
      <c r="C6" s="155">
        <v>54440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38016</v>
      </c>
      <c r="D7" s="157"/>
      <c r="E7" s="158">
        <v>35000</v>
      </c>
      <c r="F7" s="159">
        <v>35000</v>
      </c>
      <c r="G7" s="159"/>
      <c r="H7" s="159"/>
      <c r="I7" s="159"/>
      <c r="J7" s="159"/>
      <c r="K7" s="159"/>
      <c r="L7" s="159">
        <v>21481</v>
      </c>
      <c r="M7" s="159"/>
      <c r="N7" s="159">
        <v>21481</v>
      </c>
      <c r="O7" s="159"/>
      <c r="P7" s="159"/>
      <c r="Q7" s="159"/>
      <c r="R7" s="159"/>
      <c r="S7" s="159"/>
      <c r="T7" s="159"/>
      <c r="U7" s="159"/>
      <c r="V7" s="159"/>
      <c r="W7" s="159">
        <v>21481</v>
      </c>
      <c r="X7" s="159">
        <v>35000</v>
      </c>
      <c r="Y7" s="159">
        <v>-13519</v>
      </c>
      <c r="Z7" s="141">
        <v>-38.63</v>
      </c>
      <c r="AA7" s="225">
        <v>35000</v>
      </c>
    </row>
    <row r="8" spans="1:27" ht="13.5">
      <c r="A8" s="138" t="s">
        <v>77</v>
      </c>
      <c r="B8" s="136"/>
      <c r="C8" s="155">
        <v>83665</v>
      </c>
      <c r="D8" s="155"/>
      <c r="E8" s="156">
        <v>17000</v>
      </c>
      <c r="F8" s="60">
        <v>17000</v>
      </c>
      <c r="G8" s="60"/>
      <c r="H8" s="60">
        <v>1483</v>
      </c>
      <c r="I8" s="60"/>
      <c r="J8" s="60">
        <v>1483</v>
      </c>
      <c r="K8" s="60"/>
      <c r="L8" s="60">
        <v>6800</v>
      </c>
      <c r="M8" s="60">
        <v>1971</v>
      </c>
      <c r="N8" s="60">
        <v>8771</v>
      </c>
      <c r="O8" s="60"/>
      <c r="P8" s="60"/>
      <c r="Q8" s="60"/>
      <c r="R8" s="60"/>
      <c r="S8" s="60"/>
      <c r="T8" s="60"/>
      <c r="U8" s="60"/>
      <c r="V8" s="60"/>
      <c r="W8" s="60">
        <v>10254</v>
      </c>
      <c r="X8" s="60">
        <v>17000</v>
      </c>
      <c r="Y8" s="60">
        <v>-6746</v>
      </c>
      <c r="Z8" s="140">
        <v>-39.68</v>
      </c>
      <c r="AA8" s="62">
        <v>17000</v>
      </c>
    </row>
    <row r="9" spans="1:27" ht="13.5">
      <c r="A9" s="135" t="s">
        <v>78</v>
      </c>
      <c r="B9" s="136"/>
      <c r="C9" s="153">
        <f aca="true" t="shared" si="1" ref="C9:Y9">SUM(C10:C14)</f>
        <v>7941018</v>
      </c>
      <c r="D9" s="153">
        <f>SUM(D10:D14)</f>
        <v>0</v>
      </c>
      <c r="E9" s="154">
        <f t="shared" si="1"/>
        <v>2414000</v>
      </c>
      <c r="F9" s="100">
        <f t="shared" si="1"/>
        <v>2414000</v>
      </c>
      <c r="G9" s="100">
        <f t="shared" si="1"/>
        <v>596384</v>
      </c>
      <c r="H9" s="100">
        <f t="shared" si="1"/>
        <v>1210326</v>
      </c>
      <c r="I9" s="100">
        <f t="shared" si="1"/>
        <v>1135257</v>
      </c>
      <c r="J9" s="100">
        <f t="shared" si="1"/>
        <v>2941967</v>
      </c>
      <c r="K9" s="100">
        <f t="shared" si="1"/>
        <v>1399337</v>
      </c>
      <c r="L9" s="100">
        <f t="shared" si="1"/>
        <v>168312</v>
      </c>
      <c r="M9" s="100">
        <f t="shared" si="1"/>
        <v>3699923</v>
      </c>
      <c r="N9" s="100">
        <f t="shared" si="1"/>
        <v>5267572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8209539</v>
      </c>
      <c r="X9" s="100">
        <f t="shared" si="1"/>
        <v>2409000</v>
      </c>
      <c r="Y9" s="100">
        <f t="shared" si="1"/>
        <v>5800539</v>
      </c>
      <c r="Z9" s="137">
        <f>+IF(X9&lt;&gt;0,+(Y9/X9)*100,0)</f>
        <v>240.78617683686176</v>
      </c>
      <c r="AA9" s="102">
        <f>SUM(AA10:AA14)</f>
        <v>2414000</v>
      </c>
    </row>
    <row r="10" spans="1:27" ht="13.5">
      <c r="A10" s="138" t="s">
        <v>79</v>
      </c>
      <c r="B10" s="136"/>
      <c r="C10" s="155">
        <v>667770</v>
      </c>
      <c r="D10" s="155"/>
      <c r="E10" s="156">
        <v>15000</v>
      </c>
      <c r="F10" s="60">
        <v>15000</v>
      </c>
      <c r="G10" s="60">
        <v>210923</v>
      </c>
      <c r="H10" s="60">
        <v>71265</v>
      </c>
      <c r="I10" s="60">
        <v>243923</v>
      </c>
      <c r="J10" s="60">
        <v>526111</v>
      </c>
      <c r="K10" s="60">
        <v>362355</v>
      </c>
      <c r="L10" s="60">
        <v>168312</v>
      </c>
      <c r="M10" s="60">
        <v>58763</v>
      </c>
      <c r="N10" s="60">
        <v>589430</v>
      </c>
      <c r="O10" s="60"/>
      <c r="P10" s="60"/>
      <c r="Q10" s="60"/>
      <c r="R10" s="60"/>
      <c r="S10" s="60"/>
      <c r="T10" s="60"/>
      <c r="U10" s="60"/>
      <c r="V10" s="60"/>
      <c r="W10" s="60">
        <v>1115541</v>
      </c>
      <c r="X10" s="60">
        <v>15000</v>
      </c>
      <c r="Y10" s="60">
        <v>1100541</v>
      </c>
      <c r="Z10" s="140">
        <v>7336.94</v>
      </c>
      <c r="AA10" s="62">
        <v>15000</v>
      </c>
    </row>
    <row r="11" spans="1:27" ht="13.5">
      <c r="A11" s="138" t="s">
        <v>80</v>
      </c>
      <c r="B11" s="136"/>
      <c r="C11" s="155">
        <v>2469239</v>
      </c>
      <c r="D11" s="155"/>
      <c r="E11" s="156">
        <v>2300000</v>
      </c>
      <c r="F11" s="60">
        <v>2300000</v>
      </c>
      <c r="G11" s="60"/>
      <c r="H11" s="60"/>
      <c r="I11" s="60">
        <v>42544</v>
      </c>
      <c r="J11" s="60">
        <v>42544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42544</v>
      </c>
      <c r="X11" s="60">
        <v>2300000</v>
      </c>
      <c r="Y11" s="60">
        <v>-2257456</v>
      </c>
      <c r="Z11" s="140">
        <v>-98.15</v>
      </c>
      <c r="AA11" s="62">
        <v>2300000</v>
      </c>
    </row>
    <row r="12" spans="1:27" ht="13.5">
      <c r="A12" s="138" t="s">
        <v>81</v>
      </c>
      <c r="B12" s="136"/>
      <c r="C12" s="155">
        <v>4804009</v>
      </c>
      <c r="D12" s="155"/>
      <c r="E12" s="156">
        <v>99000</v>
      </c>
      <c r="F12" s="60">
        <v>99000</v>
      </c>
      <c r="G12" s="60">
        <v>385461</v>
      </c>
      <c r="H12" s="60">
        <v>1139061</v>
      </c>
      <c r="I12" s="60">
        <v>848790</v>
      </c>
      <c r="J12" s="60">
        <v>2373312</v>
      </c>
      <c r="K12" s="60">
        <v>1036982</v>
      </c>
      <c r="L12" s="60"/>
      <c r="M12" s="60">
        <v>3641160</v>
      </c>
      <c r="N12" s="60">
        <v>4678142</v>
      </c>
      <c r="O12" s="60"/>
      <c r="P12" s="60"/>
      <c r="Q12" s="60"/>
      <c r="R12" s="60"/>
      <c r="S12" s="60"/>
      <c r="T12" s="60"/>
      <c r="U12" s="60"/>
      <c r="V12" s="60"/>
      <c r="W12" s="60">
        <v>7051454</v>
      </c>
      <c r="X12" s="60">
        <v>94000</v>
      </c>
      <c r="Y12" s="60">
        <v>6957454</v>
      </c>
      <c r="Z12" s="140">
        <v>7401.55</v>
      </c>
      <c r="AA12" s="62">
        <v>99000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13022367</v>
      </c>
      <c r="D15" s="153">
        <f>SUM(D16:D18)</f>
        <v>0</v>
      </c>
      <c r="E15" s="154">
        <f t="shared" si="2"/>
        <v>19033050</v>
      </c>
      <c r="F15" s="100">
        <f t="shared" si="2"/>
        <v>19033050</v>
      </c>
      <c r="G15" s="100">
        <f t="shared" si="2"/>
        <v>1262489</v>
      </c>
      <c r="H15" s="100">
        <f t="shared" si="2"/>
        <v>1318793</v>
      </c>
      <c r="I15" s="100">
        <f t="shared" si="2"/>
        <v>979239</v>
      </c>
      <c r="J15" s="100">
        <f t="shared" si="2"/>
        <v>3560521</v>
      </c>
      <c r="K15" s="100">
        <f t="shared" si="2"/>
        <v>780900</v>
      </c>
      <c r="L15" s="100">
        <f t="shared" si="2"/>
        <v>2502989</v>
      </c>
      <c r="M15" s="100">
        <f t="shared" si="2"/>
        <v>681130</v>
      </c>
      <c r="N15" s="100">
        <f t="shared" si="2"/>
        <v>3965019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7525540</v>
      </c>
      <c r="X15" s="100">
        <f t="shared" si="2"/>
        <v>11980000</v>
      </c>
      <c r="Y15" s="100">
        <f t="shared" si="2"/>
        <v>-4454460</v>
      </c>
      <c r="Z15" s="137">
        <f>+IF(X15&lt;&gt;0,+(Y15/X15)*100,0)</f>
        <v>-37.18247078464107</v>
      </c>
      <c r="AA15" s="102">
        <f>SUM(AA16:AA18)</f>
        <v>19033050</v>
      </c>
    </row>
    <row r="16" spans="1:27" ht="13.5">
      <c r="A16" s="138" t="s">
        <v>85</v>
      </c>
      <c r="B16" s="136"/>
      <c r="C16" s="155">
        <v>57862</v>
      </c>
      <c r="D16" s="155"/>
      <c r="E16" s="156">
        <v>214700</v>
      </c>
      <c r="F16" s="60">
        <v>214700</v>
      </c>
      <c r="G16" s="60"/>
      <c r="H16" s="60"/>
      <c r="I16" s="60"/>
      <c r="J16" s="60"/>
      <c r="K16" s="60"/>
      <c r="L16" s="60">
        <v>9922</v>
      </c>
      <c r="M16" s="60"/>
      <c r="N16" s="60">
        <v>9922</v>
      </c>
      <c r="O16" s="60"/>
      <c r="P16" s="60"/>
      <c r="Q16" s="60"/>
      <c r="R16" s="60"/>
      <c r="S16" s="60"/>
      <c r="T16" s="60"/>
      <c r="U16" s="60"/>
      <c r="V16" s="60"/>
      <c r="W16" s="60">
        <v>9922</v>
      </c>
      <c r="X16" s="60">
        <v>215000</v>
      </c>
      <c r="Y16" s="60">
        <v>-205078</v>
      </c>
      <c r="Z16" s="140">
        <v>-95.39</v>
      </c>
      <c r="AA16" s="62">
        <v>214700</v>
      </c>
    </row>
    <row r="17" spans="1:27" ht="13.5">
      <c r="A17" s="138" t="s">
        <v>86</v>
      </c>
      <c r="B17" s="136"/>
      <c r="C17" s="155">
        <v>12964505</v>
      </c>
      <c r="D17" s="155"/>
      <c r="E17" s="156">
        <v>18818350</v>
      </c>
      <c r="F17" s="60">
        <v>18818350</v>
      </c>
      <c r="G17" s="60">
        <v>1262489</v>
      </c>
      <c r="H17" s="60">
        <v>1318793</v>
      </c>
      <c r="I17" s="60">
        <v>979239</v>
      </c>
      <c r="J17" s="60">
        <v>3560521</v>
      </c>
      <c r="K17" s="60">
        <v>780900</v>
      </c>
      <c r="L17" s="60">
        <v>2493067</v>
      </c>
      <c r="M17" s="60">
        <v>681130</v>
      </c>
      <c r="N17" s="60">
        <v>3955097</v>
      </c>
      <c r="O17" s="60"/>
      <c r="P17" s="60"/>
      <c r="Q17" s="60"/>
      <c r="R17" s="60"/>
      <c r="S17" s="60"/>
      <c r="T17" s="60"/>
      <c r="U17" s="60"/>
      <c r="V17" s="60"/>
      <c r="W17" s="60">
        <v>7515618</v>
      </c>
      <c r="X17" s="60">
        <v>11765000</v>
      </c>
      <c r="Y17" s="60">
        <v>-4249382</v>
      </c>
      <c r="Z17" s="140">
        <v>-36.12</v>
      </c>
      <c r="AA17" s="62">
        <v>18818350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1152926</v>
      </c>
      <c r="J19" s="100">
        <f t="shared" si="3"/>
        <v>1152926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1152926</v>
      </c>
      <c r="X19" s="100">
        <f t="shared" si="3"/>
        <v>0</v>
      </c>
      <c r="Y19" s="100">
        <f t="shared" si="3"/>
        <v>1152926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1152926</v>
      </c>
      <c r="J23" s="60">
        <v>1152926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1152926</v>
      </c>
      <c r="X23" s="60"/>
      <c r="Y23" s="60">
        <v>1152926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21139506</v>
      </c>
      <c r="D25" s="217">
        <f>+D5+D9+D15+D19+D24</f>
        <v>0</v>
      </c>
      <c r="E25" s="230">
        <f t="shared" si="4"/>
        <v>21499050</v>
      </c>
      <c r="F25" s="219">
        <f t="shared" si="4"/>
        <v>21499050</v>
      </c>
      <c r="G25" s="219">
        <f t="shared" si="4"/>
        <v>1858873</v>
      </c>
      <c r="H25" s="219">
        <f t="shared" si="4"/>
        <v>2530602</v>
      </c>
      <c r="I25" s="219">
        <f t="shared" si="4"/>
        <v>3267422</v>
      </c>
      <c r="J25" s="219">
        <f t="shared" si="4"/>
        <v>7656897</v>
      </c>
      <c r="K25" s="219">
        <f t="shared" si="4"/>
        <v>2180237</v>
      </c>
      <c r="L25" s="219">
        <f t="shared" si="4"/>
        <v>2699582</v>
      </c>
      <c r="M25" s="219">
        <f t="shared" si="4"/>
        <v>4383024</v>
      </c>
      <c r="N25" s="219">
        <f t="shared" si="4"/>
        <v>9262843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16919740</v>
      </c>
      <c r="X25" s="219">
        <f t="shared" si="4"/>
        <v>14441000</v>
      </c>
      <c r="Y25" s="219">
        <f t="shared" si="4"/>
        <v>2478740</v>
      </c>
      <c r="Z25" s="231">
        <f>+IF(X25&lt;&gt;0,+(Y25/X25)*100,0)</f>
        <v>17.164600789419016</v>
      </c>
      <c r="AA25" s="232">
        <f>+AA5+AA9+AA15+AA19+AA24</f>
        <v>21499050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7881584</v>
      </c>
      <c r="D28" s="155"/>
      <c r="E28" s="156">
        <v>16618350</v>
      </c>
      <c r="F28" s="60">
        <v>16618350</v>
      </c>
      <c r="G28" s="60">
        <v>1473412</v>
      </c>
      <c r="H28" s="60">
        <v>1390058</v>
      </c>
      <c r="I28" s="60">
        <v>1000288</v>
      </c>
      <c r="J28" s="60">
        <v>3863758</v>
      </c>
      <c r="K28" s="60">
        <v>1143255</v>
      </c>
      <c r="L28" s="60">
        <v>2560647</v>
      </c>
      <c r="M28" s="60">
        <v>739104</v>
      </c>
      <c r="N28" s="60">
        <v>4443006</v>
      </c>
      <c r="O28" s="60"/>
      <c r="P28" s="60"/>
      <c r="Q28" s="60"/>
      <c r="R28" s="60"/>
      <c r="S28" s="60"/>
      <c r="T28" s="60"/>
      <c r="U28" s="60"/>
      <c r="V28" s="60"/>
      <c r="W28" s="60">
        <v>8306764</v>
      </c>
      <c r="X28" s="60"/>
      <c r="Y28" s="60">
        <v>8306764</v>
      </c>
      <c r="Z28" s="140"/>
      <c r="AA28" s="155">
        <v>16618350</v>
      </c>
    </row>
    <row r="29" spans="1:27" ht="13.5">
      <c r="A29" s="234" t="s">
        <v>134</v>
      </c>
      <c r="B29" s="136"/>
      <c r="C29" s="155">
        <v>4667935</v>
      </c>
      <c r="D29" s="155"/>
      <c r="E29" s="156">
        <v>2250000</v>
      </c>
      <c r="F29" s="60">
        <v>2250000</v>
      </c>
      <c r="G29" s="60"/>
      <c r="H29" s="60"/>
      <c r="I29" s="60"/>
      <c r="J29" s="60"/>
      <c r="K29" s="60"/>
      <c r="L29" s="60">
        <v>25526</v>
      </c>
      <c r="M29" s="60">
        <v>3636564</v>
      </c>
      <c r="N29" s="60">
        <v>3662090</v>
      </c>
      <c r="O29" s="60"/>
      <c r="P29" s="60"/>
      <c r="Q29" s="60"/>
      <c r="R29" s="60"/>
      <c r="S29" s="60"/>
      <c r="T29" s="60"/>
      <c r="U29" s="60"/>
      <c r="V29" s="60"/>
      <c r="W29" s="60">
        <v>3662090</v>
      </c>
      <c r="X29" s="60"/>
      <c r="Y29" s="60">
        <v>3662090</v>
      </c>
      <c r="Z29" s="140"/>
      <c r="AA29" s="62">
        <v>2250000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12549519</v>
      </c>
      <c r="D32" s="210">
        <f>SUM(D28:D31)</f>
        <v>0</v>
      </c>
      <c r="E32" s="211">
        <f t="shared" si="5"/>
        <v>18868350</v>
      </c>
      <c r="F32" s="77">
        <f t="shared" si="5"/>
        <v>18868350</v>
      </c>
      <c r="G32" s="77">
        <f t="shared" si="5"/>
        <v>1473412</v>
      </c>
      <c r="H32" s="77">
        <f t="shared" si="5"/>
        <v>1390058</v>
      </c>
      <c r="I32" s="77">
        <f t="shared" si="5"/>
        <v>1000288</v>
      </c>
      <c r="J32" s="77">
        <f t="shared" si="5"/>
        <v>3863758</v>
      </c>
      <c r="K32" s="77">
        <f t="shared" si="5"/>
        <v>1143255</v>
      </c>
      <c r="L32" s="77">
        <f t="shared" si="5"/>
        <v>2586173</v>
      </c>
      <c r="M32" s="77">
        <f t="shared" si="5"/>
        <v>4375668</v>
      </c>
      <c r="N32" s="77">
        <f t="shared" si="5"/>
        <v>8105096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11968854</v>
      </c>
      <c r="X32" s="77">
        <f t="shared" si="5"/>
        <v>0</v>
      </c>
      <c r="Y32" s="77">
        <f t="shared" si="5"/>
        <v>11968854</v>
      </c>
      <c r="Z32" s="212">
        <f>+IF(X32&lt;&gt;0,+(Y32/X32)*100,0)</f>
        <v>0</v>
      </c>
      <c r="AA32" s="79">
        <f>SUM(AA28:AA31)</f>
        <v>18868350</v>
      </c>
    </row>
    <row r="33" spans="1:27" ht="13.5">
      <c r="A33" s="237" t="s">
        <v>51</v>
      </c>
      <c r="B33" s="136" t="s">
        <v>137</v>
      </c>
      <c r="C33" s="155">
        <v>51594</v>
      </c>
      <c r="D33" s="155"/>
      <c r="E33" s="156"/>
      <c r="F33" s="60"/>
      <c r="G33" s="60"/>
      <c r="H33" s="60"/>
      <c r="I33" s="60">
        <v>33689</v>
      </c>
      <c r="J33" s="60">
        <v>33689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33689</v>
      </c>
      <c r="X33" s="60"/>
      <c r="Y33" s="60">
        <v>33689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8538393</v>
      </c>
      <c r="D35" s="155"/>
      <c r="E35" s="156">
        <v>2630700</v>
      </c>
      <c r="F35" s="60">
        <v>2630700</v>
      </c>
      <c r="G35" s="60">
        <v>385461</v>
      </c>
      <c r="H35" s="60">
        <v>1140544</v>
      </c>
      <c r="I35" s="60">
        <v>2233445</v>
      </c>
      <c r="J35" s="60">
        <v>3759450</v>
      </c>
      <c r="K35" s="60">
        <v>1036982</v>
      </c>
      <c r="L35" s="60">
        <v>113409</v>
      </c>
      <c r="M35" s="60">
        <v>7356</v>
      </c>
      <c r="N35" s="60">
        <v>1157747</v>
      </c>
      <c r="O35" s="60"/>
      <c r="P35" s="60"/>
      <c r="Q35" s="60"/>
      <c r="R35" s="60"/>
      <c r="S35" s="60"/>
      <c r="T35" s="60"/>
      <c r="U35" s="60"/>
      <c r="V35" s="60"/>
      <c r="W35" s="60">
        <v>4917197</v>
      </c>
      <c r="X35" s="60"/>
      <c r="Y35" s="60">
        <v>4917197</v>
      </c>
      <c r="Z35" s="140"/>
      <c r="AA35" s="62">
        <v>2630700</v>
      </c>
    </row>
    <row r="36" spans="1:27" ht="13.5">
      <c r="A36" s="238" t="s">
        <v>139</v>
      </c>
      <c r="B36" s="149"/>
      <c r="C36" s="222">
        <f aca="true" t="shared" si="6" ref="C36:Y36">SUM(C32:C35)</f>
        <v>21139506</v>
      </c>
      <c r="D36" s="222">
        <f>SUM(D32:D35)</f>
        <v>0</v>
      </c>
      <c r="E36" s="218">
        <f t="shared" si="6"/>
        <v>21499050</v>
      </c>
      <c r="F36" s="220">
        <f t="shared" si="6"/>
        <v>21499050</v>
      </c>
      <c r="G36" s="220">
        <f t="shared" si="6"/>
        <v>1858873</v>
      </c>
      <c r="H36" s="220">
        <f t="shared" si="6"/>
        <v>2530602</v>
      </c>
      <c r="I36" s="220">
        <f t="shared" si="6"/>
        <v>3267422</v>
      </c>
      <c r="J36" s="220">
        <f t="shared" si="6"/>
        <v>7656897</v>
      </c>
      <c r="K36" s="220">
        <f t="shared" si="6"/>
        <v>2180237</v>
      </c>
      <c r="L36" s="220">
        <f t="shared" si="6"/>
        <v>2699582</v>
      </c>
      <c r="M36" s="220">
        <f t="shared" si="6"/>
        <v>4383024</v>
      </c>
      <c r="N36" s="220">
        <f t="shared" si="6"/>
        <v>9262843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16919740</v>
      </c>
      <c r="X36" s="220">
        <f t="shared" si="6"/>
        <v>0</v>
      </c>
      <c r="Y36" s="220">
        <f t="shared" si="6"/>
        <v>16919740</v>
      </c>
      <c r="Z36" s="221">
        <f>+IF(X36&lt;&gt;0,+(Y36/X36)*100,0)</f>
        <v>0</v>
      </c>
      <c r="AA36" s="239">
        <f>SUM(AA32:AA35)</f>
        <v>21499050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1851718</v>
      </c>
      <c r="D6" s="155"/>
      <c r="E6" s="59">
        <v>594920</v>
      </c>
      <c r="F6" s="60">
        <v>594920</v>
      </c>
      <c r="G6" s="60"/>
      <c r="H6" s="60">
        <v>6208259</v>
      </c>
      <c r="I6" s="60">
        <v>6208259</v>
      </c>
      <c r="J6" s="60">
        <v>6208259</v>
      </c>
      <c r="K6" s="60">
        <v>6208259</v>
      </c>
      <c r="L6" s="60">
        <v>14626675</v>
      </c>
      <c r="M6" s="60">
        <v>14626675</v>
      </c>
      <c r="N6" s="60">
        <v>14626675</v>
      </c>
      <c r="O6" s="60"/>
      <c r="P6" s="60"/>
      <c r="Q6" s="60"/>
      <c r="R6" s="60"/>
      <c r="S6" s="60"/>
      <c r="T6" s="60"/>
      <c r="U6" s="60"/>
      <c r="V6" s="60"/>
      <c r="W6" s="60">
        <v>14626675</v>
      </c>
      <c r="X6" s="60">
        <v>297460</v>
      </c>
      <c r="Y6" s="60">
        <v>14329215</v>
      </c>
      <c r="Z6" s="140">
        <v>4817.19</v>
      </c>
      <c r="AA6" s="62">
        <v>594920</v>
      </c>
    </row>
    <row r="7" spans="1:27" ht="13.5">
      <c r="A7" s="249" t="s">
        <v>144</v>
      </c>
      <c r="B7" s="182"/>
      <c r="C7" s="155">
        <v>43822410</v>
      </c>
      <c r="D7" s="155"/>
      <c r="E7" s="59">
        <v>73777000</v>
      </c>
      <c r="F7" s="60">
        <v>73777000</v>
      </c>
      <c r="G7" s="60">
        <v>61143242</v>
      </c>
      <c r="H7" s="60">
        <v>55766051</v>
      </c>
      <c r="I7" s="60">
        <v>55766051</v>
      </c>
      <c r="J7" s="60">
        <v>55766051</v>
      </c>
      <c r="K7" s="60">
        <v>55766051</v>
      </c>
      <c r="L7" s="60">
        <v>41163619</v>
      </c>
      <c r="M7" s="60">
        <v>41163619</v>
      </c>
      <c r="N7" s="60">
        <v>41163619</v>
      </c>
      <c r="O7" s="60"/>
      <c r="P7" s="60"/>
      <c r="Q7" s="60"/>
      <c r="R7" s="60"/>
      <c r="S7" s="60"/>
      <c r="T7" s="60"/>
      <c r="U7" s="60"/>
      <c r="V7" s="60"/>
      <c r="W7" s="60">
        <v>41163619</v>
      </c>
      <c r="X7" s="60">
        <v>36888500</v>
      </c>
      <c r="Y7" s="60">
        <v>4275119</v>
      </c>
      <c r="Z7" s="140">
        <v>11.59</v>
      </c>
      <c r="AA7" s="62">
        <v>73777000</v>
      </c>
    </row>
    <row r="8" spans="1:27" ht="13.5">
      <c r="A8" s="249" t="s">
        <v>145</v>
      </c>
      <c r="B8" s="182"/>
      <c r="C8" s="155">
        <v>1171771</v>
      </c>
      <c r="D8" s="155"/>
      <c r="E8" s="59">
        <v>2298341</v>
      </c>
      <c r="F8" s="60">
        <v>2298341</v>
      </c>
      <c r="G8" s="60">
        <v>1221415</v>
      </c>
      <c r="H8" s="60">
        <v>8711646</v>
      </c>
      <c r="I8" s="60">
        <v>8711646</v>
      </c>
      <c r="J8" s="60">
        <v>8711646</v>
      </c>
      <c r="K8" s="60">
        <v>8711646</v>
      </c>
      <c r="L8" s="60">
        <v>4877245</v>
      </c>
      <c r="M8" s="60">
        <v>4877245</v>
      </c>
      <c r="N8" s="60">
        <v>4877245</v>
      </c>
      <c r="O8" s="60"/>
      <c r="P8" s="60"/>
      <c r="Q8" s="60"/>
      <c r="R8" s="60"/>
      <c r="S8" s="60"/>
      <c r="T8" s="60"/>
      <c r="U8" s="60"/>
      <c r="V8" s="60"/>
      <c r="W8" s="60">
        <v>4877245</v>
      </c>
      <c r="X8" s="60">
        <v>1149171</v>
      </c>
      <c r="Y8" s="60">
        <v>3728074</v>
      </c>
      <c r="Z8" s="140">
        <v>324.41</v>
      </c>
      <c r="AA8" s="62">
        <v>2298341</v>
      </c>
    </row>
    <row r="9" spans="1:27" ht="13.5">
      <c r="A9" s="249" t="s">
        <v>146</v>
      </c>
      <c r="B9" s="182"/>
      <c r="C9" s="155">
        <v>5324145</v>
      </c>
      <c r="D9" s="155"/>
      <c r="E9" s="59">
        <v>1311820</v>
      </c>
      <c r="F9" s="60">
        <v>1311820</v>
      </c>
      <c r="G9" s="60">
        <v>5475476</v>
      </c>
      <c r="H9" s="60">
        <v>4260183</v>
      </c>
      <c r="I9" s="60">
        <v>4260183</v>
      </c>
      <c r="J9" s="60">
        <v>4260183</v>
      </c>
      <c r="K9" s="60">
        <v>4260183</v>
      </c>
      <c r="L9" s="60">
        <v>4260183</v>
      </c>
      <c r="M9" s="60">
        <v>4260183</v>
      </c>
      <c r="N9" s="60">
        <v>4260183</v>
      </c>
      <c r="O9" s="60"/>
      <c r="P9" s="60"/>
      <c r="Q9" s="60"/>
      <c r="R9" s="60"/>
      <c r="S9" s="60"/>
      <c r="T9" s="60"/>
      <c r="U9" s="60"/>
      <c r="V9" s="60"/>
      <c r="W9" s="60">
        <v>4260183</v>
      </c>
      <c r="X9" s="60">
        <v>655910</v>
      </c>
      <c r="Y9" s="60">
        <v>3604273</v>
      </c>
      <c r="Z9" s="140">
        <v>549.51</v>
      </c>
      <c r="AA9" s="62">
        <v>1311820</v>
      </c>
    </row>
    <row r="10" spans="1:27" ht="13.5">
      <c r="A10" s="249" t="s">
        <v>147</v>
      </c>
      <c r="B10" s="182"/>
      <c r="C10" s="155">
        <v>9768</v>
      </c>
      <c r="D10" s="155"/>
      <c r="E10" s="59"/>
      <c r="F10" s="60"/>
      <c r="G10" s="159">
        <v>22600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166619</v>
      </c>
      <c r="D11" s="155"/>
      <c r="E11" s="59">
        <v>186000</v>
      </c>
      <c r="F11" s="60">
        <v>186000</v>
      </c>
      <c r="G11" s="60">
        <v>46689</v>
      </c>
      <c r="H11" s="60">
        <v>87670</v>
      </c>
      <c r="I11" s="60">
        <v>87670</v>
      </c>
      <c r="J11" s="60">
        <v>87670</v>
      </c>
      <c r="K11" s="60">
        <v>87670</v>
      </c>
      <c r="L11" s="60">
        <v>202763</v>
      </c>
      <c r="M11" s="60">
        <v>202763</v>
      </c>
      <c r="N11" s="60">
        <v>202763</v>
      </c>
      <c r="O11" s="60"/>
      <c r="P11" s="60"/>
      <c r="Q11" s="60"/>
      <c r="R11" s="60"/>
      <c r="S11" s="60"/>
      <c r="T11" s="60"/>
      <c r="U11" s="60"/>
      <c r="V11" s="60"/>
      <c r="W11" s="60">
        <v>202763</v>
      </c>
      <c r="X11" s="60">
        <v>93000</v>
      </c>
      <c r="Y11" s="60">
        <v>109763</v>
      </c>
      <c r="Z11" s="140">
        <v>118.02</v>
      </c>
      <c r="AA11" s="62">
        <v>186000</v>
      </c>
    </row>
    <row r="12" spans="1:27" ht="13.5">
      <c r="A12" s="250" t="s">
        <v>56</v>
      </c>
      <c r="B12" s="251"/>
      <c r="C12" s="168">
        <f aca="true" t="shared" si="0" ref="C12:Y12">SUM(C6:C11)</f>
        <v>52346431</v>
      </c>
      <c r="D12" s="168">
        <f>SUM(D6:D11)</f>
        <v>0</v>
      </c>
      <c r="E12" s="72">
        <f t="shared" si="0"/>
        <v>78168081</v>
      </c>
      <c r="F12" s="73">
        <f t="shared" si="0"/>
        <v>78168081</v>
      </c>
      <c r="G12" s="73">
        <f t="shared" si="0"/>
        <v>67909422</v>
      </c>
      <c r="H12" s="73">
        <f t="shared" si="0"/>
        <v>75033809</v>
      </c>
      <c r="I12" s="73">
        <f t="shared" si="0"/>
        <v>75033809</v>
      </c>
      <c r="J12" s="73">
        <f t="shared" si="0"/>
        <v>75033809</v>
      </c>
      <c r="K12" s="73">
        <f t="shared" si="0"/>
        <v>75033809</v>
      </c>
      <c r="L12" s="73">
        <f t="shared" si="0"/>
        <v>65130485</v>
      </c>
      <c r="M12" s="73">
        <f t="shared" si="0"/>
        <v>65130485</v>
      </c>
      <c r="N12" s="73">
        <f t="shared" si="0"/>
        <v>65130485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65130485</v>
      </c>
      <c r="X12" s="73">
        <f t="shared" si="0"/>
        <v>39084041</v>
      </c>
      <c r="Y12" s="73">
        <f t="shared" si="0"/>
        <v>26046444</v>
      </c>
      <c r="Z12" s="170">
        <f>+IF(X12&lt;&gt;0,+(Y12/X12)*100,0)</f>
        <v>66.6421468547738</v>
      </c>
      <c r="AA12" s="74">
        <f>SUM(AA6:AA11)</f>
        <v>78168081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9768</v>
      </c>
      <c r="F15" s="60">
        <v>9768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4884</v>
      </c>
      <c r="Y15" s="60">
        <v>-4884</v>
      </c>
      <c r="Z15" s="140">
        <v>-100</v>
      </c>
      <c r="AA15" s="62">
        <v>9768</v>
      </c>
    </row>
    <row r="16" spans="1:27" ht="13.5">
      <c r="A16" s="249" t="s">
        <v>151</v>
      </c>
      <c r="B16" s="182"/>
      <c r="C16" s="155"/>
      <c r="D16" s="155"/>
      <c r="E16" s="59">
        <v>266</v>
      </c>
      <c r="F16" s="60">
        <v>266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133</v>
      </c>
      <c r="Y16" s="159">
        <v>-133</v>
      </c>
      <c r="Z16" s="141">
        <v>-100</v>
      </c>
      <c r="AA16" s="225">
        <v>266</v>
      </c>
    </row>
    <row r="17" spans="1:27" ht="13.5">
      <c r="A17" s="249" t="s">
        <v>152</v>
      </c>
      <c r="B17" s="182"/>
      <c r="C17" s="155">
        <v>4114852</v>
      </c>
      <c r="D17" s="155"/>
      <c r="E17" s="59">
        <v>4115000</v>
      </c>
      <c r="F17" s="60">
        <v>4115000</v>
      </c>
      <c r="G17" s="60">
        <v>4114852</v>
      </c>
      <c r="H17" s="60">
        <v>4114852</v>
      </c>
      <c r="I17" s="60">
        <v>4114852</v>
      </c>
      <c r="J17" s="60">
        <v>4114852</v>
      </c>
      <c r="K17" s="60">
        <v>4114852</v>
      </c>
      <c r="L17" s="60">
        <v>4114852</v>
      </c>
      <c r="M17" s="60">
        <v>4114852</v>
      </c>
      <c r="N17" s="60">
        <v>4114852</v>
      </c>
      <c r="O17" s="60"/>
      <c r="P17" s="60"/>
      <c r="Q17" s="60"/>
      <c r="R17" s="60"/>
      <c r="S17" s="60"/>
      <c r="T17" s="60"/>
      <c r="U17" s="60"/>
      <c r="V17" s="60"/>
      <c r="W17" s="60">
        <v>4114852</v>
      </c>
      <c r="X17" s="60">
        <v>2057500</v>
      </c>
      <c r="Y17" s="60">
        <v>2057352</v>
      </c>
      <c r="Z17" s="140">
        <v>99.99</v>
      </c>
      <c r="AA17" s="62">
        <v>4115000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117444268</v>
      </c>
      <c r="D19" s="155"/>
      <c r="E19" s="59">
        <v>113163974</v>
      </c>
      <c r="F19" s="60">
        <v>113163974</v>
      </c>
      <c r="G19" s="60">
        <v>109037122</v>
      </c>
      <c r="H19" s="60">
        <v>117444268</v>
      </c>
      <c r="I19" s="60">
        <v>117444268</v>
      </c>
      <c r="J19" s="60">
        <v>117444268</v>
      </c>
      <c r="K19" s="60">
        <v>117444268</v>
      </c>
      <c r="L19" s="60">
        <v>123658634</v>
      </c>
      <c r="M19" s="60">
        <v>123658634</v>
      </c>
      <c r="N19" s="60">
        <v>123658634</v>
      </c>
      <c r="O19" s="60"/>
      <c r="P19" s="60"/>
      <c r="Q19" s="60"/>
      <c r="R19" s="60"/>
      <c r="S19" s="60"/>
      <c r="T19" s="60"/>
      <c r="U19" s="60"/>
      <c r="V19" s="60"/>
      <c r="W19" s="60">
        <v>123658634</v>
      </c>
      <c r="X19" s="60">
        <v>56581987</v>
      </c>
      <c r="Y19" s="60">
        <v>67076647</v>
      </c>
      <c r="Z19" s="140">
        <v>118.55</v>
      </c>
      <c r="AA19" s="62">
        <v>113163974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11518</v>
      </c>
      <c r="D22" s="155"/>
      <c r="E22" s="59">
        <v>15755</v>
      </c>
      <c r="F22" s="60">
        <v>15755</v>
      </c>
      <c r="G22" s="60">
        <v>7394</v>
      </c>
      <c r="H22" s="60">
        <v>11518</v>
      </c>
      <c r="I22" s="60">
        <v>11518</v>
      </c>
      <c r="J22" s="60">
        <v>11518</v>
      </c>
      <c r="K22" s="60">
        <v>11518</v>
      </c>
      <c r="L22" s="60">
        <v>10235</v>
      </c>
      <c r="M22" s="60">
        <v>10235</v>
      </c>
      <c r="N22" s="60">
        <v>10235</v>
      </c>
      <c r="O22" s="60"/>
      <c r="P22" s="60"/>
      <c r="Q22" s="60"/>
      <c r="R22" s="60"/>
      <c r="S22" s="60"/>
      <c r="T22" s="60"/>
      <c r="U22" s="60"/>
      <c r="V22" s="60"/>
      <c r="W22" s="60">
        <v>10235</v>
      </c>
      <c r="X22" s="60">
        <v>7878</v>
      </c>
      <c r="Y22" s="60">
        <v>2357</v>
      </c>
      <c r="Z22" s="140">
        <v>29.92</v>
      </c>
      <c r="AA22" s="62">
        <v>15755</v>
      </c>
    </row>
    <row r="23" spans="1:27" ht="13.5">
      <c r="A23" s="249" t="s">
        <v>158</v>
      </c>
      <c r="B23" s="182"/>
      <c r="C23" s="155">
        <v>128346</v>
      </c>
      <c r="D23" s="155"/>
      <c r="E23" s="59">
        <v>6597620</v>
      </c>
      <c r="F23" s="60">
        <v>6597620</v>
      </c>
      <c r="G23" s="159">
        <v>138114</v>
      </c>
      <c r="H23" s="159">
        <v>128347</v>
      </c>
      <c r="I23" s="159">
        <v>128347</v>
      </c>
      <c r="J23" s="60">
        <v>128347</v>
      </c>
      <c r="K23" s="159">
        <v>128347</v>
      </c>
      <c r="L23" s="159">
        <v>128346</v>
      </c>
      <c r="M23" s="60">
        <v>128346</v>
      </c>
      <c r="N23" s="159">
        <v>128346</v>
      </c>
      <c r="O23" s="159"/>
      <c r="P23" s="159"/>
      <c r="Q23" s="60"/>
      <c r="R23" s="159"/>
      <c r="S23" s="159"/>
      <c r="T23" s="60"/>
      <c r="U23" s="159"/>
      <c r="V23" s="159"/>
      <c r="W23" s="159">
        <v>128346</v>
      </c>
      <c r="X23" s="60">
        <v>3298810</v>
      </c>
      <c r="Y23" s="159">
        <v>-3170464</v>
      </c>
      <c r="Z23" s="141">
        <v>-96.11</v>
      </c>
      <c r="AA23" s="225">
        <v>6597620</v>
      </c>
    </row>
    <row r="24" spans="1:27" ht="13.5">
      <c r="A24" s="250" t="s">
        <v>57</v>
      </c>
      <c r="B24" s="253"/>
      <c r="C24" s="168">
        <f aca="true" t="shared" si="1" ref="C24:Y24">SUM(C15:C23)</f>
        <v>121698984</v>
      </c>
      <c r="D24" s="168">
        <f>SUM(D15:D23)</f>
        <v>0</v>
      </c>
      <c r="E24" s="76">
        <f t="shared" si="1"/>
        <v>123902383</v>
      </c>
      <c r="F24" s="77">
        <f t="shared" si="1"/>
        <v>123902383</v>
      </c>
      <c r="G24" s="77">
        <f t="shared" si="1"/>
        <v>113297482</v>
      </c>
      <c r="H24" s="77">
        <f t="shared" si="1"/>
        <v>121698985</v>
      </c>
      <c r="I24" s="77">
        <f t="shared" si="1"/>
        <v>121698985</v>
      </c>
      <c r="J24" s="77">
        <f t="shared" si="1"/>
        <v>121698985</v>
      </c>
      <c r="K24" s="77">
        <f t="shared" si="1"/>
        <v>121698985</v>
      </c>
      <c r="L24" s="77">
        <f t="shared" si="1"/>
        <v>127912067</v>
      </c>
      <c r="M24" s="77">
        <f t="shared" si="1"/>
        <v>127912067</v>
      </c>
      <c r="N24" s="77">
        <f t="shared" si="1"/>
        <v>127912067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127912067</v>
      </c>
      <c r="X24" s="77">
        <f t="shared" si="1"/>
        <v>61951192</v>
      </c>
      <c r="Y24" s="77">
        <f t="shared" si="1"/>
        <v>65960875</v>
      </c>
      <c r="Z24" s="212">
        <f>+IF(X24&lt;&gt;0,+(Y24/X24)*100,0)</f>
        <v>106.47232582708013</v>
      </c>
      <c r="AA24" s="79">
        <f>SUM(AA15:AA23)</f>
        <v>123902383</v>
      </c>
    </row>
    <row r="25" spans="1:27" ht="13.5">
      <c r="A25" s="250" t="s">
        <v>159</v>
      </c>
      <c r="B25" s="251"/>
      <c r="C25" s="168">
        <f aca="true" t="shared" si="2" ref="C25:Y25">+C12+C24</f>
        <v>174045415</v>
      </c>
      <c r="D25" s="168">
        <f>+D12+D24</f>
        <v>0</v>
      </c>
      <c r="E25" s="72">
        <f t="shared" si="2"/>
        <v>202070464</v>
      </c>
      <c r="F25" s="73">
        <f t="shared" si="2"/>
        <v>202070464</v>
      </c>
      <c r="G25" s="73">
        <f t="shared" si="2"/>
        <v>181206904</v>
      </c>
      <c r="H25" s="73">
        <f t="shared" si="2"/>
        <v>196732794</v>
      </c>
      <c r="I25" s="73">
        <f t="shared" si="2"/>
        <v>196732794</v>
      </c>
      <c r="J25" s="73">
        <f t="shared" si="2"/>
        <v>196732794</v>
      </c>
      <c r="K25" s="73">
        <f t="shared" si="2"/>
        <v>196732794</v>
      </c>
      <c r="L25" s="73">
        <f t="shared" si="2"/>
        <v>193042552</v>
      </c>
      <c r="M25" s="73">
        <f t="shared" si="2"/>
        <v>193042552</v>
      </c>
      <c r="N25" s="73">
        <f t="shared" si="2"/>
        <v>193042552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193042552</v>
      </c>
      <c r="X25" s="73">
        <f t="shared" si="2"/>
        <v>101035233</v>
      </c>
      <c r="Y25" s="73">
        <f t="shared" si="2"/>
        <v>92007319</v>
      </c>
      <c r="Z25" s="170">
        <f>+IF(X25&lt;&gt;0,+(Y25/X25)*100,0)</f>
        <v>91.06458833029069</v>
      </c>
      <c r="AA25" s="74">
        <f>+AA12+AA24</f>
        <v>202070464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9877395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20770</v>
      </c>
      <c r="D30" s="155"/>
      <c r="E30" s="59">
        <v>156344</v>
      </c>
      <c r="F30" s="60">
        <v>156344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78172</v>
      </c>
      <c r="Y30" s="60">
        <v>-78172</v>
      </c>
      <c r="Z30" s="140">
        <v>-100</v>
      </c>
      <c r="AA30" s="62">
        <v>156344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25981436</v>
      </c>
      <c r="D32" s="155"/>
      <c r="E32" s="59">
        <v>22758691</v>
      </c>
      <c r="F32" s="60">
        <v>22758691</v>
      </c>
      <c r="G32" s="60">
        <v>30925358</v>
      </c>
      <c r="H32" s="60">
        <v>28617552</v>
      </c>
      <c r="I32" s="60">
        <v>28617552</v>
      </c>
      <c r="J32" s="60">
        <v>28617552</v>
      </c>
      <c r="K32" s="60">
        <v>28617552</v>
      </c>
      <c r="L32" s="60">
        <v>26831870</v>
      </c>
      <c r="M32" s="60">
        <v>26831870</v>
      </c>
      <c r="N32" s="60">
        <v>26831870</v>
      </c>
      <c r="O32" s="60"/>
      <c r="P32" s="60"/>
      <c r="Q32" s="60"/>
      <c r="R32" s="60"/>
      <c r="S32" s="60"/>
      <c r="T32" s="60"/>
      <c r="U32" s="60"/>
      <c r="V32" s="60"/>
      <c r="W32" s="60">
        <v>26831870</v>
      </c>
      <c r="X32" s="60">
        <v>11379346</v>
      </c>
      <c r="Y32" s="60">
        <v>15452524</v>
      </c>
      <c r="Z32" s="140">
        <v>135.79</v>
      </c>
      <c r="AA32" s="62">
        <v>22758691</v>
      </c>
    </row>
    <row r="33" spans="1:27" ht="13.5">
      <c r="A33" s="249" t="s">
        <v>165</v>
      </c>
      <c r="B33" s="182"/>
      <c r="C33" s="155">
        <v>207681</v>
      </c>
      <c r="D33" s="155"/>
      <c r="E33" s="59"/>
      <c r="F33" s="60"/>
      <c r="G33" s="60">
        <v>226546</v>
      </c>
      <c r="H33" s="60">
        <v>207681</v>
      </c>
      <c r="I33" s="60">
        <v>207681</v>
      </c>
      <c r="J33" s="60">
        <v>207681</v>
      </c>
      <c r="K33" s="60">
        <v>207681</v>
      </c>
      <c r="L33" s="60">
        <v>207681</v>
      </c>
      <c r="M33" s="60">
        <v>207681</v>
      </c>
      <c r="N33" s="60">
        <v>207681</v>
      </c>
      <c r="O33" s="60"/>
      <c r="P33" s="60"/>
      <c r="Q33" s="60"/>
      <c r="R33" s="60"/>
      <c r="S33" s="60"/>
      <c r="T33" s="60"/>
      <c r="U33" s="60"/>
      <c r="V33" s="60"/>
      <c r="W33" s="60">
        <v>207681</v>
      </c>
      <c r="X33" s="60"/>
      <c r="Y33" s="60">
        <v>207681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26209887</v>
      </c>
      <c r="D34" s="168">
        <f>SUM(D29:D33)</f>
        <v>0</v>
      </c>
      <c r="E34" s="72">
        <f t="shared" si="3"/>
        <v>22915035</v>
      </c>
      <c r="F34" s="73">
        <f t="shared" si="3"/>
        <v>22915035</v>
      </c>
      <c r="G34" s="73">
        <f t="shared" si="3"/>
        <v>41029299</v>
      </c>
      <c r="H34" s="73">
        <f t="shared" si="3"/>
        <v>28825233</v>
      </c>
      <c r="I34" s="73">
        <f t="shared" si="3"/>
        <v>28825233</v>
      </c>
      <c r="J34" s="73">
        <f t="shared" si="3"/>
        <v>28825233</v>
      </c>
      <c r="K34" s="73">
        <f t="shared" si="3"/>
        <v>28825233</v>
      </c>
      <c r="L34" s="73">
        <f t="shared" si="3"/>
        <v>27039551</v>
      </c>
      <c r="M34" s="73">
        <f t="shared" si="3"/>
        <v>27039551</v>
      </c>
      <c r="N34" s="73">
        <f t="shared" si="3"/>
        <v>27039551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27039551</v>
      </c>
      <c r="X34" s="73">
        <f t="shared" si="3"/>
        <v>11457518</v>
      </c>
      <c r="Y34" s="73">
        <f t="shared" si="3"/>
        <v>15582033</v>
      </c>
      <c r="Z34" s="170">
        <f>+IF(X34&lt;&gt;0,+(Y34/X34)*100,0)</f>
        <v>135.99832878290044</v>
      </c>
      <c r="AA34" s="74">
        <f>SUM(AA29:AA33)</f>
        <v>22915035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20803</v>
      </c>
      <c r="F37" s="60">
        <v>20803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10402</v>
      </c>
      <c r="Y37" s="60">
        <v>-10402</v>
      </c>
      <c r="Z37" s="140">
        <v>-100</v>
      </c>
      <c r="AA37" s="62">
        <v>20803</v>
      </c>
    </row>
    <row r="38" spans="1:27" ht="13.5">
      <c r="A38" s="249" t="s">
        <v>165</v>
      </c>
      <c r="B38" s="182"/>
      <c r="C38" s="155">
        <v>10569183</v>
      </c>
      <c r="D38" s="155"/>
      <c r="E38" s="59">
        <v>10767442</v>
      </c>
      <c r="F38" s="60">
        <v>10767442</v>
      </c>
      <c r="G38" s="60">
        <v>10674051</v>
      </c>
      <c r="H38" s="60">
        <v>10569183</v>
      </c>
      <c r="I38" s="60">
        <v>10569183</v>
      </c>
      <c r="J38" s="60">
        <v>10569183</v>
      </c>
      <c r="K38" s="60">
        <v>10569183</v>
      </c>
      <c r="L38" s="60">
        <v>10881179</v>
      </c>
      <c r="M38" s="60">
        <v>10881179</v>
      </c>
      <c r="N38" s="60">
        <v>10881179</v>
      </c>
      <c r="O38" s="60"/>
      <c r="P38" s="60"/>
      <c r="Q38" s="60"/>
      <c r="R38" s="60"/>
      <c r="S38" s="60"/>
      <c r="T38" s="60"/>
      <c r="U38" s="60"/>
      <c r="V38" s="60"/>
      <c r="W38" s="60">
        <v>10881179</v>
      </c>
      <c r="X38" s="60">
        <v>5383721</v>
      </c>
      <c r="Y38" s="60">
        <v>5497458</v>
      </c>
      <c r="Z38" s="140">
        <v>102.11</v>
      </c>
      <c r="AA38" s="62">
        <v>10767442</v>
      </c>
    </row>
    <row r="39" spans="1:27" ht="13.5">
      <c r="A39" s="250" t="s">
        <v>59</v>
      </c>
      <c r="B39" s="253"/>
      <c r="C39" s="168">
        <f aca="true" t="shared" si="4" ref="C39:Y39">SUM(C37:C38)</f>
        <v>10569183</v>
      </c>
      <c r="D39" s="168">
        <f>SUM(D37:D38)</f>
        <v>0</v>
      </c>
      <c r="E39" s="76">
        <f t="shared" si="4"/>
        <v>10788245</v>
      </c>
      <c r="F39" s="77">
        <f t="shared" si="4"/>
        <v>10788245</v>
      </c>
      <c r="G39" s="77">
        <f t="shared" si="4"/>
        <v>10674051</v>
      </c>
      <c r="H39" s="77">
        <f t="shared" si="4"/>
        <v>10569183</v>
      </c>
      <c r="I39" s="77">
        <f t="shared" si="4"/>
        <v>10569183</v>
      </c>
      <c r="J39" s="77">
        <f t="shared" si="4"/>
        <v>10569183</v>
      </c>
      <c r="K39" s="77">
        <f t="shared" si="4"/>
        <v>10569183</v>
      </c>
      <c r="L39" s="77">
        <f t="shared" si="4"/>
        <v>10881179</v>
      </c>
      <c r="M39" s="77">
        <f t="shared" si="4"/>
        <v>10881179</v>
      </c>
      <c r="N39" s="77">
        <f t="shared" si="4"/>
        <v>10881179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10881179</v>
      </c>
      <c r="X39" s="77">
        <f t="shared" si="4"/>
        <v>5394123</v>
      </c>
      <c r="Y39" s="77">
        <f t="shared" si="4"/>
        <v>5487056</v>
      </c>
      <c r="Z39" s="212">
        <f>+IF(X39&lt;&gt;0,+(Y39/X39)*100,0)</f>
        <v>101.72285652366473</v>
      </c>
      <c r="AA39" s="79">
        <f>SUM(AA37:AA38)</f>
        <v>10788245</v>
      </c>
    </row>
    <row r="40" spans="1:27" ht="13.5">
      <c r="A40" s="250" t="s">
        <v>167</v>
      </c>
      <c r="B40" s="251"/>
      <c r="C40" s="168">
        <f aca="true" t="shared" si="5" ref="C40:Y40">+C34+C39</f>
        <v>36779070</v>
      </c>
      <c r="D40" s="168">
        <f>+D34+D39</f>
        <v>0</v>
      </c>
      <c r="E40" s="72">
        <f t="shared" si="5"/>
        <v>33703280</v>
      </c>
      <c r="F40" s="73">
        <f t="shared" si="5"/>
        <v>33703280</v>
      </c>
      <c r="G40" s="73">
        <f t="shared" si="5"/>
        <v>51703350</v>
      </c>
      <c r="H40" s="73">
        <f t="shared" si="5"/>
        <v>39394416</v>
      </c>
      <c r="I40" s="73">
        <f t="shared" si="5"/>
        <v>39394416</v>
      </c>
      <c r="J40" s="73">
        <f t="shared" si="5"/>
        <v>39394416</v>
      </c>
      <c r="K40" s="73">
        <f t="shared" si="5"/>
        <v>39394416</v>
      </c>
      <c r="L40" s="73">
        <f t="shared" si="5"/>
        <v>37920730</v>
      </c>
      <c r="M40" s="73">
        <f t="shared" si="5"/>
        <v>37920730</v>
      </c>
      <c r="N40" s="73">
        <f t="shared" si="5"/>
        <v>37920730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37920730</v>
      </c>
      <c r="X40" s="73">
        <f t="shared" si="5"/>
        <v>16851641</v>
      </c>
      <c r="Y40" s="73">
        <f t="shared" si="5"/>
        <v>21069089</v>
      </c>
      <c r="Z40" s="170">
        <f>+IF(X40&lt;&gt;0,+(Y40/X40)*100,0)</f>
        <v>125.02692764461337</v>
      </c>
      <c r="AA40" s="74">
        <f>+AA34+AA39</f>
        <v>33703280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137266345</v>
      </c>
      <c r="D42" s="257">
        <f>+D25-D40</f>
        <v>0</v>
      </c>
      <c r="E42" s="258">
        <f t="shared" si="6"/>
        <v>168367184</v>
      </c>
      <c r="F42" s="259">
        <f t="shared" si="6"/>
        <v>168367184</v>
      </c>
      <c r="G42" s="259">
        <f t="shared" si="6"/>
        <v>129503554</v>
      </c>
      <c r="H42" s="259">
        <f t="shared" si="6"/>
        <v>157338378</v>
      </c>
      <c r="I42" s="259">
        <f t="shared" si="6"/>
        <v>157338378</v>
      </c>
      <c r="J42" s="259">
        <f t="shared" si="6"/>
        <v>157338378</v>
      </c>
      <c r="K42" s="259">
        <f t="shared" si="6"/>
        <v>157338378</v>
      </c>
      <c r="L42" s="259">
        <f t="shared" si="6"/>
        <v>155121822</v>
      </c>
      <c r="M42" s="259">
        <f t="shared" si="6"/>
        <v>155121822</v>
      </c>
      <c r="N42" s="259">
        <f t="shared" si="6"/>
        <v>155121822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155121822</v>
      </c>
      <c r="X42" s="259">
        <f t="shared" si="6"/>
        <v>84183592</v>
      </c>
      <c r="Y42" s="259">
        <f t="shared" si="6"/>
        <v>70938230</v>
      </c>
      <c r="Z42" s="260">
        <f>+IF(X42&lt;&gt;0,+(Y42/X42)*100,0)</f>
        <v>84.26610021582353</v>
      </c>
      <c r="AA42" s="261">
        <f>+AA25-AA40</f>
        <v>168367184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137266345</v>
      </c>
      <c r="D45" s="155"/>
      <c r="E45" s="59">
        <v>168367184</v>
      </c>
      <c r="F45" s="60">
        <v>168367184</v>
      </c>
      <c r="G45" s="60">
        <v>129503554</v>
      </c>
      <c r="H45" s="60">
        <v>157338378</v>
      </c>
      <c r="I45" s="60">
        <v>157338378</v>
      </c>
      <c r="J45" s="60">
        <v>157338378</v>
      </c>
      <c r="K45" s="60">
        <v>157338378</v>
      </c>
      <c r="L45" s="60">
        <v>155121822</v>
      </c>
      <c r="M45" s="60">
        <v>155121822</v>
      </c>
      <c r="N45" s="60">
        <v>155121822</v>
      </c>
      <c r="O45" s="60"/>
      <c r="P45" s="60"/>
      <c r="Q45" s="60"/>
      <c r="R45" s="60"/>
      <c r="S45" s="60"/>
      <c r="T45" s="60"/>
      <c r="U45" s="60"/>
      <c r="V45" s="60"/>
      <c r="W45" s="60">
        <v>155121822</v>
      </c>
      <c r="X45" s="60">
        <v>84183592</v>
      </c>
      <c r="Y45" s="60">
        <v>70938230</v>
      </c>
      <c r="Z45" s="139">
        <v>84.27</v>
      </c>
      <c r="AA45" s="62">
        <v>168367184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137266345</v>
      </c>
      <c r="D48" s="217">
        <f>SUM(D45:D47)</f>
        <v>0</v>
      </c>
      <c r="E48" s="264">
        <f t="shared" si="7"/>
        <v>168367184</v>
      </c>
      <c r="F48" s="219">
        <f t="shared" si="7"/>
        <v>168367184</v>
      </c>
      <c r="G48" s="219">
        <f t="shared" si="7"/>
        <v>129503554</v>
      </c>
      <c r="H48" s="219">
        <f t="shared" si="7"/>
        <v>157338378</v>
      </c>
      <c r="I48" s="219">
        <f t="shared" si="7"/>
        <v>157338378</v>
      </c>
      <c r="J48" s="219">
        <f t="shared" si="7"/>
        <v>157338378</v>
      </c>
      <c r="K48" s="219">
        <f t="shared" si="7"/>
        <v>157338378</v>
      </c>
      <c r="L48" s="219">
        <f t="shared" si="7"/>
        <v>155121822</v>
      </c>
      <c r="M48" s="219">
        <f t="shared" si="7"/>
        <v>155121822</v>
      </c>
      <c r="N48" s="219">
        <f t="shared" si="7"/>
        <v>155121822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155121822</v>
      </c>
      <c r="X48" s="219">
        <f t="shared" si="7"/>
        <v>84183592</v>
      </c>
      <c r="Y48" s="219">
        <f t="shared" si="7"/>
        <v>70938230</v>
      </c>
      <c r="Z48" s="265">
        <f>+IF(X48&lt;&gt;0,+(Y48/X48)*100,0)</f>
        <v>84.26610021582353</v>
      </c>
      <c r="AA48" s="232">
        <f>SUM(AA45:AA47)</f>
        <v>168367184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13547228</v>
      </c>
      <c r="D6" s="155"/>
      <c r="E6" s="59">
        <v>11616000</v>
      </c>
      <c r="F6" s="60">
        <v>11616000</v>
      </c>
      <c r="G6" s="60">
        <v>921999</v>
      </c>
      <c r="H6" s="60">
        <v>476225</v>
      </c>
      <c r="I6" s="60">
        <v>4030636</v>
      </c>
      <c r="J6" s="60">
        <v>5428860</v>
      </c>
      <c r="K6" s="60">
        <v>1058082</v>
      </c>
      <c r="L6" s="60">
        <v>499558</v>
      </c>
      <c r="M6" s="60">
        <v>657902</v>
      </c>
      <c r="N6" s="60">
        <v>2215542</v>
      </c>
      <c r="O6" s="60"/>
      <c r="P6" s="60"/>
      <c r="Q6" s="60"/>
      <c r="R6" s="60"/>
      <c r="S6" s="60"/>
      <c r="T6" s="60"/>
      <c r="U6" s="60"/>
      <c r="V6" s="60"/>
      <c r="W6" s="60">
        <v>7644402</v>
      </c>
      <c r="X6" s="60">
        <v>7369000</v>
      </c>
      <c r="Y6" s="60">
        <v>275402</v>
      </c>
      <c r="Z6" s="140">
        <v>3.74</v>
      </c>
      <c r="AA6" s="62">
        <v>11616000</v>
      </c>
    </row>
    <row r="7" spans="1:27" ht="13.5">
      <c r="A7" s="249" t="s">
        <v>178</v>
      </c>
      <c r="B7" s="182"/>
      <c r="C7" s="155">
        <v>59372047</v>
      </c>
      <c r="D7" s="155"/>
      <c r="E7" s="59">
        <v>46917000</v>
      </c>
      <c r="F7" s="60">
        <v>46917000</v>
      </c>
      <c r="G7" s="60">
        <v>16406991</v>
      </c>
      <c r="H7" s="60">
        <v>1228958</v>
      </c>
      <c r="I7" s="60">
        <v>622640</v>
      </c>
      <c r="J7" s="60">
        <v>18258589</v>
      </c>
      <c r="K7" s="60">
        <v>122285</v>
      </c>
      <c r="L7" s="60">
        <v>14664341</v>
      </c>
      <c r="M7" s="60"/>
      <c r="N7" s="60">
        <v>14786626</v>
      </c>
      <c r="O7" s="60"/>
      <c r="P7" s="60"/>
      <c r="Q7" s="60"/>
      <c r="R7" s="60"/>
      <c r="S7" s="60"/>
      <c r="T7" s="60"/>
      <c r="U7" s="60"/>
      <c r="V7" s="60"/>
      <c r="W7" s="60">
        <v>33045215</v>
      </c>
      <c r="X7" s="60">
        <v>25880000</v>
      </c>
      <c r="Y7" s="60">
        <v>7165215</v>
      </c>
      <c r="Z7" s="140">
        <v>27.69</v>
      </c>
      <c r="AA7" s="62">
        <v>46917000</v>
      </c>
    </row>
    <row r="8" spans="1:27" ht="13.5">
      <c r="A8" s="249" t="s">
        <v>179</v>
      </c>
      <c r="B8" s="182"/>
      <c r="C8" s="155"/>
      <c r="D8" s="155"/>
      <c r="E8" s="59">
        <v>18865000</v>
      </c>
      <c r="F8" s="60">
        <v>18865000</v>
      </c>
      <c r="G8" s="60"/>
      <c r="H8" s="60">
        <v>2529114</v>
      </c>
      <c r="I8" s="60">
        <v>2304675</v>
      </c>
      <c r="J8" s="60">
        <v>4833789</v>
      </c>
      <c r="K8" s="60">
        <v>2564068</v>
      </c>
      <c r="L8" s="60">
        <v>3028552</v>
      </c>
      <c r="M8" s="60"/>
      <c r="N8" s="60">
        <v>5592620</v>
      </c>
      <c r="O8" s="60"/>
      <c r="P8" s="60"/>
      <c r="Q8" s="60"/>
      <c r="R8" s="60"/>
      <c r="S8" s="60"/>
      <c r="T8" s="60"/>
      <c r="U8" s="60"/>
      <c r="V8" s="60"/>
      <c r="W8" s="60">
        <v>10426409</v>
      </c>
      <c r="X8" s="60">
        <v>9432000</v>
      </c>
      <c r="Y8" s="60">
        <v>994409</v>
      </c>
      <c r="Z8" s="140">
        <v>10.54</v>
      </c>
      <c r="AA8" s="62">
        <v>18865000</v>
      </c>
    </row>
    <row r="9" spans="1:27" ht="13.5">
      <c r="A9" s="249" t="s">
        <v>180</v>
      </c>
      <c r="B9" s="182"/>
      <c r="C9" s="155">
        <v>2120545</v>
      </c>
      <c r="D9" s="155"/>
      <c r="E9" s="59">
        <v>1800000</v>
      </c>
      <c r="F9" s="60">
        <v>1800000</v>
      </c>
      <c r="G9" s="60">
        <v>365749</v>
      </c>
      <c r="H9" s="60">
        <v>114861</v>
      </c>
      <c r="I9" s="60">
        <v>87441</v>
      </c>
      <c r="J9" s="60">
        <v>568051</v>
      </c>
      <c r="K9" s="60">
        <v>70789</v>
      </c>
      <c r="L9" s="60">
        <v>532377</v>
      </c>
      <c r="M9" s="60">
        <v>97442</v>
      </c>
      <c r="N9" s="60">
        <v>700608</v>
      </c>
      <c r="O9" s="60"/>
      <c r="P9" s="60"/>
      <c r="Q9" s="60"/>
      <c r="R9" s="60"/>
      <c r="S9" s="60"/>
      <c r="T9" s="60"/>
      <c r="U9" s="60"/>
      <c r="V9" s="60"/>
      <c r="W9" s="60">
        <v>1268659</v>
      </c>
      <c r="X9" s="60">
        <v>810000</v>
      </c>
      <c r="Y9" s="60">
        <v>458659</v>
      </c>
      <c r="Z9" s="140">
        <v>56.62</v>
      </c>
      <c r="AA9" s="62">
        <v>1800000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-52440037</v>
      </c>
      <c r="D12" s="155"/>
      <c r="E12" s="59">
        <v>-56992000</v>
      </c>
      <c r="F12" s="60">
        <v>-56992000</v>
      </c>
      <c r="G12" s="60">
        <v>-15829118</v>
      </c>
      <c r="H12" s="60">
        <v>-2946394</v>
      </c>
      <c r="I12" s="60">
        <v>-6555740</v>
      </c>
      <c r="J12" s="60">
        <v>-25331252</v>
      </c>
      <c r="K12" s="60">
        <v>-1834165</v>
      </c>
      <c r="L12" s="60">
        <v>-2292275</v>
      </c>
      <c r="M12" s="60">
        <v>-10051000</v>
      </c>
      <c r="N12" s="60">
        <v>-14177440</v>
      </c>
      <c r="O12" s="60"/>
      <c r="P12" s="60"/>
      <c r="Q12" s="60"/>
      <c r="R12" s="60"/>
      <c r="S12" s="60"/>
      <c r="T12" s="60"/>
      <c r="U12" s="60"/>
      <c r="V12" s="60"/>
      <c r="W12" s="60">
        <v>-39508692</v>
      </c>
      <c r="X12" s="60">
        <v>-28029000</v>
      </c>
      <c r="Y12" s="60">
        <v>-11479692</v>
      </c>
      <c r="Z12" s="140">
        <v>40.96</v>
      </c>
      <c r="AA12" s="62">
        <v>-56992000</v>
      </c>
    </row>
    <row r="13" spans="1:27" ht="13.5">
      <c r="A13" s="249" t="s">
        <v>40</v>
      </c>
      <c r="B13" s="182"/>
      <c r="C13" s="155">
        <v>-613462</v>
      </c>
      <c r="D13" s="155"/>
      <c r="E13" s="59">
        <v>-114000</v>
      </c>
      <c r="F13" s="60">
        <v>-114000</v>
      </c>
      <c r="G13" s="60">
        <v>-6747</v>
      </c>
      <c r="H13" s="60">
        <v>-4322</v>
      </c>
      <c r="I13" s="60">
        <v>-4238</v>
      </c>
      <c r="J13" s="60">
        <v>-15307</v>
      </c>
      <c r="K13" s="60">
        <v>-5083</v>
      </c>
      <c r="L13" s="60">
        <v>-4525</v>
      </c>
      <c r="M13" s="60">
        <v>-6541</v>
      </c>
      <c r="N13" s="60">
        <v>-16149</v>
      </c>
      <c r="O13" s="60"/>
      <c r="P13" s="60"/>
      <c r="Q13" s="60"/>
      <c r="R13" s="60"/>
      <c r="S13" s="60"/>
      <c r="T13" s="60"/>
      <c r="U13" s="60"/>
      <c r="V13" s="60"/>
      <c r="W13" s="60">
        <v>-31456</v>
      </c>
      <c r="X13" s="60">
        <v>-54000</v>
      </c>
      <c r="Y13" s="60">
        <v>22544</v>
      </c>
      <c r="Z13" s="140">
        <v>-41.75</v>
      </c>
      <c r="AA13" s="62">
        <v>-114000</v>
      </c>
    </row>
    <row r="14" spans="1:27" ht="13.5">
      <c r="A14" s="249" t="s">
        <v>42</v>
      </c>
      <c r="B14" s="182"/>
      <c r="C14" s="155"/>
      <c r="D14" s="155"/>
      <c r="E14" s="59">
        <v>-760000</v>
      </c>
      <c r="F14" s="60">
        <v>-760000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-379000</v>
      </c>
      <c r="Y14" s="60">
        <v>379000</v>
      </c>
      <c r="Z14" s="140">
        <v>-100</v>
      </c>
      <c r="AA14" s="62">
        <v>-760000</v>
      </c>
    </row>
    <row r="15" spans="1:27" ht="13.5">
      <c r="A15" s="250" t="s">
        <v>184</v>
      </c>
      <c r="B15" s="251"/>
      <c r="C15" s="168">
        <f aca="true" t="shared" si="0" ref="C15:Y15">SUM(C6:C14)</f>
        <v>21986321</v>
      </c>
      <c r="D15" s="168">
        <f>SUM(D6:D14)</f>
        <v>0</v>
      </c>
      <c r="E15" s="72">
        <f t="shared" si="0"/>
        <v>21332000</v>
      </c>
      <c r="F15" s="73">
        <f t="shared" si="0"/>
        <v>21332000</v>
      </c>
      <c r="G15" s="73">
        <f t="shared" si="0"/>
        <v>1858874</v>
      </c>
      <c r="H15" s="73">
        <f t="shared" si="0"/>
        <v>1398442</v>
      </c>
      <c r="I15" s="73">
        <f t="shared" si="0"/>
        <v>485414</v>
      </c>
      <c r="J15" s="73">
        <f t="shared" si="0"/>
        <v>3742730</v>
      </c>
      <c r="K15" s="73">
        <f t="shared" si="0"/>
        <v>1975976</v>
      </c>
      <c r="L15" s="73">
        <f t="shared" si="0"/>
        <v>16428028</v>
      </c>
      <c r="M15" s="73">
        <f t="shared" si="0"/>
        <v>-9302197</v>
      </c>
      <c r="N15" s="73">
        <f t="shared" si="0"/>
        <v>9101807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12844537</v>
      </c>
      <c r="X15" s="73">
        <f t="shared" si="0"/>
        <v>15029000</v>
      </c>
      <c r="Y15" s="73">
        <f t="shared" si="0"/>
        <v>-2184463</v>
      </c>
      <c r="Z15" s="170">
        <f>+IF(X15&lt;&gt;0,+(Y15/X15)*100,0)</f>
        <v>-14.534985694324307</v>
      </c>
      <c r="AA15" s="74">
        <f>SUM(AA6:AA14)</f>
        <v>21332000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-363247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1926031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-21139519</v>
      </c>
      <c r="D24" s="155"/>
      <c r="E24" s="59">
        <v>-21499000</v>
      </c>
      <c r="F24" s="60">
        <v>-21499000</v>
      </c>
      <c r="G24" s="60">
        <v>-1858874</v>
      </c>
      <c r="H24" s="60">
        <v>-2530600</v>
      </c>
      <c r="I24" s="60">
        <v>-3267422</v>
      </c>
      <c r="J24" s="60">
        <v>-7656896</v>
      </c>
      <c r="K24" s="60">
        <v>-2249183</v>
      </c>
      <c r="L24" s="60">
        <v>-2699571</v>
      </c>
      <c r="M24" s="60">
        <v>-4384995</v>
      </c>
      <c r="N24" s="60">
        <v>-9333749</v>
      </c>
      <c r="O24" s="60"/>
      <c r="P24" s="60"/>
      <c r="Q24" s="60"/>
      <c r="R24" s="60"/>
      <c r="S24" s="60"/>
      <c r="T24" s="60"/>
      <c r="U24" s="60"/>
      <c r="V24" s="60"/>
      <c r="W24" s="60">
        <v>-16990645</v>
      </c>
      <c r="X24" s="60">
        <v>-10752000</v>
      </c>
      <c r="Y24" s="60">
        <v>-6238645</v>
      </c>
      <c r="Z24" s="140">
        <v>58.02</v>
      </c>
      <c r="AA24" s="62">
        <v>-21499000</v>
      </c>
    </row>
    <row r="25" spans="1:27" ht="13.5">
      <c r="A25" s="250" t="s">
        <v>191</v>
      </c>
      <c r="B25" s="251"/>
      <c r="C25" s="168">
        <f aca="true" t="shared" si="1" ref="C25:Y25">SUM(C19:C24)</f>
        <v>-19576735</v>
      </c>
      <c r="D25" s="168">
        <f>SUM(D19:D24)</f>
        <v>0</v>
      </c>
      <c r="E25" s="72">
        <f t="shared" si="1"/>
        <v>-21499000</v>
      </c>
      <c r="F25" s="73">
        <f t="shared" si="1"/>
        <v>-21499000</v>
      </c>
      <c r="G25" s="73">
        <f t="shared" si="1"/>
        <v>-1858874</v>
      </c>
      <c r="H25" s="73">
        <f t="shared" si="1"/>
        <v>-2530600</v>
      </c>
      <c r="I25" s="73">
        <f t="shared" si="1"/>
        <v>-3267422</v>
      </c>
      <c r="J25" s="73">
        <f t="shared" si="1"/>
        <v>-7656896</v>
      </c>
      <c r="K25" s="73">
        <f t="shared" si="1"/>
        <v>-2249183</v>
      </c>
      <c r="L25" s="73">
        <f t="shared" si="1"/>
        <v>-2699571</v>
      </c>
      <c r="M25" s="73">
        <f t="shared" si="1"/>
        <v>-4384995</v>
      </c>
      <c r="N25" s="73">
        <f t="shared" si="1"/>
        <v>-9333749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-16990645</v>
      </c>
      <c r="X25" s="73">
        <f t="shared" si="1"/>
        <v>-10752000</v>
      </c>
      <c r="Y25" s="73">
        <f t="shared" si="1"/>
        <v>-6238645</v>
      </c>
      <c r="Z25" s="170">
        <f>+IF(X25&lt;&gt;0,+(Y25/X25)*100,0)</f>
        <v>58.023111979166664</v>
      </c>
      <c r="AA25" s="74">
        <f>SUM(AA19:AA24)</f>
        <v>-21499000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-150364</v>
      </c>
      <c r="D33" s="155"/>
      <c r="E33" s="59">
        <v>-140000</v>
      </c>
      <c r="F33" s="60">
        <v>-140000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-140000</v>
      </c>
    </row>
    <row r="34" spans="1:27" ht="13.5">
      <c r="A34" s="250" t="s">
        <v>197</v>
      </c>
      <c r="B34" s="251"/>
      <c r="C34" s="168">
        <f aca="true" t="shared" si="2" ref="C34:Y34">SUM(C29:C33)</f>
        <v>-150364</v>
      </c>
      <c r="D34" s="168">
        <f>SUM(D29:D33)</f>
        <v>0</v>
      </c>
      <c r="E34" s="72">
        <f t="shared" si="2"/>
        <v>-140000</v>
      </c>
      <c r="F34" s="73">
        <f t="shared" si="2"/>
        <v>-140000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2259222</v>
      </c>
      <c r="D36" s="153">
        <f>+D15+D25+D34</f>
        <v>0</v>
      </c>
      <c r="E36" s="99">
        <f t="shared" si="3"/>
        <v>-307000</v>
      </c>
      <c r="F36" s="100">
        <f t="shared" si="3"/>
        <v>-307000</v>
      </c>
      <c r="G36" s="100">
        <f t="shared" si="3"/>
        <v>0</v>
      </c>
      <c r="H36" s="100">
        <f t="shared" si="3"/>
        <v>-1132158</v>
      </c>
      <c r="I36" s="100">
        <f t="shared" si="3"/>
        <v>-2782008</v>
      </c>
      <c r="J36" s="100">
        <f t="shared" si="3"/>
        <v>-3914166</v>
      </c>
      <c r="K36" s="100">
        <f t="shared" si="3"/>
        <v>-273207</v>
      </c>
      <c r="L36" s="100">
        <f t="shared" si="3"/>
        <v>13728457</v>
      </c>
      <c r="M36" s="100">
        <f t="shared" si="3"/>
        <v>-13687192</v>
      </c>
      <c r="N36" s="100">
        <f t="shared" si="3"/>
        <v>-231942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-4146108</v>
      </c>
      <c r="X36" s="100">
        <f t="shared" si="3"/>
        <v>4277000</v>
      </c>
      <c r="Y36" s="100">
        <f t="shared" si="3"/>
        <v>-8423108</v>
      </c>
      <c r="Z36" s="137">
        <f>+IF(X36&lt;&gt;0,+(Y36/X36)*100,0)</f>
        <v>-196.93963058218378</v>
      </c>
      <c r="AA36" s="102">
        <f>+AA15+AA25+AA34</f>
        <v>-307000</v>
      </c>
    </row>
    <row r="37" spans="1:27" ht="13.5">
      <c r="A37" s="249" t="s">
        <v>199</v>
      </c>
      <c r="B37" s="182"/>
      <c r="C37" s="153">
        <v>43414907</v>
      </c>
      <c r="D37" s="153"/>
      <c r="E37" s="99">
        <v>74680000</v>
      </c>
      <c r="F37" s="100">
        <v>74680000</v>
      </c>
      <c r="G37" s="100">
        <v>5020007</v>
      </c>
      <c r="H37" s="100">
        <v>5020007</v>
      </c>
      <c r="I37" s="100">
        <v>3887849</v>
      </c>
      <c r="J37" s="100">
        <v>5020007</v>
      </c>
      <c r="K37" s="100">
        <v>1105841</v>
      </c>
      <c r="L37" s="100">
        <v>832634</v>
      </c>
      <c r="M37" s="100">
        <v>14561091</v>
      </c>
      <c r="N37" s="100">
        <v>1105841</v>
      </c>
      <c r="O37" s="100"/>
      <c r="P37" s="100"/>
      <c r="Q37" s="100"/>
      <c r="R37" s="100"/>
      <c r="S37" s="100"/>
      <c r="T37" s="100"/>
      <c r="U37" s="100"/>
      <c r="V37" s="100"/>
      <c r="W37" s="100">
        <v>5020007</v>
      </c>
      <c r="X37" s="100">
        <v>74680000</v>
      </c>
      <c r="Y37" s="100">
        <v>-69659993</v>
      </c>
      <c r="Z37" s="137">
        <v>-93.28</v>
      </c>
      <c r="AA37" s="102">
        <v>74680000</v>
      </c>
    </row>
    <row r="38" spans="1:27" ht="13.5">
      <c r="A38" s="269" t="s">
        <v>200</v>
      </c>
      <c r="B38" s="256"/>
      <c r="C38" s="257">
        <v>45674129</v>
      </c>
      <c r="D38" s="257"/>
      <c r="E38" s="258">
        <v>74373000</v>
      </c>
      <c r="F38" s="259">
        <v>74373000</v>
      </c>
      <c r="G38" s="259">
        <v>5020007</v>
      </c>
      <c r="H38" s="259">
        <v>3887849</v>
      </c>
      <c r="I38" s="259">
        <v>1105841</v>
      </c>
      <c r="J38" s="259">
        <v>1105841</v>
      </c>
      <c r="K38" s="259">
        <v>832634</v>
      </c>
      <c r="L38" s="259">
        <v>14561091</v>
      </c>
      <c r="M38" s="259">
        <v>873899</v>
      </c>
      <c r="N38" s="259">
        <v>873899</v>
      </c>
      <c r="O38" s="259"/>
      <c r="P38" s="259"/>
      <c r="Q38" s="259"/>
      <c r="R38" s="259"/>
      <c r="S38" s="259"/>
      <c r="T38" s="259"/>
      <c r="U38" s="259"/>
      <c r="V38" s="259"/>
      <c r="W38" s="259">
        <v>873899</v>
      </c>
      <c r="X38" s="259">
        <v>78957000</v>
      </c>
      <c r="Y38" s="259">
        <v>-78083101</v>
      </c>
      <c r="Z38" s="260">
        <v>-98.89</v>
      </c>
      <c r="AA38" s="261">
        <v>74373000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21139506</v>
      </c>
      <c r="D5" s="200">
        <f t="shared" si="0"/>
        <v>0</v>
      </c>
      <c r="E5" s="106">
        <f t="shared" si="0"/>
        <v>19499050</v>
      </c>
      <c r="F5" s="106">
        <f t="shared" si="0"/>
        <v>19499050</v>
      </c>
      <c r="G5" s="106">
        <f t="shared" si="0"/>
        <v>1858873</v>
      </c>
      <c r="H5" s="106">
        <f t="shared" si="0"/>
        <v>2530602</v>
      </c>
      <c r="I5" s="106">
        <f t="shared" si="0"/>
        <v>3267422</v>
      </c>
      <c r="J5" s="106">
        <f t="shared" si="0"/>
        <v>7656897</v>
      </c>
      <c r="K5" s="106">
        <f t="shared" si="0"/>
        <v>2180237</v>
      </c>
      <c r="L5" s="106">
        <f t="shared" si="0"/>
        <v>2699582</v>
      </c>
      <c r="M5" s="106">
        <f t="shared" si="0"/>
        <v>4383024</v>
      </c>
      <c r="N5" s="106">
        <f t="shared" si="0"/>
        <v>9262843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16919740</v>
      </c>
      <c r="X5" s="106">
        <f t="shared" si="0"/>
        <v>9749525</v>
      </c>
      <c r="Y5" s="106">
        <f t="shared" si="0"/>
        <v>7170215</v>
      </c>
      <c r="Z5" s="201">
        <f>+IF(X5&lt;&gt;0,+(Y5/X5)*100,0)</f>
        <v>73.54424959164677</v>
      </c>
      <c r="AA5" s="199">
        <f>SUM(AA11:AA18)</f>
        <v>19499050</v>
      </c>
    </row>
    <row r="6" spans="1:27" ht="13.5">
      <c r="A6" s="291" t="s">
        <v>204</v>
      </c>
      <c r="B6" s="142"/>
      <c r="C6" s="62">
        <v>12017005</v>
      </c>
      <c r="D6" s="156"/>
      <c r="E6" s="60">
        <v>16618350</v>
      </c>
      <c r="F6" s="60">
        <v>16618350</v>
      </c>
      <c r="G6" s="60">
        <v>1262489</v>
      </c>
      <c r="H6" s="60">
        <v>1318793</v>
      </c>
      <c r="I6" s="60">
        <v>790054</v>
      </c>
      <c r="J6" s="60">
        <v>3371336</v>
      </c>
      <c r="K6" s="60">
        <v>780900</v>
      </c>
      <c r="L6" s="60">
        <v>2493067</v>
      </c>
      <c r="M6" s="60">
        <v>680341</v>
      </c>
      <c r="N6" s="60">
        <v>3954308</v>
      </c>
      <c r="O6" s="60"/>
      <c r="P6" s="60"/>
      <c r="Q6" s="60"/>
      <c r="R6" s="60"/>
      <c r="S6" s="60"/>
      <c r="T6" s="60"/>
      <c r="U6" s="60"/>
      <c r="V6" s="60"/>
      <c r="W6" s="60">
        <v>7325644</v>
      </c>
      <c r="X6" s="60">
        <v>8309175</v>
      </c>
      <c r="Y6" s="60">
        <v>-983531</v>
      </c>
      <c r="Z6" s="140">
        <v>-11.84</v>
      </c>
      <c r="AA6" s="155">
        <v>16618350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4667935</v>
      </c>
      <c r="D10" s="156"/>
      <c r="E10" s="60"/>
      <c r="F10" s="60"/>
      <c r="G10" s="60">
        <v>385461</v>
      </c>
      <c r="H10" s="60">
        <v>1139061</v>
      </c>
      <c r="I10" s="60"/>
      <c r="J10" s="60">
        <v>1524522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1524522</v>
      </c>
      <c r="X10" s="60"/>
      <c r="Y10" s="60">
        <v>1524522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16684940</v>
      </c>
      <c r="D11" s="294">
        <f t="shared" si="1"/>
        <v>0</v>
      </c>
      <c r="E11" s="295">
        <f t="shared" si="1"/>
        <v>16618350</v>
      </c>
      <c r="F11" s="295">
        <f t="shared" si="1"/>
        <v>16618350</v>
      </c>
      <c r="G11" s="295">
        <f t="shared" si="1"/>
        <v>1647950</v>
      </c>
      <c r="H11" s="295">
        <f t="shared" si="1"/>
        <v>2457854</v>
      </c>
      <c r="I11" s="295">
        <f t="shared" si="1"/>
        <v>790054</v>
      </c>
      <c r="J11" s="295">
        <f t="shared" si="1"/>
        <v>4895858</v>
      </c>
      <c r="K11" s="295">
        <f t="shared" si="1"/>
        <v>780900</v>
      </c>
      <c r="L11" s="295">
        <f t="shared" si="1"/>
        <v>2493067</v>
      </c>
      <c r="M11" s="295">
        <f t="shared" si="1"/>
        <v>680341</v>
      </c>
      <c r="N11" s="295">
        <f t="shared" si="1"/>
        <v>3954308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8850166</v>
      </c>
      <c r="X11" s="295">
        <f t="shared" si="1"/>
        <v>8309175</v>
      </c>
      <c r="Y11" s="295">
        <f t="shared" si="1"/>
        <v>540991</v>
      </c>
      <c r="Z11" s="296">
        <f>+IF(X11&lt;&gt;0,+(Y11/X11)*100,0)</f>
        <v>6.510766712700118</v>
      </c>
      <c r="AA11" s="297">
        <f>SUM(AA6:AA10)</f>
        <v>16618350</v>
      </c>
    </row>
    <row r="12" spans="1:27" ht="13.5">
      <c r="A12" s="298" t="s">
        <v>210</v>
      </c>
      <c r="B12" s="136"/>
      <c r="C12" s="62">
        <v>2442674</v>
      </c>
      <c r="D12" s="156"/>
      <c r="E12" s="60">
        <v>2250000</v>
      </c>
      <c r="F12" s="60">
        <v>2250000</v>
      </c>
      <c r="G12" s="60">
        <v>210923</v>
      </c>
      <c r="H12" s="60">
        <v>71265</v>
      </c>
      <c r="I12" s="60">
        <v>210234</v>
      </c>
      <c r="J12" s="60">
        <v>492422</v>
      </c>
      <c r="K12" s="60">
        <v>362355</v>
      </c>
      <c r="L12" s="60">
        <v>142786</v>
      </c>
      <c r="M12" s="60">
        <v>58763</v>
      </c>
      <c r="N12" s="60">
        <v>563904</v>
      </c>
      <c r="O12" s="60"/>
      <c r="P12" s="60"/>
      <c r="Q12" s="60"/>
      <c r="R12" s="60"/>
      <c r="S12" s="60"/>
      <c r="T12" s="60"/>
      <c r="U12" s="60"/>
      <c r="V12" s="60"/>
      <c r="W12" s="60">
        <v>1056326</v>
      </c>
      <c r="X12" s="60">
        <v>1125000</v>
      </c>
      <c r="Y12" s="60">
        <v>-68674</v>
      </c>
      <c r="Z12" s="140">
        <v>-6.1</v>
      </c>
      <c r="AA12" s="155">
        <v>2250000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2009692</v>
      </c>
      <c r="D15" s="156"/>
      <c r="E15" s="60">
        <v>630700</v>
      </c>
      <c r="F15" s="60">
        <v>630700</v>
      </c>
      <c r="G15" s="60"/>
      <c r="H15" s="60">
        <v>1483</v>
      </c>
      <c r="I15" s="60">
        <v>2267134</v>
      </c>
      <c r="J15" s="60">
        <v>2268617</v>
      </c>
      <c r="K15" s="60">
        <v>1036982</v>
      </c>
      <c r="L15" s="60">
        <v>63729</v>
      </c>
      <c r="M15" s="60">
        <v>3643920</v>
      </c>
      <c r="N15" s="60">
        <v>4744631</v>
      </c>
      <c r="O15" s="60"/>
      <c r="P15" s="60"/>
      <c r="Q15" s="60"/>
      <c r="R15" s="60"/>
      <c r="S15" s="60"/>
      <c r="T15" s="60"/>
      <c r="U15" s="60"/>
      <c r="V15" s="60"/>
      <c r="W15" s="60">
        <v>7013248</v>
      </c>
      <c r="X15" s="60">
        <v>315350</v>
      </c>
      <c r="Y15" s="60">
        <v>6697898</v>
      </c>
      <c r="Z15" s="140">
        <v>2123.96</v>
      </c>
      <c r="AA15" s="155">
        <v>630700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2200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2000000</v>
      </c>
      <c r="F20" s="100">
        <f t="shared" si="2"/>
        <v>2000000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1000000</v>
      </c>
      <c r="Y20" s="100">
        <f t="shared" si="2"/>
        <v>-1000000</v>
      </c>
      <c r="Z20" s="137">
        <f>+IF(X20&lt;&gt;0,+(Y20/X20)*100,0)</f>
        <v>-100</v>
      </c>
      <c r="AA20" s="153">
        <f>SUM(AA26:AA33)</f>
        <v>2000000</v>
      </c>
    </row>
    <row r="21" spans="1:27" ht="13.5">
      <c r="A21" s="291" t="s">
        <v>204</v>
      </c>
      <c r="B21" s="142"/>
      <c r="C21" s="62"/>
      <c r="D21" s="156"/>
      <c r="E21" s="60">
        <v>2000000</v>
      </c>
      <c r="F21" s="60">
        <v>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2000000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2000000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1000000</v>
      </c>
      <c r="Y26" s="295">
        <f t="shared" si="3"/>
        <v>-1000000</v>
      </c>
      <c r="Z26" s="296">
        <f>+IF(X26&lt;&gt;0,+(Y26/X26)*100,0)</f>
        <v>-100</v>
      </c>
      <c r="AA26" s="297">
        <f>SUM(AA21:AA25)</f>
        <v>2000000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12017005</v>
      </c>
      <c r="D36" s="156">
        <f t="shared" si="4"/>
        <v>0</v>
      </c>
      <c r="E36" s="60">
        <f t="shared" si="4"/>
        <v>18618350</v>
      </c>
      <c r="F36" s="60">
        <f t="shared" si="4"/>
        <v>18618350</v>
      </c>
      <c r="G36" s="60">
        <f t="shared" si="4"/>
        <v>1262489</v>
      </c>
      <c r="H36" s="60">
        <f t="shared" si="4"/>
        <v>1318793</v>
      </c>
      <c r="I36" s="60">
        <f t="shared" si="4"/>
        <v>790054</v>
      </c>
      <c r="J36" s="60">
        <f t="shared" si="4"/>
        <v>3371336</v>
      </c>
      <c r="K36" s="60">
        <f t="shared" si="4"/>
        <v>780900</v>
      </c>
      <c r="L36" s="60">
        <f t="shared" si="4"/>
        <v>2493067</v>
      </c>
      <c r="M36" s="60">
        <f t="shared" si="4"/>
        <v>680341</v>
      </c>
      <c r="N36" s="60">
        <f t="shared" si="4"/>
        <v>3954308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7325644</v>
      </c>
      <c r="X36" s="60">
        <f t="shared" si="4"/>
        <v>9309175</v>
      </c>
      <c r="Y36" s="60">
        <f t="shared" si="4"/>
        <v>-1983531</v>
      </c>
      <c r="Z36" s="140">
        <f aca="true" t="shared" si="5" ref="Z36:Z49">+IF(X36&lt;&gt;0,+(Y36/X36)*100,0)</f>
        <v>-21.3072694411696</v>
      </c>
      <c r="AA36" s="155">
        <f>AA6+AA21</f>
        <v>18618350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4667935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385461</v>
      </c>
      <c r="H40" s="60">
        <f t="shared" si="4"/>
        <v>1139061</v>
      </c>
      <c r="I40" s="60">
        <f t="shared" si="4"/>
        <v>0</v>
      </c>
      <c r="J40" s="60">
        <f t="shared" si="4"/>
        <v>1524522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1524522</v>
      </c>
      <c r="X40" s="60">
        <f t="shared" si="4"/>
        <v>0</v>
      </c>
      <c r="Y40" s="60">
        <f t="shared" si="4"/>
        <v>1524522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16684940</v>
      </c>
      <c r="D41" s="294">
        <f t="shared" si="6"/>
        <v>0</v>
      </c>
      <c r="E41" s="295">
        <f t="shared" si="6"/>
        <v>18618350</v>
      </c>
      <c r="F41" s="295">
        <f t="shared" si="6"/>
        <v>18618350</v>
      </c>
      <c r="G41" s="295">
        <f t="shared" si="6"/>
        <v>1647950</v>
      </c>
      <c r="H41" s="295">
        <f t="shared" si="6"/>
        <v>2457854</v>
      </c>
      <c r="I41" s="295">
        <f t="shared" si="6"/>
        <v>790054</v>
      </c>
      <c r="J41" s="295">
        <f t="shared" si="6"/>
        <v>4895858</v>
      </c>
      <c r="K41" s="295">
        <f t="shared" si="6"/>
        <v>780900</v>
      </c>
      <c r="L41" s="295">
        <f t="shared" si="6"/>
        <v>2493067</v>
      </c>
      <c r="M41" s="295">
        <f t="shared" si="6"/>
        <v>680341</v>
      </c>
      <c r="N41" s="295">
        <f t="shared" si="6"/>
        <v>3954308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8850166</v>
      </c>
      <c r="X41" s="295">
        <f t="shared" si="6"/>
        <v>9309175</v>
      </c>
      <c r="Y41" s="295">
        <f t="shared" si="6"/>
        <v>-459009</v>
      </c>
      <c r="Z41" s="296">
        <f t="shared" si="5"/>
        <v>-4.930716202026495</v>
      </c>
      <c r="AA41" s="297">
        <f>SUM(AA36:AA40)</f>
        <v>18618350</v>
      </c>
    </row>
    <row r="42" spans="1:27" ht="13.5">
      <c r="A42" s="298" t="s">
        <v>210</v>
      </c>
      <c r="B42" s="136"/>
      <c r="C42" s="95">
        <f aca="true" t="shared" si="7" ref="C42:Y48">C12+C27</f>
        <v>2442674</v>
      </c>
      <c r="D42" s="129">
        <f t="shared" si="7"/>
        <v>0</v>
      </c>
      <c r="E42" s="54">
        <f t="shared" si="7"/>
        <v>2250000</v>
      </c>
      <c r="F42" s="54">
        <f t="shared" si="7"/>
        <v>2250000</v>
      </c>
      <c r="G42" s="54">
        <f t="shared" si="7"/>
        <v>210923</v>
      </c>
      <c r="H42" s="54">
        <f t="shared" si="7"/>
        <v>71265</v>
      </c>
      <c r="I42" s="54">
        <f t="shared" si="7"/>
        <v>210234</v>
      </c>
      <c r="J42" s="54">
        <f t="shared" si="7"/>
        <v>492422</v>
      </c>
      <c r="K42" s="54">
        <f t="shared" si="7"/>
        <v>362355</v>
      </c>
      <c r="L42" s="54">
        <f t="shared" si="7"/>
        <v>142786</v>
      </c>
      <c r="M42" s="54">
        <f t="shared" si="7"/>
        <v>58763</v>
      </c>
      <c r="N42" s="54">
        <f t="shared" si="7"/>
        <v>563904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1056326</v>
      </c>
      <c r="X42" s="54">
        <f t="shared" si="7"/>
        <v>1125000</v>
      </c>
      <c r="Y42" s="54">
        <f t="shared" si="7"/>
        <v>-68674</v>
      </c>
      <c r="Z42" s="184">
        <f t="shared" si="5"/>
        <v>-6.104355555555555</v>
      </c>
      <c r="AA42" s="130">
        <f aca="true" t="shared" si="8" ref="AA42:AA48">AA12+AA27</f>
        <v>2250000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2009692</v>
      </c>
      <c r="D45" s="129">
        <f t="shared" si="7"/>
        <v>0</v>
      </c>
      <c r="E45" s="54">
        <f t="shared" si="7"/>
        <v>630700</v>
      </c>
      <c r="F45" s="54">
        <f t="shared" si="7"/>
        <v>630700</v>
      </c>
      <c r="G45" s="54">
        <f t="shared" si="7"/>
        <v>0</v>
      </c>
      <c r="H45" s="54">
        <f t="shared" si="7"/>
        <v>1483</v>
      </c>
      <c r="I45" s="54">
        <f t="shared" si="7"/>
        <v>2267134</v>
      </c>
      <c r="J45" s="54">
        <f t="shared" si="7"/>
        <v>2268617</v>
      </c>
      <c r="K45" s="54">
        <f t="shared" si="7"/>
        <v>1036982</v>
      </c>
      <c r="L45" s="54">
        <f t="shared" si="7"/>
        <v>63729</v>
      </c>
      <c r="M45" s="54">
        <f t="shared" si="7"/>
        <v>3643920</v>
      </c>
      <c r="N45" s="54">
        <f t="shared" si="7"/>
        <v>4744631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7013248</v>
      </c>
      <c r="X45" s="54">
        <f t="shared" si="7"/>
        <v>315350</v>
      </c>
      <c r="Y45" s="54">
        <f t="shared" si="7"/>
        <v>6697898</v>
      </c>
      <c r="Z45" s="184">
        <f t="shared" si="5"/>
        <v>2123.9568733153637</v>
      </c>
      <c r="AA45" s="130">
        <f t="shared" si="8"/>
        <v>630700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2200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21139506</v>
      </c>
      <c r="D49" s="218">
        <f t="shared" si="9"/>
        <v>0</v>
      </c>
      <c r="E49" s="220">
        <f t="shared" si="9"/>
        <v>21499050</v>
      </c>
      <c r="F49" s="220">
        <f t="shared" si="9"/>
        <v>21499050</v>
      </c>
      <c r="G49" s="220">
        <f t="shared" si="9"/>
        <v>1858873</v>
      </c>
      <c r="H49" s="220">
        <f t="shared" si="9"/>
        <v>2530602</v>
      </c>
      <c r="I49" s="220">
        <f t="shared" si="9"/>
        <v>3267422</v>
      </c>
      <c r="J49" s="220">
        <f t="shared" si="9"/>
        <v>7656897</v>
      </c>
      <c r="K49" s="220">
        <f t="shared" si="9"/>
        <v>2180237</v>
      </c>
      <c r="L49" s="220">
        <f t="shared" si="9"/>
        <v>2699582</v>
      </c>
      <c r="M49" s="220">
        <f t="shared" si="9"/>
        <v>4383024</v>
      </c>
      <c r="N49" s="220">
        <f t="shared" si="9"/>
        <v>9262843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16919740</v>
      </c>
      <c r="X49" s="220">
        <f t="shared" si="9"/>
        <v>10749525</v>
      </c>
      <c r="Y49" s="220">
        <f t="shared" si="9"/>
        <v>6170215</v>
      </c>
      <c r="Z49" s="221">
        <f t="shared" si="5"/>
        <v>57.399885111202586</v>
      </c>
      <c r="AA49" s="222">
        <f>SUM(AA41:AA48)</f>
        <v>21499050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2216475</v>
      </c>
      <c r="F65" s="60"/>
      <c r="G65" s="60">
        <v>156579</v>
      </c>
      <c r="H65" s="60">
        <v>148357</v>
      </c>
      <c r="I65" s="60">
        <v>156968</v>
      </c>
      <c r="J65" s="60">
        <v>461904</v>
      </c>
      <c r="K65" s="60">
        <v>157834</v>
      </c>
      <c r="L65" s="60">
        <v>319578</v>
      </c>
      <c r="M65" s="60">
        <v>158111</v>
      </c>
      <c r="N65" s="60">
        <v>635523</v>
      </c>
      <c r="O65" s="60"/>
      <c r="P65" s="60"/>
      <c r="Q65" s="60"/>
      <c r="R65" s="60"/>
      <c r="S65" s="60"/>
      <c r="T65" s="60"/>
      <c r="U65" s="60"/>
      <c r="V65" s="60"/>
      <c r="W65" s="60">
        <v>1097427</v>
      </c>
      <c r="X65" s="60"/>
      <c r="Y65" s="60">
        <v>1097427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3206917</v>
      </c>
      <c r="F68" s="60"/>
      <c r="G68" s="60">
        <v>35936</v>
      </c>
      <c r="H68" s="60">
        <v>177434</v>
      </c>
      <c r="I68" s="60">
        <v>431228</v>
      </c>
      <c r="J68" s="60">
        <v>644598</v>
      </c>
      <c r="K68" s="60">
        <v>118895</v>
      </c>
      <c r="L68" s="60">
        <v>90902</v>
      </c>
      <c r="M68" s="60">
        <v>108949</v>
      </c>
      <c r="N68" s="60">
        <v>318746</v>
      </c>
      <c r="O68" s="60"/>
      <c r="P68" s="60"/>
      <c r="Q68" s="60"/>
      <c r="R68" s="60"/>
      <c r="S68" s="60"/>
      <c r="T68" s="60"/>
      <c r="U68" s="60"/>
      <c r="V68" s="60"/>
      <c r="W68" s="60">
        <v>963344</v>
      </c>
      <c r="X68" s="60"/>
      <c r="Y68" s="60">
        <v>963344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5423392</v>
      </c>
      <c r="F69" s="220">
        <f t="shared" si="12"/>
        <v>0</v>
      </c>
      <c r="G69" s="220">
        <f t="shared" si="12"/>
        <v>192515</v>
      </c>
      <c r="H69" s="220">
        <f t="shared" si="12"/>
        <v>325791</v>
      </c>
      <c r="I69" s="220">
        <f t="shared" si="12"/>
        <v>588196</v>
      </c>
      <c r="J69" s="220">
        <f t="shared" si="12"/>
        <v>1106502</v>
      </c>
      <c r="K69" s="220">
        <f t="shared" si="12"/>
        <v>276729</v>
      </c>
      <c r="L69" s="220">
        <f t="shared" si="12"/>
        <v>410480</v>
      </c>
      <c r="M69" s="220">
        <f t="shared" si="12"/>
        <v>267060</v>
      </c>
      <c r="N69" s="220">
        <f t="shared" si="12"/>
        <v>954269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2060771</v>
      </c>
      <c r="X69" s="220">
        <f t="shared" si="12"/>
        <v>0</v>
      </c>
      <c r="Y69" s="220">
        <f t="shared" si="12"/>
        <v>2060771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16684940</v>
      </c>
      <c r="D5" s="344">
        <f t="shared" si="0"/>
        <v>0</v>
      </c>
      <c r="E5" s="343">
        <f t="shared" si="0"/>
        <v>16618350</v>
      </c>
      <c r="F5" s="345">
        <f t="shared" si="0"/>
        <v>16618350</v>
      </c>
      <c r="G5" s="345">
        <f t="shared" si="0"/>
        <v>1647950</v>
      </c>
      <c r="H5" s="343">
        <f t="shared" si="0"/>
        <v>2457854</v>
      </c>
      <c r="I5" s="343">
        <f t="shared" si="0"/>
        <v>790054</v>
      </c>
      <c r="J5" s="345">
        <f t="shared" si="0"/>
        <v>4895858</v>
      </c>
      <c r="K5" s="345">
        <f t="shared" si="0"/>
        <v>780900</v>
      </c>
      <c r="L5" s="343">
        <f t="shared" si="0"/>
        <v>2493067</v>
      </c>
      <c r="M5" s="343">
        <f t="shared" si="0"/>
        <v>680341</v>
      </c>
      <c r="N5" s="345">
        <f t="shared" si="0"/>
        <v>3954308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8850166</v>
      </c>
      <c r="X5" s="343">
        <f t="shared" si="0"/>
        <v>8309175</v>
      </c>
      <c r="Y5" s="345">
        <f t="shared" si="0"/>
        <v>540991</v>
      </c>
      <c r="Z5" s="346">
        <f>+IF(X5&lt;&gt;0,+(Y5/X5)*100,0)</f>
        <v>6.510766712700118</v>
      </c>
      <c r="AA5" s="347">
        <f>+AA6+AA8+AA11+AA13+AA15</f>
        <v>16618350</v>
      </c>
    </row>
    <row r="6" spans="1:27" ht="13.5">
      <c r="A6" s="348" t="s">
        <v>204</v>
      </c>
      <c r="B6" s="142"/>
      <c r="C6" s="60">
        <f>+C7</f>
        <v>12017005</v>
      </c>
      <c r="D6" s="327">
        <f aca="true" t="shared" si="1" ref="D6:AA6">+D7</f>
        <v>0</v>
      </c>
      <c r="E6" s="60">
        <f t="shared" si="1"/>
        <v>16618350</v>
      </c>
      <c r="F6" s="59">
        <f t="shared" si="1"/>
        <v>16618350</v>
      </c>
      <c r="G6" s="59">
        <f t="shared" si="1"/>
        <v>1262489</v>
      </c>
      <c r="H6" s="60">
        <f t="shared" si="1"/>
        <v>1318793</v>
      </c>
      <c r="I6" s="60">
        <f t="shared" si="1"/>
        <v>790054</v>
      </c>
      <c r="J6" s="59">
        <f t="shared" si="1"/>
        <v>3371336</v>
      </c>
      <c r="K6" s="59">
        <f t="shared" si="1"/>
        <v>780900</v>
      </c>
      <c r="L6" s="60">
        <f t="shared" si="1"/>
        <v>2493067</v>
      </c>
      <c r="M6" s="60">
        <f t="shared" si="1"/>
        <v>680341</v>
      </c>
      <c r="N6" s="59">
        <f t="shared" si="1"/>
        <v>3954308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7325644</v>
      </c>
      <c r="X6" s="60">
        <f t="shared" si="1"/>
        <v>8309175</v>
      </c>
      <c r="Y6" s="59">
        <f t="shared" si="1"/>
        <v>-983531</v>
      </c>
      <c r="Z6" s="61">
        <f>+IF(X6&lt;&gt;0,+(Y6/X6)*100,0)</f>
        <v>-11.836686554320977</v>
      </c>
      <c r="AA6" s="62">
        <f t="shared" si="1"/>
        <v>16618350</v>
      </c>
    </row>
    <row r="7" spans="1:27" ht="13.5">
      <c r="A7" s="291" t="s">
        <v>228</v>
      </c>
      <c r="B7" s="142"/>
      <c r="C7" s="60">
        <v>12017005</v>
      </c>
      <c r="D7" s="327"/>
      <c r="E7" s="60">
        <v>16618350</v>
      </c>
      <c r="F7" s="59">
        <v>16618350</v>
      </c>
      <c r="G7" s="59">
        <v>1262489</v>
      </c>
      <c r="H7" s="60">
        <v>1318793</v>
      </c>
      <c r="I7" s="60">
        <v>790054</v>
      </c>
      <c r="J7" s="59">
        <v>3371336</v>
      </c>
      <c r="K7" s="59">
        <v>780900</v>
      </c>
      <c r="L7" s="60">
        <v>2493067</v>
      </c>
      <c r="M7" s="60">
        <v>680341</v>
      </c>
      <c r="N7" s="59">
        <v>3954308</v>
      </c>
      <c r="O7" s="59"/>
      <c r="P7" s="60"/>
      <c r="Q7" s="60"/>
      <c r="R7" s="59"/>
      <c r="S7" s="59"/>
      <c r="T7" s="60"/>
      <c r="U7" s="60"/>
      <c r="V7" s="59"/>
      <c r="W7" s="59">
        <v>7325644</v>
      </c>
      <c r="X7" s="60">
        <v>8309175</v>
      </c>
      <c r="Y7" s="59">
        <v>-983531</v>
      </c>
      <c r="Z7" s="61">
        <v>-11.84</v>
      </c>
      <c r="AA7" s="62">
        <v>16618350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4667935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385461</v>
      </c>
      <c r="H15" s="60">
        <f t="shared" si="5"/>
        <v>1139061</v>
      </c>
      <c r="I15" s="60">
        <f t="shared" si="5"/>
        <v>0</v>
      </c>
      <c r="J15" s="59">
        <f t="shared" si="5"/>
        <v>1524522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1524522</v>
      </c>
      <c r="X15" s="60">
        <f t="shared" si="5"/>
        <v>0</v>
      </c>
      <c r="Y15" s="59">
        <f t="shared" si="5"/>
        <v>1524522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4667935</v>
      </c>
      <c r="D20" s="327"/>
      <c r="E20" s="60"/>
      <c r="F20" s="59"/>
      <c r="G20" s="59">
        <v>385461</v>
      </c>
      <c r="H20" s="60">
        <v>1139061</v>
      </c>
      <c r="I20" s="60"/>
      <c r="J20" s="59">
        <v>1524522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1524522</v>
      </c>
      <c r="X20" s="60"/>
      <c r="Y20" s="59">
        <v>1524522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2442674</v>
      </c>
      <c r="D22" s="331">
        <f t="shared" si="6"/>
        <v>0</v>
      </c>
      <c r="E22" s="330">
        <f t="shared" si="6"/>
        <v>2250000</v>
      </c>
      <c r="F22" s="332">
        <f t="shared" si="6"/>
        <v>2250000</v>
      </c>
      <c r="G22" s="332">
        <f t="shared" si="6"/>
        <v>210923</v>
      </c>
      <c r="H22" s="330">
        <f t="shared" si="6"/>
        <v>71265</v>
      </c>
      <c r="I22" s="330">
        <f t="shared" si="6"/>
        <v>210234</v>
      </c>
      <c r="J22" s="332">
        <f t="shared" si="6"/>
        <v>492422</v>
      </c>
      <c r="K22" s="332">
        <f t="shared" si="6"/>
        <v>362355</v>
      </c>
      <c r="L22" s="330">
        <f t="shared" si="6"/>
        <v>142786</v>
      </c>
      <c r="M22" s="330">
        <f t="shared" si="6"/>
        <v>58763</v>
      </c>
      <c r="N22" s="332">
        <f t="shared" si="6"/>
        <v>563904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1056326</v>
      </c>
      <c r="X22" s="330">
        <f t="shared" si="6"/>
        <v>1125000</v>
      </c>
      <c r="Y22" s="332">
        <f t="shared" si="6"/>
        <v>-68674</v>
      </c>
      <c r="Z22" s="323">
        <f>+IF(X22&lt;&gt;0,+(Y22/X22)*100,0)</f>
        <v>-6.104355555555555</v>
      </c>
      <c r="AA22" s="337">
        <f>SUM(AA23:AA32)</f>
        <v>2250000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2086456</v>
      </c>
      <c r="D24" s="327"/>
      <c r="E24" s="60">
        <v>2250000</v>
      </c>
      <c r="F24" s="59">
        <v>2250000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1125000</v>
      </c>
      <c r="Y24" s="59">
        <v>-1125000</v>
      </c>
      <c r="Z24" s="61">
        <v>-100</v>
      </c>
      <c r="AA24" s="62">
        <v>2250000</v>
      </c>
    </row>
    <row r="25" spans="1:27" ht="13.5">
      <c r="A25" s="348" t="s">
        <v>238</v>
      </c>
      <c r="B25" s="142"/>
      <c r="C25" s="60">
        <v>356218</v>
      </c>
      <c r="D25" s="327"/>
      <c r="E25" s="60"/>
      <c r="F25" s="59"/>
      <c r="G25" s="59">
        <v>210923</v>
      </c>
      <c r="H25" s="60">
        <v>71265</v>
      </c>
      <c r="I25" s="60">
        <v>210234</v>
      </c>
      <c r="J25" s="59">
        <v>492422</v>
      </c>
      <c r="K25" s="59">
        <v>362355</v>
      </c>
      <c r="L25" s="60">
        <v>142786</v>
      </c>
      <c r="M25" s="60">
        <v>58763</v>
      </c>
      <c r="N25" s="59">
        <v>563904</v>
      </c>
      <c r="O25" s="59"/>
      <c r="P25" s="60"/>
      <c r="Q25" s="60"/>
      <c r="R25" s="59"/>
      <c r="S25" s="59"/>
      <c r="T25" s="60"/>
      <c r="U25" s="60"/>
      <c r="V25" s="59"/>
      <c r="W25" s="59">
        <v>1056326</v>
      </c>
      <c r="X25" s="60"/>
      <c r="Y25" s="59">
        <v>1056326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2009692</v>
      </c>
      <c r="D40" s="331">
        <f t="shared" si="9"/>
        <v>0</v>
      </c>
      <c r="E40" s="330">
        <f t="shared" si="9"/>
        <v>630700</v>
      </c>
      <c r="F40" s="332">
        <f t="shared" si="9"/>
        <v>630700</v>
      </c>
      <c r="G40" s="332">
        <f t="shared" si="9"/>
        <v>0</v>
      </c>
      <c r="H40" s="330">
        <f t="shared" si="9"/>
        <v>1483</v>
      </c>
      <c r="I40" s="330">
        <f t="shared" si="9"/>
        <v>2267134</v>
      </c>
      <c r="J40" s="332">
        <f t="shared" si="9"/>
        <v>2268617</v>
      </c>
      <c r="K40" s="332">
        <f t="shared" si="9"/>
        <v>1036982</v>
      </c>
      <c r="L40" s="330">
        <f t="shared" si="9"/>
        <v>63729</v>
      </c>
      <c r="M40" s="330">
        <f t="shared" si="9"/>
        <v>3643920</v>
      </c>
      <c r="N40" s="332">
        <f t="shared" si="9"/>
        <v>4744631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7013248</v>
      </c>
      <c r="X40" s="330">
        <f t="shared" si="9"/>
        <v>315350</v>
      </c>
      <c r="Y40" s="332">
        <f t="shared" si="9"/>
        <v>6697898</v>
      </c>
      <c r="Z40" s="323">
        <f>+IF(X40&lt;&gt;0,+(Y40/X40)*100,0)</f>
        <v>2123.9568733153637</v>
      </c>
      <c r="AA40" s="337">
        <f>SUM(AA41:AA49)</f>
        <v>630700</v>
      </c>
    </row>
    <row r="41" spans="1:27" ht="13.5">
      <c r="A41" s="348" t="s">
        <v>247</v>
      </c>
      <c r="B41" s="142"/>
      <c r="C41" s="349">
        <v>1115873</v>
      </c>
      <c r="D41" s="350"/>
      <c r="E41" s="349">
        <v>3000</v>
      </c>
      <c r="F41" s="351">
        <v>3000</v>
      </c>
      <c r="G41" s="351"/>
      <c r="H41" s="349"/>
      <c r="I41" s="349">
        <v>836926</v>
      </c>
      <c r="J41" s="351">
        <v>836926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836926</v>
      </c>
      <c r="X41" s="349">
        <v>1500</v>
      </c>
      <c r="Y41" s="351">
        <v>835426</v>
      </c>
      <c r="Z41" s="352">
        <v>55695.07</v>
      </c>
      <c r="AA41" s="353">
        <v>3000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404674</v>
      </c>
      <c r="D43" s="356"/>
      <c r="E43" s="305">
        <v>253700</v>
      </c>
      <c r="F43" s="357">
        <v>253700</v>
      </c>
      <c r="G43" s="357"/>
      <c r="H43" s="305"/>
      <c r="I43" s="305">
        <v>227544</v>
      </c>
      <c r="J43" s="357">
        <v>227544</v>
      </c>
      <c r="K43" s="357"/>
      <c r="L43" s="305">
        <v>35448</v>
      </c>
      <c r="M43" s="305">
        <v>7356</v>
      </c>
      <c r="N43" s="357">
        <v>42804</v>
      </c>
      <c r="O43" s="357"/>
      <c r="P43" s="305"/>
      <c r="Q43" s="305"/>
      <c r="R43" s="357"/>
      <c r="S43" s="357"/>
      <c r="T43" s="305"/>
      <c r="U43" s="305"/>
      <c r="V43" s="357"/>
      <c r="W43" s="357">
        <v>270348</v>
      </c>
      <c r="X43" s="305">
        <v>126850</v>
      </c>
      <c r="Y43" s="357">
        <v>143498</v>
      </c>
      <c r="Z43" s="358">
        <v>113.12</v>
      </c>
      <c r="AA43" s="303">
        <v>253700</v>
      </c>
    </row>
    <row r="44" spans="1:27" ht="13.5">
      <c r="A44" s="348" t="s">
        <v>250</v>
      </c>
      <c r="B44" s="136"/>
      <c r="C44" s="60">
        <v>284297</v>
      </c>
      <c r="D44" s="355"/>
      <c r="E44" s="54">
        <v>159000</v>
      </c>
      <c r="F44" s="53">
        <v>159000</v>
      </c>
      <c r="G44" s="53"/>
      <c r="H44" s="54"/>
      <c r="I44" s="54">
        <v>42059</v>
      </c>
      <c r="J44" s="53">
        <v>42059</v>
      </c>
      <c r="K44" s="53"/>
      <c r="L44" s="54">
        <v>6800</v>
      </c>
      <c r="M44" s="54"/>
      <c r="N44" s="53">
        <v>6800</v>
      </c>
      <c r="O44" s="53"/>
      <c r="P44" s="54"/>
      <c r="Q44" s="54"/>
      <c r="R44" s="53"/>
      <c r="S44" s="53"/>
      <c r="T44" s="54"/>
      <c r="U44" s="54"/>
      <c r="V44" s="53"/>
      <c r="W44" s="53">
        <v>48859</v>
      </c>
      <c r="X44" s="54">
        <v>79500</v>
      </c>
      <c r="Y44" s="53">
        <v>-30641</v>
      </c>
      <c r="Z44" s="94">
        <v>-38.54</v>
      </c>
      <c r="AA44" s="95">
        <v>159000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13311</v>
      </c>
      <c r="D48" s="355"/>
      <c r="E48" s="54">
        <v>200000</v>
      </c>
      <c r="F48" s="53">
        <v>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</v>
      </c>
      <c r="Y48" s="53">
        <v>-100000</v>
      </c>
      <c r="Z48" s="94">
        <v>-100</v>
      </c>
      <c r="AA48" s="95">
        <v>200000</v>
      </c>
    </row>
    <row r="49" spans="1:27" ht="13.5">
      <c r="A49" s="348" t="s">
        <v>93</v>
      </c>
      <c r="B49" s="136"/>
      <c r="C49" s="54">
        <v>191537</v>
      </c>
      <c r="D49" s="355"/>
      <c r="E49" s="54">
        <v>15000</v>
      </c>
      <c r="F49" s="53">
        <v>15000</v>
      </c>
      <c r="G49" s="53"/>
      <c r="H49" s="54">
        <v>1483</v>
      </c>
      <c r="I49" s="54">
        <v>1160605</v>
      </c>
      <c r="J49" s="53">
        <v>1162088</v>
      </c>
      <c r="K49" s="53">
        <v>1036982</v>
      </c>
      <c r="L49" s="54">
        <v>21481</v>
      </c>
      <c r="M49" s="54">
        <v>3636564</v>
      </c>
      <c r="N49" s="53">
        <v>4695027</v>
      </c>
      <c r="O49" s="53"/>
      <c r="P49" s="54"/>
      <c r="Q49" s="54"/>
      <c r="R49" s="53"/>
      <c r="S49" s="53"/>
      <c r="T49" s="54"/>
      <c r="U49" s="54"/>
      <c r="V49" s="53"/>
      <c r="W49" s="53">
        <v>5857115</v>
      </c>
      <c r="X49" s="54">
        <v>7500</v>
      </c>
      <c r="Y49" s="53">
        <v>5849615</v>
      </c>
      <c r="Z49" s="94">
        <v>77994.87</v>
      </c>
      <c r="AA49" s="95">
        <v>15000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2200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2200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21139506</v>
      </c>
      <c r="D60" s="333">
        <f t="shared" si="14"/>
        <v>0</v>
      </c>
      <c r="E60" s="219">
        <f t="shared" si="14"/>
        <v>19499050</v>
      </c>
      <c r="F60" s="264">
        <f t="shared" si="14"/>
        <v>19499050</v>
      </c>
      <c r="G60" s="264">
        <f t="shared" si="14"/>
        <v>1858873</v>
      </c>
      <c r="H60" s="219">
        <f t="shared" si="14"/>
        <v>2530602</v>
      </c>
      <c r="I60" s="219">
        <f t="shared" si="14"/>
        <v>3267422</v>
      </c>
      <c r="J60" s="264">
        <f t="shared" si="14"/>
        <v>7656897</v>
      </c>
      <c r="K60" s="264">
        <f t="shared" si="14"/>
        <v>2180237</v>
      </c>
      <c r="L60" s="219">
        <f t="shared" si="14"/>
        <v>2699582</v>
      </c>
      <c r="M60" s="219">
        <f t="shared" si="14"/>
        <v>4383024</v>
      </c>
      <c r="N60" s="264">
        <f t="shared" si="14"/>
        <v>9262843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16919740</v>
      </c>
      <c r="X60" s="219">
        <f t="shared" si="14"/>
        <v>9749525</v>
      </c>
      <c r="Y60" s="264">
        <f t="shared" si="14"/>
        <v>7170215</v>
      </c>
      <c r="Z60" s="324">
        <f>+IF(X60&lt;&gt;0,+(Y60/X60)*100,0)</f>
        <v>73.54424959164677</v>
      </c>
      <c r="AA60" s="232">
        <f>+AA57+AA54+AA51+AA40+AA37+AA34+AA22+AA5</f>
        <v>19499050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2000000</v>
      </c>
      <c r="F5" s="345">
        <f t="shared" si="0"/>
        <v>2000000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1000000</v>
      </c>
      <c r="Y5" s="345">
        <f t="shared" si="0"/>
        <v>-1000000</v>
      </c>
      <c r="Z5" s="346">
        <f>+IF(X5&lt;&gt;0,+(Y5/X5)*100,0)</f>
        <v>-100</v>
      </c>
      <c r="AA5" s="347">
        <f>+AA6+AA8+AA11+AA13+AA15</f>
        <v>2000000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2000000</v>
      </c>
    </row>
    <row r="7" spans="1:27" ht="13.5">
      <c r="A7" s="291" t="s">
        <v>228</v>
      </c>
      <c r="B7" s="142"/>
      <c r="C7" s="60"/>
      <c r="D7" s="327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2000000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2000000</v>
      </c>
      <c r="F60" s="264">
        <f t="shared" si="14"/>
        <v>2000000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1000000</v>
      </c>
      <c r="Y60" s="264">
        <f t="shared" si="14"/>
        <v>-1000000</v>
      </c>
      <c r="Z60" s="324">
        <f>+IF(X60&lt;&gt;0,+(Y60/X60)*100,0)</f>
        <v>-100</v>
      </c>
      <c r="AA60" s="232">
        <f>+AA57+AA54+AA51+AA40+AA37+AA34+AA22+AA5</f>
        <v>2000000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2015-02-02T11:15:25Z</dcterms:created>
  <dcterms:modified xsi:type="dcterms:W3CDTF">2015-02-02T11:20:41Z</dcterms:modified>
  <cp:category/>
  <cp:version/>
  <cp:contentType/>
  <cp:contentStatus/>
</cp:coreProperties>
</file>