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<sst xmlns="http://schemas.openxmlformats.org/spreadsheetml/2006/main" count="855" uniqueCount="302">
  <si>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Umtshezi(KZN234)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</si>
  <si>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</si>
  <si>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</si>
  <si>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</si>
  <si>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</si>
  <si>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</si>
  <si>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</si>
  <si>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</si>
  <si>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</si>
  <si>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</si>
  <si>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</si>
  <si>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</si>
  <si>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</si>
  <si>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</si>
  <si>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</si>
  <si>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</si>
  <si>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</si>
  <si>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</si>
  <si>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</si>
  <si>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</si>
  <si>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</si>
  <si>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</si>
  <si>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</si>
  <si>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</si>
  <si>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</si>
  <si>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</si>
  <si>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</si>
  <si>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</si>
  <si>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</si>
  <si>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</si>
  <si>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</si>
  <si>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</si>
  <si>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</si>
  <si>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</si>
  <si>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</si>
  <si>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</si>
  <si>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</si>
  <si>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</si>
  <si>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</si>
  <si>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</si>
  <si>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</si>
  <si>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</si>
  <si>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</si>
  <si>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</si>
  <si>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</si>
  <si>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</si>
  <si>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</si>
  <si>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</si>
  <si>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</si>
  <si>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</si>
  <si>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</si>
  <si>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</si>
  <si>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</si>
  <si>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</si>
  <si>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</si>
  <si>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</si>
  <si>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</si>
  <si>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</si>
  <si>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</si>
  <si>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</si>
  <si>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</si>
  <si>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</si>
  <si>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</si>
  <si>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</si>
  <si>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</si>
  <si>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</si>
  <si>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</si>
  <si>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</si>
  <si>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</si>
  <si>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</si>
  <si>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Umtshezi(KZN234)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</si>
  <si>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</si>
  <si>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</si>
  <si>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</si>
  <si>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</si>
  <si>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</si>
  <si>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</si>
  <si>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</si>
  <si>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</si>
  <si>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</si>
  <si>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</si>
  <si>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</si>
  <si>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</si>
  <si>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</si>
  <si>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</si>
  <si>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</si>
  <si>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</si>
  <si>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</si>
  <si>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</si>
  <si>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</si>
  <si>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</si>
  <si>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</si>
  <si>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</si>
  <si>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</si>
  <si>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</si>
  <si>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</si>
  <si>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</si>
  <si>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</si>
  <si>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</si>
  <si>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</si>
  <si>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Umtshezi(KZN234)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</si>
  <si>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</si>
  <si>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</si>
  <si>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</si>
  <si>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</si>
  <si>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</si>
  <si>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</si>
  <si>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</si>
  <si>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</si>
  <si>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</si>
  <si>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</si>
  <si>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</si>
  <si>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</si>
  <si>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</si>
  <si>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</si>
  <si>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</si>
  <si>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</si>
  <si>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</si>
  <si>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</si>
  <si>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</si>
  <si>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</si>
  <si>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</si>
  <si>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</si>
  <si>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</si>
  <si>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</si>
  <si>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</si>
  <si>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</si>
  <si>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</si>
  <si>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</si>
  <si>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Umtshezi(KZN234)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</si>
  <si>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</si>
  <si>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</si>
  <si>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</si>
  <si>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</si>
  <si>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</si>
  <si>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</si>
  <si>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</si>
  <si>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</si>
  <si>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</si>
  <si>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</si>
  <si>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Umtshezi(KZN234)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</si>
  <si>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</si>
  <si>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</si>
  <si>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</si>
  <si>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</si>
  <si>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</si>
  <si>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</si>
  <si>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</si>
  <si>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</si>
  <si>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</si>
  <si>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</si>
  <si>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</si>
  <si>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</si>
  <si>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</si>
  <si>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</si>
  <si>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</si>
  <si>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</si>
  <si>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</si>
  <si>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</si>
  <si>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</si>
  <si>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</si>
  <si>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</si>
  <si>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</si>
  <si>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</si>
  <si>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</si>
  <si>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</si>
  <si>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</si>
  <si>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</si>
  <si>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</si>
  <si>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</si>
  <si>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</si>
  <si>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</si>
  <si>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</si>
  <si>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</si>
  <si>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Umtshezi(KZN234)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</si>
  <si>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</si>
  <si>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</si>
  <si>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</si>
  <si>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</si>
  <si>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</si>
  <si>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</si>
  <si>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</si>
  <si>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</si>
  <si>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</si>
  <si>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</si>
  <si>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</si>
  <si>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</si>
  <si>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</si>
  <si>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</si>
  <si>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</si>
  <si>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</si>
  <si>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</si>
  <si>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</si>
  <si>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</si>
  <si>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</si>
  <si>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</si>
  <si>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</si>
  <si>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</si>
  <si>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</si>
  <si>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</si>
  <si>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</si>
  <si>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Umtshezi(KZN234)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</si>
  <si>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</si>
  <si>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</si>
  <si>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</si>
  <si>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</si>
  <si>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</si>
  <si>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</si>
  <si>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</si>
  <si>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</si>
  <si>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</si>
  <si>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</si>
  <si>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</si>
  <si>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</si>
  <si>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</si>
  <si>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</si>
  <si>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</si>
  <si>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</si>
  <si>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</si>
  <si>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</si>
  <si>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</si>
  <si>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</si>
  <si>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</si>
  <si>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</si>
  <si>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</si>
  <si>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</si>
  <si>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Umtshezi(KZN234)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</si>
  <si>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</si>
  <si>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</si>
  <si>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</si>
  <si>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</si>
  <si>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</si>
  <si>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</si>
  <si>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</si>
  <si>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</si>
  <si>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</si>
  <si>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</si>
  <si>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</si>
  <si>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</si>
  <si>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</si>
  <si>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</si>
  <si>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</si>
  <si>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</si>
  <si>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</si>
  <si>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</si>
  <si>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</si>
  <si>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</si>
  <si>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</si>
  <si>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</si>
  <si>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</si>
  <si>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</si>
  <si>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</si>
  <si>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</si>
  <si>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</si>
  <si>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</si>
  <si>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</si>
  <si>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</si>
  <si>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</si>
  <si>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</si>
  <si>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</si>
  <si>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</si>
  <si>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</si>
  <si>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Umtshezi(KZN234)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</si>
  <si>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</si>
  <si>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</si>
  <si>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Umtshezi(KZN234)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</si>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</sst>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67338698</v>
      </c>
      <c r="C5" s="19">
        <v>0</v>
      </c>
      <c r="D5" s="59">
        <v>60403997</v>
      </c>
      <c r="E5" s="60">
        <v>60403997</v>
      </c>
      <c r="F5" s="60">
        <v>5371880</v>
      </c>
      <c r="G5" s="60">
        <v>5697252</v>
      </c>
      <c r="H5" s="60">
        <v>7486755</v>
      </c>
      <c r="I5" s="60">
        <v>18555887</v>
      </c>
      <c r="J5" s="60">
        <v>5875413</v>
      </c>
      <c r="K5" s="60">
        <v>4701857</v>
      </c>
      <c r="L5" s="60">
        <v>6343557</v>
      </c>
      <c r="M5" s="60">
        <v>16920827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35476714</v>
      </c>
      <c r="W5" s="60">
        <v>30202020</v>
      </c>
      <c r="X5" s="60">
        <v>5274694</v>
      </c>
      <c r="Y5" s="61">
        <v>17.46</v>
      </c>
      <c r="Z5" s="62">
        <v>60403997</v>
      </c>
    </row>
    <row r="6" spans="1:26" ht="13.5">
      <c r="A6" s="58" t="s">
        <v>32</v>
      </c>
      <c r="B6" s="19">
        <v>175220102</v>
      </c>
      <c r="C6" s="19">
        <v>0</v>
      </c>
      <c r="D6" s="59">
        <v>196414757</v>
      </c>
      <c r="E6" s="60">
        <v>196414757</v>
      </c>
      <c r="F6" s="60">
        <v>13759398</v>
      </c>
      <c r="G6" s="60">
        <v>16248988</v>
      </c>
      <c r="H6" s="60">
        <v>16533988</v>
      </c>
      <c r="I6" s="60">
        <v>46542374</v>
      </c>
      <c r="J6" s="60">
        <v>14113019</v>
      </c>
      <c r="K6" s="60">
        <v>14004401</v>
      </c>
      <c r="L6" s="60">
        <v>13839380</v>
      </c>
      <c r="M6" s="60">
        <v>41956800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88499174</v>
      </c>
      <c r="W6" s="60">
        <v>98859020</v>
      </c>
      <c r="X6" s="60">
        <v>-10359846</v>
      </c>
      <c r="Y6" s="61">
        <v>-10.48</v>
      </c>
      <c r="Z6" s="62">
        <v>196414757</v>
      </c>
    </row>
    <row r="7" spans="1:26" ht="13.5">
      <c r="A7" s="58" t="s">
        <v>33</v>
      </c>
      <c r="B7" s="19">
        <v>1774779</v>
      </c>
      <c r="C7" s="19">
        <v>0</v>
      </c>
      <c r="D7" s="59">
        <v>2211453</v>
      </c>
      <c r="E7" s="60">
        <v>2211453</v>
      </c>
      <c r="F7" s="60">
        <v>24368</v>
      </c>
      <c r="G7" s="60">
        <v>36222</v>
      </c>
      <c r="H7" s="60">
        <v>49313</v>
      </c>
      <c r="I7" s="60">
        <v>109903</v>
      </c>
      <c r="J7" s="60">
        <v>32830</v>
      </c>
      <c r="K7" s="60">
        <v>39987</v>
      </c>
      <c r="L7" s="60">
        <v>33417</v>
      </c>
      <c r="M7" s="60">
        <v>106234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216137</v>
      </c>
      <c r="W7" s="60">
        <v>1105500</v>
      </c>
      <c r="X7" s="60">
        <v>-889363</v>
      </c>
      <c r="Y7" s="61">
        <v>-80.45</v>
      </c>
      <c r="Z7" s="62">
        <v>2211453</v>
      </c>
    </row>
    <row r="8" spans="1:26" ht="13.5">
      <c r="A8" s="58" t="s">
        <v>34</v>
      </c>
      <c r="B8" s="19">
        <v>40545933</v>
      </c>
      <c r="C8" s="19">
        <v>0</v>
      </c>
      <c r="D8" s="59">
        <v>45778000</v>
      </c>
      <c r="E8" s="60">
        <v>45778000</v>
      </c>
      <c r="F8" s="60">
        <v>15553000</v>
      </c>
      <c r="G8" s="60">
        <v>475531</v>
      </c>
      <c r="H8" s="60">
        <v>370941</v>
      </c>
      <c r="I8" s="60">
        <v>16399472</v>
      </c>
      <c r="J8" s="60">
        <v>525000</v>
      </c>
      <c r="K8" s="60">
        <v>730388</v>
      </c>
      <c r="L8" s="60">
        <v>8921672</v>
      </c>
      <c r="M8" s="60">
        <v>10177060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26576532</v>
      </c>
      <c r="W8" s="60">
        <v>32680000</v>
      </c>
      <c r="X8" s="60">
        <v>-6103468</v>
      </c>
      <c r="Y8" s="61">
        <v>-18.68</v>
      </c>
      <c r="Z8" s="62">
        <v>45778000</v>
      </c>
    </row>
    <row r="9" spans="1:26" ht="13.5">
      <c r="A9" s="58" t="s">
        <v>35</v>
      </c>
      <c r="B9" s="19">
        <v>9274977</v>
      </c>
      <c r="C9" s="19">
        <v>0</v>
      </c>
      <c r="D9" s="59">
        <v>11612622</v>
      </c>
      <c r="E9" s="60">
        <v>11612622</v>
      </c>
      <c r="F9" s="60">
        <v>737594</v>
      </c>
      <c r="G9" s="60">
        <v>605008</v>
      </c>
      <c r="H9" s="60">
        <v>2936812</v>
      </c>
      <c r="I9" s="60">
        <v>4279414</v>
      </c>
      <c r="J9" s="60">
        <v>803723</v>
      </c>
      <c r="K9" s="60">
        <v>-1308040</v>
      </c>
      <c r="L9" s="60">
        <v>680357</v>
      </c>
      <c r="M9" s="60">
        <v>176040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4455454</v>
      </c>
      <c r="W9" s="60">
        <v>5806440</v>
      </c>
      <c r="X9" s="60">
        <v>-1350986</v>
      </c>
      <c r="Y9" s="61">
        <v>-23.27</v>
      </c>
      <c r="Z9" s="62">
        <v>11612622</v>
      </c>
    </row>
    <row r="10" spans="1:26" ht="25.5">
      <c r="A10" s="63" t="s">
        <v>277</v>
      </c>
      <c r="B10" s="64">
        <f>SUM(B5:B9)</f>
        <v>294154489</v>
      </c>
      <c r="C10" s="64">
        <f>SUM(C5:C9)</f>
        <v>0</v>
      </c>
      <c r="D10" s="65">
        <f aca="true" t="shared" si="0" ref="D10:Z10">SUM(D5:D9)</f>
        <v>316420829</v>
      </c>
      <c r="E10" s="66">
        <f t="shared" si="0"/>
        <v>316420829</v>
      </c>
      <c r="F10" s="66">
        <f t="shared" si="0"/>
        <v>35446240</v>
      </c>
      <c r="G10" s="66">
        <f t="shared" si="0"/>
        <v>23063001</v>
      </c>
      <c r="H10" s="66">
        <f t="shared" si="0"/>
        <v>27377809</v>
      </c>
      <c r="I10" s="66">
        <f t="shared" si="0"/>
        <v>85887050</v>
      </c>
      <c r="J10" s="66">
        <f t="shared" si="0"/>
        <v>21349985</v>
      </c>
      <c r="K10" s="66">
        <f t="shared" si="0"/>
        <v>18168593</v>
      </c>
      <c r="L10" s="66">
        <f t="shared" si="0"/>
        <v>29818383</v>
      </c>
      <c r="M10" s="66">
        <f t="shared" si="0"/>
        <v>69336961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155224011</v>
      </c>
      <c r="W10" s="66">
        <f t="shared" si="0"/>
        <v>168652980</v>
      </c>
      <c r="X10" s="66">
        <f t="shared" si="0"/>
        <v>-13428969</v>
      </c>
      <c r="Y10" s="67">
        <f>+IF(W10&lt;&gt;0,(X10/W10)*100,0)</f>
        <v>-7.962485453859161</v>
      </c>
      <c r="Z10" s="68">
        <f t="shared" si="0"/>
        <v>316420829</v>
      </c>
    </row>
    <row r="11" spans="1:26" ht="13.5">
      <c r="A11" s="58" t="s">
        <v>37</v>
      </c>
      <c r="B11" s="19">
        <v>71116670</v>
      </c>
      <c r="C11" s="19">
        <v>0</v>
      </c>
      <c r="D11" s="59">
        <v>67945570</v>
      </c>
      <c r="E11" s="60">
        <v>67945570</v>
      </c>
      <c r="F11" s="60">
        <v>6286717</v>
      </c>
      <c r="G11" s="60">
        <v>5761692</v>
      </c>
      <c r="H11" s="60">
        <v>5813158</v>
      </c>
      <c r="I11" s="60">
        <v>17861567</v>
      </c>
      <c r="J11" s="60">
        <v>5908052</v>
      </c>
      <c r="K11" s="60">
        <v>6059991</v>
      </c>
      <c r="L11" s="60">
        <v>6462639</v>
      </c>
      <c r="M11" s="60">
        <v>18430682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36292249</v>
      </c>
      <c r="W11" s="60">
        <v>33973020</v>
      </c>
      <c r="X11" s="60">
        <v>2319229</v>
      </c>
      <c r="Y11" s="61">
        <v>6.83</v>
      </c>
      <c r="Z11" s="62">
        <v>67945570</v>
      </c>
    </row>
    <row r="12" spans="1:26" ht="13.5">
      <c r="A12" s="58" t="s">
        <v>38</v>
      </c>
      <c r="B12" s="19">
        <v>5036937</v>
      </c>
      <c r="C12" s="19">
        <v>0</v>
      </c>
      <c r="D12" s="59">
        <v>5907976</v>
      </c>
      <c r="E12" s="60">
        <v>5907976</v>
      </c>
      <c r="F12" s="60">
        <v>425119</v>
      </c>
      <c r="G12" s="60">
        <v>425119</v>
      </c>
      <c r="H12" s="60">
        <v>425119</v>
      </c>
      <c r="I12" s="60">
        <v>1275357</v>
      </c>
      <c r="J12" s="60">
        <v>424524</v>
      </c>
      <c r="K12" s="60">
        <v>425119</v>
      </c>
      <c r="L12" s="60">
        <v>425119</v>
      </c>
      <c r="M12" s="60">
        <v>1274762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2550119</v>
      </c>
      <c r="W12" s="60">
        <v>2953980</v>
      </c>
      <c r="X12" s="60">
        <v>-403861</v>
      </c>
      <c r="Y12" s="61">
        <v>-13.67</v>
      </c>
      <c r="Z12" s="62">
        <v>5907976</v>
      </c>
    </row>
    <row r="13" spans="1:26" ht="13.5">
      <c r="A13" s="58" t="s">
        <v>278</v>
      </c>
      <c r="B13" s="19">
        <v>38663958</v>
      </c>
      <c r="C13" s="19">
        <v>0</v>
      </c>
      <c r="D13" s="59">
        <v>37030000</v>
      </c>
      <c r="E13" s="60">
        <v>37030000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37030000</v>
      </c>
    </row>
    <row r="14" spans="1:26" ht="13.5">
      <c r="A14" s="58" t="s">
        <v>40</v>
      </c>
      <c r="B14" s="19">
        <v>1660258</v>
      </c>
      <c r="C14" s="19">
        <v>0</v>
      </c>
      <c r="D14" s="59">
        <v>1392484</v>
      </c>
      <c r="E14" s="60">
        <v>1392484</v>
      </c>
      <c r="F14" s="60">
        <v>453497</v>
      </c>
      <c r="G14" s="60">
        <v>314849</v>
      </c>
      <c r="H14" s="60">
        <v>673765</v>
      </c>
      <c r="I14" s="60">
        <v>1442111</v>
      </c>
      <c r="J14" s="60">
        <v>610861</v>
      </c>
      <c r="K14" s="60">
        <v>284763</v>
      </c>
      <c r="L14" s="60">
        <v>807407</v>
      </c>
      <c r="M14" s="60">
        <v>1703031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3145142</v>
      </c>
      <c r="W14" s="60">
        <v>696000</v>
      </c>
      <c r="X14" s="60">
        <v>2449142</v>
      </c>
      <c r="Y14" s="61">
        <v>351.89</v>
      </c>
      <c r="Z14" s="62">
        <v>1392484</v>
      </c>
    </row>
    <row r="15" spans="1:26" ht="13.5">
      <c r="A15" s="58" t="s">
        <v>41</v>
      </c>
      <c r="B15" s="19">
        <v>143239187</v>
      </c>
      <c r="C15" s="19">
        <v>0</v>
      </c>
      <c r="D15" s="59">
        <v>160844035</v>
      </c>
      <c r="E15" s="60">
        <v>160844035</v>
      </c>
      <c r="F15" s="60">
        <v>39752</v>
      </c>
      <c r="G15" s="60">
        <v>17519046</v>
      </c>
      <c r="H15" s="60">
        <v>16812050</v>
      </c>
      <c r="I15" s="60">
        <v>34370848</v>
      </c>
      <c r="J15" s="60">
        <v>10484612</v>
      </c>
      <c r="K15" s="60">
        <v>11509034</v>
      </c>
      <c r="L15" s="60">
        <v>12249874</v>
      </c>
      <c r="M15" s="60">
        <v>34243520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68614368</v>
      </c>
      <c r="W15" s="60">
        <v>80422020</v>
      </c>
      <c r="X15" s="60">
        <v>-11807652</v>
      </c>
      <c r="Y15" s="61">
        <v>-14.68</v>
      </c>
      <c r="Z15" s="62">
        <v>160844035</v>
      </c>
    </row>
    <row r="16" spans="1:26" ht="13.5">
      <c r="A16" s="69" t="s">
        <v>42</v>
      </c>
      <c r="B16" s="19">
        <v>6142844</v>
      </c>
      <c r="C16" s="19">
        <v>0</v>
      </c>
      <c r="D16" s="59">
        <v>8537150</v>
      </c>
      <c r="E16" s="60">
        <v>8537150</v>
      </c>
      <c r="F16" s="60">
        <v>0</v>
      </c>
      <c r="G16" s="60">
        <v>0</v>
      </c>
      <c r="H16" s="60">
        <v>0</v>
      </c>
      <c r="I16" s="60">
        <v>0</v>
      </c>
      <c r="J16" s="60">
        <v>2435247</v>
      </c>
      <c r="K16" s="60">
        <v>0</v>
      </c>
      <c r="L16" s="60">
        <v>0</v>
      </c>
      <c r="M16" s="60">
        <v>2435247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2435247</v>
      </c>
      <c r="W16" s="60">
        <v>4268520</v>
      </c>
      <c r="X16" s="60">
        <v>-1833273</v>
      </c>
      <c r="Y16" s="61">
        <v>-42.95</v>
      </c>
      <c r="Z16" s="62">
        <v>8537150</v>
      </c>
    </row>
    <row r="17" spans="1:26" ht="13.5">
      <c r="A17" s="58" t="s">
        <v>43</v>
      </c>
      <c r="B17" s="19">
        <v>57294360</v>
      </c>
      <c r="C17" s="19">
        <v>0</v>
      </c>
      <c r="D17" s="59">
        <v>53531696</v>
      </c>
      <c r="E17" s="60">
        <v>53531696</v>
      </c>
      <c r="F17" s="60">
        <v>1661944</v>
      </c>
      <c r="G17" s="60">
        <v>4911529</v>
      </c>
      <c r="H17" s="60">
        <v>18442320</v>
      </c>
      <c r="I17" s="60">
        <v>25015793</v>
      </c>
      <c r="J17" s="60">
        <v>2062075</v>
      </c>
      <c r="K17" s="60">
        <v>1583234</v>
      </c>
      <c r="L17" s="60">
        <v>2733645</v>
      </c>
      <c r="M17" s="60">
        <v>6378954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31394747</v>
      </c>
      <c r="W17" s="60">
        <v>23078460</v>
      </c>
      <c r="X17" s="60">
        <v>8316287</v>
      </c>
      <c r="Y17" s="61">
        <v>36.03</v>
      </c>
      <c r="Z17" s="62">
        <v>53531696</v>
      </c>
    </row>
    <row r="18" spans="1:26" ht="13.5">
      <c r="A18" s="70" t="s">
        <v>44</v>
      </c>
      <c r="B18" s="71">
        <f>SUM(B11:B17)</f>
        <v>323154214</v>
      </c>
      <c r="C18" s="71">
        <f>SUM(C11:C17)</f>
        <v>0</v>
      </c>
      <c r="D18" s="72">
        <f aca="true" t="shared" si="1" ref="D18:Z18">SUM(D11:D17)</f>
        <v>335188911</v>
      </c>
      <c r="E18" s="73">
        <f t="shared" si="1"/>
        <v>335188911</v>
      </c>
      <c r="F18" s="73">
        <f t="shared" si="1"/>
        <v>8867029</v>
      </c>
      <c r="G18" s="73">
        <f t="shared" si="1"/>
        <v>28932235</v>
      </c>
      <c r="H18" s="73">
        <f t="shared" si="1"/>
        <v>42166412</v>
      </c>
      <c r="I18" s="73">
        <f t="shared" si="1"/>
        <v>79965676</v>
      </c>
      <c r="J18" s="73">
        <f t="shared" si="1"/>
        <v>21925371</v>
      </c>
      <c r="K18" s="73">
        <f t="shared" si="1"/>
        <v>19862141</v>
      </c>
      <c r="L18" s="73">
        <f t="shared" si="1"/>
        <v>22678684</v>
      </c>
      <c r="M18" s="73">
        <f t="shared" si="1"/>
        <v>64466196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144431872</v>
      </c>
      <c r="W18" s="73">
        <f t="shared" si="1"/>
        <v>145392000</v>
      </c>
      <c r="X18" s="73">
        <f t="shared" si="1"/>
        <v>-960128</v>
      </c>
      <c r="Y18" s="67">
        <f>+IF(W18&lt;&gt;0,(X18/W18)*100,0)</f>
        <v>-0.6603719599427754</v>
      </c>
      <c r="Z18" s="74">
        <f t="shared" si="1"/>
        <v>335188911</v>
      </c>
    </row>
    <row r="19" spans="1:26" ht="13.5">
      <c r="A19" s="70" t="s">
        <v>45</v>
      </c>
      <c r="B19" s="75">
        <f>+B10-B18</f>
        <v>-28999725</v>
      </c>
      <c r="C19" s="75">
        <f>+C10-C18</f>
        <v>0</v>
      </c>
      <c r="D19" s="76">
        <f aca="true" t="shared" si="2" ref="D19:Z19">+D10-D18</f>
        <v>-18768082</v>
      </c>
      <c r="E19" s="77">
        <f t="shared" si="2"/>
        <v>-18768082</v>
      </c>
      <c r="F19" s="77">
        <f t="shared" si="2"/>
        <v>26579211</v>
      </c>
      <c r="G19" s="77">
        <f t="shared" si="2"/>
        <v>-5869234</v>
      </c>
      <c r="H19" s="77">
        <f t="shared" si="2"/>
        <v>-14788603</v>
      </c>
      <c r="I19" s="77">
        <f t="shared" si="2"/>
        <v>5921374</v>
      </c>
      <c r="J19" s="77">
        <f t="shared" si="2"/>
        <v>-575386</v>
      </c>
      <c r="K19" s="77">
        <f t="shared" si="2"/>
        <v>-1693548</v>
      </c>
      <c r="L19" s="77">
        <f t="shared" si="2"/>
        <v>7139699</v>
      </c>
      <c r="M19" s="77">
        <f t="shared" si="2"/>
        <v>4870765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10792139</v>
      </c>
      <c r="W19" s="77">
        <f>IF(E10=E18,0,W10-W18)</f>
        <v>23260980</v>
      </c>
      <c r="X19" s="77">
        <f t="shared" si="2"/>
        <v>-12468841</v>
      </c>
      <c r="Y19" s="78">
        <f>+IF(W19&lt;&gt;0,(X19/W19)*100,0)</f>
        <v>-53.60410868329709</v>
      </c>
      <c r="Z19" s="79">
        <f t="shared" si="2"/>
        <v>-18768082</v>
      </c>
    </row>
    <row r="20" spans="1:26" ht="13.5">
      <c r="A20" s="58" t="s">
        <v>46</v>
      </c>
      <c r="B20" s="19">
        <v>31405674</v>
      </c>
      <c r="C20" s="19">
        <v>0</v>
      </c>
      <c r="D20" s="59">
        <v>28615000</v>
      </c>
      <c r="E20" s="60">
        <v>28615000</v>
      </c>
      <c r="F20" s="60">
        <v>749796</v>
      </c>
      <c r="G20" s="60">
        <v>576204</v>
      </c>
      <c r="H20" s="60">
        <v>289444</v>
      </c>
      <c r="I20" s="60">
        <v>1615444</v>
      </c>
      <c r="J20" s="60">
        <v>0</v>
      </c>
      <c r="K20" s="60">
        <v>2557556</v>
      </c>
      <c r="L20" s="60">
        <v>782330</v>
      </c>
      <c r="M20" s="60">
        <v>3339886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4955330</v>
      </c>
      <c r="W20" s="60">
        <v>14307480</v>
      </c>
      <c r="X20" s="60">
        <v>-9352150</v>
      </c>
      <c r="Y20" s="61">
        <v>-65.37</v>
      </c>
      <c r="Z20" s="62">
        <v>28615000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2405949</v>
      </c>
      <c r="C22" s="86">
        <f>SUM(C19:C21)</f>
        <v>0</v>
      </c>
      <c r="D22" s="87">
        <f aca="true" t="shared" si="3" ref="D22:Z22">SUM(D19:D21)</f>
        <v>9846918</v>
      </c>
      <c r="E22" s="88">
        <f t="shared" si="3"/>
        <v>9846918</v>
      </c>
      <c r="F22" s="88">
        <f t="shared" si="3"/>
        <v>27329007</v>
      </c>
      <c r="G22" s="88">
        <f t="shared" si="3"/>
        <v>-5293030</v>
      </c>
      <c r="H22" s="88">
        <f t="shared" si="3"/>
        <v>-14499159</v>
      </c>
      <c r="I22" s="88">
        <f t="shared" si="3"/>
        <v>7536818</v>
      </c>
      <c r="J22" s="88">
        <f t="shared" si="3"/>
        <v>-575386</v>
      </c>
      <c r="K22" s="88">
        <f t="shared" si="3"/>
        <v>864008</v>
      </c>
      <c r="L22" s="88">
        <f t="shared" si="3"/>
        <v>7922029</v>
      </c>
      <c r="M22" s="88">
        <f t="shared" si="3"/>
        <v>8210651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15747469</v>
      </c>
      <c r="W22" s="88">
        <f t="shared" si="3"/>
        <v>37568460</v>
      </c>
      <c r="X22" s="88">
        <f t="shared" si="3"/>
        <v>-21820991</v>
      </c>
      <c r="Y22" s="89">
        <f>+IF(W22&lt;&gt;0,(X22/W22)*100,0)</f>
        <v>-58.08327251103719</v>
      </c>
      <c r="Z22" s="90">
        <f t="shared" si="3"/>
        <v>9846918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2405949</v>
      </c>
      <c r="C24" s="75">
        <f>SUM(C22:C23)</f>
        <v>0</v>
      </c>
      <c r="D24" s="76">
        <f aca="true" t="shared" si="4" ref="D24:Z24">SUM(D22:D23)</f>
        <v>9846918</v>
      </c>
      <c r="E24" s="77">
        <f t="shared" si="4"/>
        <v>9846918</v>
      </c>
      <c r="F24" s="77">
        <f t="shared" si="4"/>
        <v>27329007</v>
      </c>
      <c r="G24" s="77">
        <f t="shared" si="4"/>
        <v>-5293030</v>
      </c>
      <c r="H24" s="77">
        <f t="shared" si="4"/>
        <v>-14499159</v>
      </c>
      <c r="I24" s="77">
        <f t="shared" si="4"/>
        <v>7536818</v>
      </c>
      <c r="J24" s="77">
        <f t="shared" si="4"/>
        <v>-575386</v>
      </c>
      <c r="K24" s="77">
        <f t="shared" si="4"/>
        <v>864008</v>
      </c>
      <c r="L24" s="77">
        <f t="shared" si="4"/>
        <v>7922029</v>
      </c>
      <c r="M24" s="77">
        <f t="shared" si="4"/>
        <v>8210651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15747469</v>
      </c>
      <c r="W24" s="77">
        <f t="shared" si="4"/>
        <v>37568460</v>
      </c>
      <c r="X24" s="77">
        <f t="shared" si="4"/>
        <v>-21820991</v>
      </c>
      <c r="Y24" s="78">
        <f>+IF(W24&lt;&gt;0,(X24/W24)*100,0)</f>
        <v>-58.08327251103719</v>
      </c>
      <c r="Z24" s="79">
        <f t="shared" si="4"/>
        <v>9846918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25979009</v>
      </c>
      <c r="C27" s="22">
        <v>0</v>
      </c>
      <c r="D27" s="99">
        <v>35499280</v>
      </c>
      <c r="E27" s="100">
        <v>35499280</v>
      </c>
      <c r="F27" s="100">
        <v>1763575</v>
      </c>
      <c r="G27" s="100">
        <v>3247283</v>
      </c>
      <c r="H27" s="100">
        <v>4956493</v>
      </c>
      <c r="I27" s="100">
        <v>9967351</v>
      </c>
      <c r="J27" s="100">
        <v>4923034</v>
      </c>
      <c r="K27" s="100">
        <v>7238960</v>
      </c>
      <c r="L27" s="100">
        <v>8859601</v>
      </c>
      <c r="M27" s="100">
        <v>21021595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30988946</v>
      </c>
      <c r="W27" s="100">
        <v>17749640</v>
      </c>
      <c r="X27" s="100">
        <v>13239306</v>
      </c>
      <c r="Y27" s="101">
        <v>74.59</v>
      </c>
      <c r="Z27" s="102">
        <v>35499280</v>
      </c>
    </row>
    <row r="28" spans="1:26" ht="13.5">
      <c r="A28" s="103" t="s">
        <v>46</v>
      </c>
      <c r="B28" s="19">
        <v>10389659</v>
      </c>
      <c r="C28" s="19">
        <v>0</v>
      </c>
      <c r="D28" s="59">
        <v>29265000</v>
      </c>
      <c r="E28" s="60">
        <v>29265000</v>
      </c>
      <c r="F28" s="60">
        <v>1763575</v>
      </c>
      <c r="G28" s="60">
        <v>2048183</v>
      </c>
      <c r="H28" s="60">
        <v>3315479</v>
      </c>
      <c r="I28" s="60">
        <v>7127237</v>
      </c>
      <c r="J28" s="60">
        <v>4818560</v>
      </c>
      <c r="K28" s="60">
        <v>2664424</v>
      </c>
      <c r="L28" s="60">
        <v>7219182</v>
      </c>
      <c r="M28" s="60">
        <v>14702166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21829403</v>
      </c>
      <c r="W28" s="60">
        <v>14632500</v>
      </c>
      <c r="X28" s="60">
        <v>7196903</v>
      </c>
      <c r="Y28" s="61">
        <v>49.18</v>
      </c>
      <c r="Z28" s="62">
        <v>29265000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11539350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629905</v>
      </c>
      <c r="L30" s="60">
        <v>629905</v>
      </c>
      <c r="M30" s="60">
        <v>1259810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1259810</v>
      </c>
      <c r="W30" s="60"/>
      <c r="X30" s="60">
        <v>1259810</v>
      </c>
      <c r="Y30" s="61">
        <v>0</v>
      </c>
      <c r="Z30" s="62">
        <v>0</v>
      </c>
    </row>
    <row r="31" spans="1:26" ht="13.5">
      <c r="A31" s="58" t="s">
        <v>53</v>
      </c>
      <c r="B31" s="19">
        <v>4050000</v>
      </c>
      <c r="C31" s="19">
        <v>0</v>
      </c>
      <c r="D31" s="59">
        <v>6234280</v>
      </c>
      <c r="E31" s="60">
        <v>6234280</v>
      </c>
      <c r="F31" s="60">
        <v>0</v>
      </c>
      <c r="G31" s="60">
        <v>1199100</v>
      </c>
      <c r="H31" s="60">
        <v>1641014</v>
      </c>
      <c r="I31" s="60">
        <v>2840114</v>
      </c>
      <c r="J31" s="60">
        <v>104474</v>
      </c>
      <c r="K31" s="60">
        <v>3944631</v>
      </c>
      <c r="L31" s="60">
        <v>1010514</v>
      </c>
      <c r="M31" s="60">
        <v>5059619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7899733</v>
      </c>
      <c r="W31" s="60">
        <v>3117140</v>
      </c>
      <c r="X31" s="60">
        <v>4782593</v>
      </c>
      <c r="Y31" s="61">
        <v>153.43</v>
      </c>
      <c r="Z31" s="62">
        <v>6234280</v>
      </c>
    </row>
    <row r="32" spans="1:26" ht="13.5">
      <c r="A32" s="70" t="s">
        <v>54</v>
      </c>
      <c r="B32" s="22">
        <f>SUM(B28:B31)</f>
        <v>25979009</v>
      </c>
      <c r="C32" s="22">
        <f>SUM(C28:C31)</f>
        <v>0</v>
      </c>
      <c r="D32" s="99">
        <f aca="true" t="shared" si="5" ref="D32:Z32">SUM(D28:D31)</f>
        <v>35499280</v>
      </c>
      <c r="E32" s="100">
        <f t="shared" si="5"/>
        <v>35499280</v>
      </c>
      <c r="F32" s="100">
        <f t="shared" si="5"/>
        <v>1763575</v>
      </c>
      <c r="G32" s="100">
        <f t="shared" si="5"/>
        <v>3247283</v>
      </c>
      <c r="H32" s="100">
        <f t="shared" si="5"/>
        <v>4956493</v>
      </c>
      <c r="I32" s="100">
        <f t="shared" si="5"/>
        <v>9967351</v>
      </c>
      <c r="J32" s="100">
        <f t="shared" si="5"/>
        <v>4923034</v>
      </c>
      <c r="K32" s="100">
        <f t="shared" si="5"/>
        <v>7238960</v>
      </c>
      <c r="L32" s="100">
        <f t="shared" si="5"/>
        <v>8859601</v>
      </c>
      <c r="M32" s="100">
        <f t="shared" si="5"/>
        <v>21021595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30988946</v>
      </c>
      <c r="W32" s="100">
        <f t="shared" si="5"/>
        <v>17749640</v>
      </c>
      <c r="X32" s="100">
        <f t="shared" si="5"/>
        <v>13239306</v>
      </c>
      <c r="Y32" s="101">
        <f>+IF(W32&lt;&gt;0,(X32/W32)*100,0)</f>
        <v>74.58915223069313</v>
      </c>
      <c r="Z32" s="102">
        <f t="shared" si="5"/>
        <v>35499280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141881558</v>
      </c>
      <c r="C35" s="19">
        <v>0</v>
      </c>
      <c r="D35" s="59">
        <v>99332515</v>
      </c>
      <c r="E35" s="60">
        <v>99332515</v>
      </c>
      <c r="F35" s="60">
        <v>5014745</v>
      </c>
      <c r="G35" s="60">
        <v>66411765</v>
      </c>
      <c r="H35" s="60">
        <v>83486634</v>
      </c>
      <c r="I35" s="60">
        <v>83486634</v>
      </c>
      <c r="J35" s="60">
        <v>88275046</v>
      </c>
      <c r="K35" s="60">
        <v>95919484</v>
      </c>
      <c r="L35" s="60">
        <v>129575947</v>
      </c>
      <c r="M35" s="60">
        <v>129575947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129575947</v>
      </c>
      <c r="W35" s="60">
        <v>49666258</v>
      </c>
      <c r="X35" s="60">
        <v>79909689</v>
      </c>
      <c r="Y35" s="61">
        <v>160.89</v>
      </c>
      <c r="Z35" s="62">
        <v>99332515</v>
      </c>
    </row>
    <row r="36" spans="1:26" ht="13.5">
      <c r="A36" s="58" t="s">
        <v>57</v>
      </c>
      <c r="B36" s="19">
        <v>638631100</v>
      </c>
      <c r="C36" s="19">
        <v>0</v>
      </c>
      <c r="D36" s="59">
        <v>613246247</v>
      </c>
      <c r="E36" s="60">
        <v>613246247</v>
      </c>
      <c r="F36" s="60">
        <v>3704952</v>
      </c>
      <c r="G36" s="60">
        <v>689912944</v>
      </c>
      <c r="H36" s="60">
        <v>630492638</v>
      </c>
      <c r="I36" s="60">
        <v>630492638</v>
      </c>
      <c r="J36" s="60">
        <v>630492638</v>
      </c>
      <c r="K36" s="60">
        <v>630492638</v>
      </c>
      <c r="L36" s="60">
        <v>674424975</v>
      </c>
      <c r="M36" s="60">
        <v>674424975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674424975</v>
      </c>
      <c r="W36" s="60">
        <v>306623124</v>
      </c>
      <c r="X36" s="60">
        <v>367801851</v>
      </c>
      <c r="Y36" s="61">
        <v>119.95</v>
      </c>
      <c r="Z36" s="62">
        <v>613246247</v>
      </c>
    </row>
    <row r="37" spans="1:26" ht="13.5">
      <c r="A37" s="58" t="s">
        <v>58</v>
      </c>
      <c r="B37" s="19">
        <v>75129855</v>
      </c>
      <c r="C37" s="19">
        <v>0</v>
      </c>
      <c r="D37" s="59">
        <v>63565379</v>
      </c>
      <c r="E37" s="60">
        <v>63565379</v>
      </c>
      <c r="F37" s="60">
        <v>-17867449</v>
      </c>
      <c r="G37" s="60">
        <v>57558174</v>
      </c>
      <c r="H37" s="60">
        <v>75967263</v>
      </c>
      <c r="I37" s="60">
        <v>75967263</v>
      </c>
      <c r="J37" s="60">
        <v>60950768</v>
      </c>
      <c r="K37" s="60">
        <v>64998705</v>
      </c>
      <c r="L37" s="60">
        <v>81201201</v>
      </c>
      <c r="M37" s="60">
        <v>81201201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81201201</v>
      </c>
      <c r="W37" s="60">
        <v>31782690</v>
      </c>
      <c r="X37" s="60">
        <v>49418511</v>
      </c>
      <c r="Y37" s="61">
        <v>155.49</v>
      </c>
      <c r="Z37" s="62">
        <v>63565379</v>
      </c>
    </row>
    <row r="38" spans="1:26" ht="13.5">
      <c r="A38" s="58" t="s">
        <v>59</v>
      </c>
      <c r="B38" s="19">
        <v>35073245</v>
      </c>
      <c r="C38" s="19">
        <v>0</v>
      </c>
      <c r="D38" s="59">
        <v>25565689</v>
      </c>
      <c r="E38" s="60">
        <v>25565689</v>
      </c>
      <c r="F38" s="60">
        <v>0</v>
      </c>
      <c r="G38" s="60">
        <v>45506414</v>
      </c>
      <c r="H38" s="60">
        <v>45506414</v>
      </c>
      <c r="I38" s="60">
        <v>45506414</v>
      </c>
      <c r="J38" s="60">
        <v>45506414</v>
      </c>
      <c r="K38" s="60">
        <v>48006414</v>
      </c>
      <c r="L38" s="60">
        <v>37075372</v>
      </c>
      <c r="M38" s="60">
        <v>37075372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37075372</v>
      </c>
      <c r="W38" s="60">
        <v>12782845</v>
      </c>
      <c r="X38" s="60">
        <v>24292527</v>
      </c>
      <c r="Y38" s="61">
        <v>190.04</v>
      </c>
      <c r="Z38" s="62">
        <v>25565689</v>
      </c>
    </row>
    <row r="39" spans="1:26" ht="13.5">
      <c r="A39" s="58" t="s">
        <v>60</v>
      </c>
      <c r="B39" s="19">
        <v>670309558</v>
      </c>
      <c r="C39" s="19">
        <v>0</v>
      </c>
      <c r="D39" s="59">
        <v>623447694</v>
      </c>
      <c r="E39" s="60">
        <v>623447694</v>
      </c>
      <c r="F39" s="60">
        <v>26587146</v>
      </c>
      <c r="G39" s="60">
        <v>653260121</v>
      </c>
      <c r="H39" s="60">
        <v>592505595</v>
      </c>
      <c r="I39" s="60">
        <v>592505595</v>
      </c>
      <c r="J39" s="60">
        <v>612310502</v>
      </c>
      <c r="K39" s="60">
        <v>613407003</v>
      </c>
      <c r="L39" s="60">
        <v>685724349</v>
      </c>
      <c r="M39" s="60">
        <v>685724349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685724349</v>
      </c>
      <c r="W39" s="60">
        <v>311723847</v>
      </c>
      <c r="X39" s="60">
        <v>374000502</v>
      </c>
      <c r="Y39" s="61">
        <v>119.98</v>
      </c>
      <c r="Z39" s="62">
        <v>623447694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44118790</v>
      </c>
      <c r="C42" s="19">
        <v>0</v>
      </c>
      <c r="D42" s="59">
        <v>36353180</v>
      </c>
      <c r="E42" s="60">
        <v>36353180</v>
      </c>
      <c r="F42" s="60">
        <v>-3645192</v>
      </c>
      <c r="G42" s="60">
        <v>3226083</v>
      </c>
      <c r="H42" s="60">
        <v>1395900</v>
      </c>
      <c r="I42" s="60">
        <v>976791</v>
      </c>
      <c r="J42" s="60">
        <v>5543501</v>
      </c>
      <c r="K42" s="60">
        <v>5150205</v>
      </c>
      <c r="L42" s="60">
        <v>7791265</v>
      </c>
      <c r="M42" s="60">
        <v>18484971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19461762</v>
      </c>
      <c r="W42" s="60">
        <v>30938974</v>
      </c>
      <c r="X42" s="60">
        <v>-11477212</v>
      </c>
      <c r="Y42" s="61">
        <v>-37.1</v>
      </c>
      <c r="Z42" s="62">
        <v>36353180</v>
      </c>
    </row>
    <row r="43" spans="1:26" ht="13.5">
      <c r="A43" s="58" t="s">
        <v>63</v>
      </c>
      <c r="B43" s="19">
        <v>-49301325</v>
      </c>
      <c r="C43" s="19">
        <v>0</v>
      </c>
      <c r="D43" s="59">
        <v>-35460851</v>
      </c>
      <c r="E43" s="60">
        <v>-35460851</v>
      </c>
      <c r="F43" s="60">
        <v>-1763577</v>
      </c>
      <c r="G43" s="60">
        <v>-3247286</v>
      </c>
      <c r="H43" s="60">
        <v>-4962036</v>
      </c>
      <c r="I43" s="60">
        <v>-9972899</v>
      </c>
      <c r="J43" s="60">
        <v>-4918897</v>
      </c>
      <c r="K43" s="60">
        <v>-8538340</v>
      </c>
      <c r="L43" s="60">
        <v>-8229719</v>
      </c>
      <c r="M43" s="60">
        <v>-21686956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-31659855</v>
      </c>
      <c r="W43" s="60">
        <v>-17749638</v>
      </c>
      <c r="X43" s="60">
        <v>-13910217</v>
      </c>
      <c r="Y43" s="61">
        <v>78.37</v>
      </c>
      <c r="Z43" s="62">
        <v>-35460851</v>
      </c>
    </row>
    <row r="44" spans="1:26" ht="13.5">
      <c r="A44" s="58" t="s">
        <v>64</v>
      </c>
      <c r="B44" s="19">
        <v>-991871</v>
      </c>
      <c r="C44" s="19">
        <v>0</v>
      </c>
      <c r="D44" s="59">
        <v>-1328683</v>
      </c>
      <c r="E44" s="60">
        <v>-1328683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2500000</v>
      </c>
      <c r="L44" s="60">
        <v>0</v>
      </c>
      <c r="M44" s="60">
        <v>2500000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2500000</v>
      </c>
      <c r="W44" s="60">
        <v>-664500</v>
      </c>
      <c r="X44" s="60">
        <v>3164500</v>
      </c>
      <c r="Y44" s="61">
        <v>-476.22</v>
      </c>
      <c r="Z44" s="62">
        <v>-1328683</v>
      </c>
    </row>
    <row r="45" spans="1:26" ht="13.5">
      <c r="A45" s="70" t="s">
        <v>65</v>
      </c>
      <c r="B45" s="22">
        <v>7349067</v>
      </c>
      <c r="C45" s="22">
        <v>0</v>
      </c>
      <c r="D45" s="99">
        <v>29167646</v>
      </c>
      <c r="E45" s="100">
        <v>29167646</v>
      </c>
      <c r="F45" s="100">
        <v>1931560</v>
      </c>
      <c r="G45" s="100">
        <v>1910357</v>
      </c>
      <c r="H45" s="100">
        <v>-1655779</v>
      </c>
      <c r="I45" s="100">
        <v>-1655779</v>
      </c>
      <c r="J45" s="100">
        <v>-1031175</v>
      </c>
      <c r="K45" s="100">
        <v>-1919310</v>
      </c>
      <c r="L45" s="100">
        <v>-2357764</v>
      </c>
      <c r="M45" s="100">
        <v>-2357764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-2357764</v>
      </c>
      <c r="W45" s="100">
        <v>42128836</v>
      </c>
      <c r="X45" s="100">
        <v>-44486600</v>
      </c>
      <c r="Y45" s="101">
        <v>-105.6</v>
      </c>
      <c r="Z45" s="102">
        <v>29167646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12703649</v>
      </c>
      <c r="C49" s="52">
        <v>0</v>
      </c>
      <c r="D49" s="129">
        <v>3799723</v>
      </c>
      <c r="E49" s="54">
        <v>5711266</v>
      </c>
      <c r="F49" s="54">
        <v>0</v>
      </c>
      <c r="G49" s="54">
        <v>0</v>
      </c>
      <c r="H49" s="54">
        <v>0</v>
      </c>
      <c r="I49" s="54">
        <v>74505663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96720301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14046047</v>
      </c>
      <c r="C51" s="52">
        <v>0</v>
      </c>
      <c r="D51" s="129">
        <v>2129786</v>
      </c>
      <c r="E51" s="54">
        <v>452841</v>
      </c>
      <c r="F51" s="54">
        <v>0</v>
      </c>
      <c r="G51" s="54">
        <v>0</v>
      </c>
      <c r="H51" s="54">
        <v>0</v>
      </c>
      <c r="I51" s="54">
        <v>3348576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19977250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99.7169963423218</v>
      </c>
      <c r="C58" s="5">
        <f>IF(C67=0,0,+(C76/C67)*100)</f>
        <v>0</v>
      </c>
      <c r="D58" s="6">
        <f aca="true" t="shared" si="6" ref="D58:Z58">IF(D67=0,0,+(D76/D67)*100)</f>
        <v>89.31857964277731</v>
      </c>
      <c r="E58" s="7">
        <f t="shared" si="6"/>
        <v>89.31857964277731</v>
      </c>
      <c r="F58" s="7">
        <f t="shared" si="6"/>
        <v>57.16445326337305</v>
      </c>
      <c r="G58" s="7">
        <f t="shared" si="6"/>
        <v>148.9789361991079</v>
      </c>
      <c r="H58" s="7">
        <f t="shared" si="6"/>
        <v>91.29557365792142</v>
      </c>
      <c r="I58" s="7">
        <f t="shared" si="6"/>
        <v>100.40495850971445</v>
      </c>
      <c r="J58" s="7">
        <f t="shared" si="6"/>
        <v>111.94924909851711</v>
      </c>
      <c r="K58" s="7">
        <f t="shared" si="6"/>
        <v>85.85086872011067</v>
      </c>
      <c r="L58" s="7">
        <f t="shared" si="6"/>
        <v>131.39998721252195</v>
      </c>
      <c r="M58" s="7">
        <f t="shared" si="6"/>
        <v>110.90553458726191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105.27476677954255</v>
      </c>
      <c r="W58" s="7">
        <f t="shared" si="6"/>
        <v>87.48309499313021</v>
      </c>
      <c r="X58" s="7">
        <f t="shared" si="6"/>
        <v>0</v>
      </c>
      <c r="Y58" s="7">
        <f t="shared" si="6"/>
        <v>0</v>
      </c>
      <c r="Z58" s="8">
        <f t="shared" si="6"/>
        <v>89.31857964277731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89.99999704831325</v>
      </c>
      <c r="E59" s="10">
        <f t="shared" si="7"/>
        <v>89.99999704831325</v>
      </c>
      <c r="F59" s="10">
        <f t="shared" si="7"/>
        <v>40.05491044675452</v>
      </c>
      <c r="G59" s="10">
        <f t="shared" si="7"/>
        <v>313.9060723652025</v>
      </c>
      <c r="H59" s="10">
        <f t="shared" si="7"/>
        <v>81.58920785682635</v>
      </c>
      <c r="I59" s="10">
        <f t="shared" si="7"/>
        <v>140.71324944613542</v>
      </c>
      <c r="J59" s="10">
        <f t="shared" si="7"/>
        <v>68.46026612896297</v>
      </c>
      <c r="K59" s="10">
        <f t="shared" si="7"/>
        <v>51.95119994158224</v>
      </c>
      <c r="L59" s="10">
        <f t="shared" si="7"/>
        <v>66.00650420434474</v>
      </c>
      <c r="M59" s="10">
        <f t="shared" si="7"/>
        <v>62.51528652898774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101.49100715074057</v>
      </c>
      <c r="W59" s="10">
        <f t="shared" si="7"/>
        <v>90.00042061733342</v>
      </c>
      <c r="X59" s="10">
        <f t="shared" si="7"/>
        <v>0</v>
      </c>
      <c r="Y59" s="10">
        <f t="shared" si="7"/>
        <v>0</v>
      </c>
      <c r="Z59" s="11">
        <f t="shared" si="7"/>
        <v>89.99999704831325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90.0000003563887</v>
      </c>
      <c r="E60" s="13">
        <f t="shared" si="7"/>
        <v>90.0000003563887</v>
      </c>
      <c r="F60" s="13">
        <f t="shared" si="7"/>
        <v>63.017807901188704</v>
      </c>
      <c r="G60" s="13">
        <f t="shared" si="7"/>
        <v>101.51115257147092</v>
      </c>
      <c r="H60" s="13">
        <f t="shared" si="7"/>
        <v>106.56502835250636</v>
      </c>
      <c r="I60" s="13">
        <f t="shared" si="7"/>
        <v>91.92667095150755</v>
      </c>
      <c r="J60" s="13">
        <f t="shared" si="7"/>
        <v>128.02026979486106</v>
      </c>
      <c r="K60" s="13">
        <f t="shared" si="7"/>
        <v>84.77520745085776</v>
      </c>
      <c r="L60" s="13">
        <f t="shared" si="7"/>
        <v>157.89918334491864</v>
      </c>
      <c r="M60" s="13">
        <f t="shared" si="7"/>
        <v>123.44138018152005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106.86756014242573</v>
      </c>
      <c r="W60" s="13">
        <f t="shared" si="7"/>
        <v>87.63892257884005</v>
      </c>
      <c r="X60" s="13">
        <f t="shared" si="7"/>
        <v>0</v>
      </c>
      <c r="Y60" s="13">
        <f t="shared" si="7"/>
        <v>0</v>
      </c>
      <c r="Z60" s="14">
        <f t="shared" si="7"/>
        <v>90.0000003563887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90.00000021171063</v>
      </c>
      <c r="E61" s="13">
        <f t="shared" si="7"/>
        <v>90.00000021171063</v>
      </c>
      <c r="F61" s="13">
        <f t="shared" si="7"/>
        <v>63.907742082576554</v>
      </c>
      <c r="G61" s="13">
        <f t="shared" si="7"/>
        <v>103.38170114746292</v>
      </c>
      <c r="H61" s="13">
        <f t="shared" si="7"/>
        <v>110.73783768094123</v>
      </c>
      <c r="I61" s="13">
        <f t="shared" si="7"/>
        <v>94.25119448836973</v>
      </c>
      <c r="J61" s="13">
        <f t="shared" si="7"/>
        <v>131.02207946913433</v>
      </c>
      <c r="K61" s="13">
        <f t="shared" si="7"/>
        <v>83.23337211713367</v>
      </c>
      <c r="L61" s="13">
        <f t="shared" si="7"/>
        <v>160.17173850033114</v>
      </c>
      <c r="M61" s="13">
        <f t="shared" si="7"/>
        <v>124.32072935746817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108.59390466197726</v>
      </c>
      <c r="W61" s="13">
        <f t="shared" si="7"/>
        <v>87.5462573591253</v>
      </c>
      <c r="X61" s="13">
        <f t="shared" si="7"/>
        <v>0</v>
      </c>
      <c r="Y61" s="13">
        <f t="shared" si="7"/>
        <v>0</v>
      </c>
      <c r="Z61" s="14">
        <f t="shared" si="7"/>
        <v>90.00000021171063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90.00000401197012</v>
      </c>
      <c r="E64" s="13">
        <f t="shared" si="7"/>
        <v>90.00000401197012</v>
      </c>
      <c r="F64" s="13">
        <f t="shared" si="7"/>
        <v>39.643194013997984</v>
      </c>
      <c r="G64" s="13">
        <f t="shared" si="7"/>
        <v>43.12616097076485</v>
      </c>
      <c r="H64" s="13">
        <f t="shared" si="7"/>
        <v>30.35599859259622</v>
      </c>
      <c r="I64" s="13">
        <f t="shared" si="7"/>
        <v>36.315304417022915</v>
      </c>
      <c r="J64" s="13">
        <f t="shared" si="7"/>
        <v>50.13393973761941</v>
      </c>
      <c r="K64" s="13">
        <f t="shared" si="7"/>
        <v>129.8651321276241</v>
      </c>
      <c r="L64" s="13">
        <f t="shared" si="7"/>
        <v>49.90728679794651</v>
      </c>
      <c r="M64" s="13">
        <f t="shared" si="7"/>
        <v>61.06458940832249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46.06428348869213</v>
      </c>
      <c r="W64" s="13">
        <f t="shared" si="7"/>
        <v>89.99630919331804</v>
      </c>
      <c r="X64" s="13">
        <f t="shared" si="7"/>
        <v>0</v>
      </c>
      <c r="Y64" s="13">
        <f t="shared" si="7"/>
        <v>0</v>
      </c>
      <c r="Z64" s="14">
        <f t="shared" si="7"/>
        <v>90.00000401197012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236062320</v>
      </c>
      <c r="C67" s="24"/>
      <c r="D67" s="25">
        <v>252533063</v>
      </c>
      <c r="E67" s="26">
        <v>252533063</v>
      </c>
      <c r="F67" s="26">
        <v>18419975</v>
      </c>
      <c r="G67" s="26">
        <v>21007747</v>
      </c>
      <c r="H67" s="26">
        <v>24583527</v>
      </c>
      <c r="I67" s="26">
        <v>64011249</v>
      </c>
      <c r="J67" s="26">
        <v>19271303</v>
      </c>
      <c r="K67" s="26">
        <v>16679653</v>
      </c>
      <c r="L67" s="26">
        <v>19409613</v>
      </c>
      <c r="M67" s="26">
        <v>55360569</v>
      </c>
      <c r="N67" s="26"/>
      <c r="O67" s="26"/>
      <c r="P67" s="26"/>
      <c r="Q67" s="26"/>
      <c r="R67" s="26"/>
      <c r="S67" s="26"/>
      <c r="T67" s="26"/>
      <c r="U67" s="26"/>
      <c r="V67" s="26">
        <v>119371818</v>
      </c>
      <c r="W67" s="26">
        <v>126918020</v>
      </c>
      <c r="X67" s="26"/>
      <c r="Y67" s="25"/>
      <c r="Z67" s="27">
        <v>252533063</v>
      </c>
    </row>
    <row r="68" spans="1:26" ht="13.5" hidden="1">
      <c r="A68" s="37" t="s">
        <v>31</v>
      </c>
      <c r="B68" s="19">
        <v>60174153</v>
      </c>
      <c r="C68" s="19"/>
      <c r="D68" s="20">
        <v>54206294</v>
      </c>
      <c r="E68" s="21">
        <v>54206294</v>
      </c>
      <c r="F68" s="21">
        <v>4640647</v>
      </c>
      <c r="G68" s="21">
        <v>4715609</v>
      </c>
      <c r="H68" s="21">
        <v>5912820</v>
      </c>
      <c r="I68" s="21">
        <v>15269076</v>
      </c>
      <c r="J68" s="21">
        <v>5122028</v>
      </c>
      <c r="K68" s="21">
        <v>4710896</v>
      </c>
      <c r="L68" s="21">
        <v>5532729</v>
      </c>
      <c r="M68" s="21">
        <v>15365653</v>
      </c>
      <c r="N68" s="21"/>
      <c r="O68" s="21"/>
      <c r="P68" s="21"/>
      <c r="Q68" s="21"/>
      <c r="R68" s="21"/>
      <c r="S68" s="21"/>
      <c r="T68" s="21"/>
      <c r="U68" s="21"/>
      <c r="V68" s="21">
        <v>30634729</v>
      </c>
      <c r="W68" s="21">
        <v>27103020</v>
      </c>
      <c r="X68" s="21"/>
      <c r="Y68" s="20"/>
      <c r="Z68" s="23">
        <v>54206294</v>
      </c>
    </row>
    <row r="69" spans="1:26" ht="13.5" hidden="1">
      <c r="A69" s="38" t="s">
        <v>32</v>
      </c>
      <c r="B69" s="19">
        <v>175220102</v>
      </c>
      <c r="C69" s="19"/>
      <c r="D69" s="20">
        <v>196414757</v>
      </c>
      <c r="E69" s="21">
        <v>196414757</v>
      </c>
      <c r="F69" s="21">
        <v>13759398</v>
      </c>
      <c r="G69" s="21">
        <v>16248988</v>
      </c>
      <c r="H69" s="21">
        <v>16533988</v>
      </c>
      <c r="I69" s="21">
        <v>46542374</v>
      </c>
      <c r="J69" s="21">
        <v>14113019</v>
      </c>
      <c r="K69" s="21">
        <v>14004401</v>
      </c>
      <c r="L69" s="21">
        <v>13839380</v>
      </c>
      <c r="M69" s="21">
        <v>41956800</v>
      </c>
      <c r="N69" s="21"/>
      <c r="O69" s="21"/>
      <c r="P69" s="21"/>
      <c r="Q69" s="21"/>
      <c r="R69" s="21"/>
      <c r="S69" s="21"/>
      <c r="T69" s="21"/>
      <c r="U69" s="21"/>
      <c r="V69" s="21">
        <v>88499174</v>
      </c>
      <c r="W69" s="21">
        <v>98859020</v>
      </c>
      <c r="X69" s="21"/>
      <c r="Y69" s="20"/>
      <c r="Z69" s="23">
        <v>196414757</v>
      </c>
    </row>
    <row r="70" spans="1:26" ht="13.5" hidden="1">
      <c r="A70" s="39" t="s">
        <v>103</v>
      </c>
      <c r="B70" s="19">
        <v>168690974</v>
      </c>
      <c r="C70" s="19"/>
      <c r="D70" s="20">
        <v>188937134</v>
      </c>
      <c r="E70" s="21">
        <v>188937134</v>
      </c>
      <c r="F70" s="21">
        <v>13254754</v>
      </c>
      <c r="G70" s="21">
        <v>15744561</v>
      </c>
      <c r="H70" s="21">
        <v>15675670</v>
      </c>
      <c r="I70" s="21">
        <v>44674985</v>
      </c>
      <c r="J70" s="21">
        <v>13589276</v>
      </c>
      <c r="K70" s="21">
        <v>13836533</v>
      </c>
      <c r="L70" s="21">
        <v>13317340</v>
      </c>
      <c r="M70" s="21">
        <v>40743149</v>
      </c>
      <c r="N70" s="21"/>
      <c r="O70" s="21"/>
      <c r="P70" s="21"/>
      <c r="Q70" s="21"/>
      <c r="R70" s="21"/>
      <c r="S70" s="21"/>
      <c r="T70" s="21"/>
      <c r="U70" s="21"/>
      <c r="V70" s="21">
        <v>85418134</v>
      </c>
      <c r="W70" s="21">
        <v>95120000</v>
      </c>
      <c r="X70" s="21"/>
      <c r="Y70" s="20"/>
      <c r="Z70" s="23">
        <v>188937134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6529128</v>
      </c>
      <c r="C73" s="19"/>
      <c r="D73" s="20">
        <v>7477623</v>
      </c>
      <c r="E73" s="21">
        <v>7477623</v>
      </c>
      <c r="F73" s="21">
        <v>504644</v>
      </c>
      <c r="G73" s="21">
        <v>504427</v>
      </c>
      <c r="H73" s="21">
        <v>858318</v>
      </c>
      <c r="I73" s="21">
        <v>1867389</v>
      </c>
      <c r="J73" s="21">
        <v>523743</v>
      </c>
      <c r="K73" s="21">
        <v>167868</v>
      </c>
      <c r="L73" s="21">
        <v>522040</v>
      </c>
      <c r="M73" s="21">
        <v>1213651</v>
      </c>
      <c r="N73" s="21"/>
      <c r="O73" s="21"/>
      <c r="P73" s="21"/>
      <c r="Q73" s="21"/>
      <c r="R73" s="21"/>
      <c r="S73" s="21"/>
      <c r="T73" s="21"/>
      <c r="U73" s="21"/>
      <c r="V73" s="21">
        <v>3081040</v>
      </c>
      <c r="W73" s="21">
        <v>3739020</v>
      </c>
      <c r="X73" s="21"/>
      <c r="Y73" s="20"/>
      <c r="Z73" s="23">
        <v>7477623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668065</v>
      </c>
      <c r="C75" s="28"/>
      <c r="D75" s="29">
        <v>1912012</v>
      </c>
      <c r="E75" s="30">
        <v>1912012</v>
      </c>
      <c r="F75" s="30">
        <v>19930</v>
      </c>
      <c r="G75" s="30">
        <v>43150</v>
      </c>
      <c r="H75" s="30">
        <v>2136719</v>
      </c>
      <c r="I75" s="30">
        <v>2199799</v>
      </c>
      <c r="J75" s="30">
        <v>36256</v>
      </c>
      <c r="K75" s="30">
        <v>-2035644</v>
      </c>
      <c r="L75" s="30">
        <v>37504</v>
      </c>
      <c r="M75" s="30">
        <v>-1961884</v>
      </c>
      <c r="N75" s="30"/>
      <c r="O75" s="30"/>
      <c r="P75" s="30"/>
      <c r="Q75" s="30"/>
      <c r="R75" s="30"/>
      <c r="S75" s="30"/>
      <c r="T75" s="30"/>
      <c r="U75" s="30"/>
      <c r="V75" s="30">
        <v>237915</v>
      </c>
      <c r="W75" s="30">
        <v>955980</v>
      </c>
      <c r="X75" s="30"/>
      <c r="Y75" s="29"/>
      <c r="Z75" s="31">
        <v>1912012</v>
      </c>
    </row>
    <row r="76" spans="1:26" ht="13.5" hidden="1">
      <c r="A76" s="42" t="s">
        <v>286</v>
      </c>
      <c r="B76" s="32">
        <v>235394255</v>
      </c>
      <c r="C76" s="32"/>
      <c r="D76" s="33">
        <v>225558945</v>
      </c>
      <c r="E76" s="34">
        <v>225558945</v>
      </c>
      <c r="F76" s="34">
        <v>10529678</v>
      </c>
      <c r="G76" s="34">
        <v>31297118</v>
      </c>
      <c r="H76" s="34">
        <v>22443672</v>
      </c>
      <c r="I76" s="34">
        <v>64270468</v>
      </c>
      <c r="J76" s="34">
        <v>21574079</v>
      </c>
      <c r="K76" s="34">
        <v>14319627</v>
      </c>
      <c r="L76" s="34">
        <v>25504229</v>
      </c>
      <c r="M76" s="34">
        <v>61397935</v>
      </c>
      <c r="N76" s="34"/>
      <c r="O76" s="34"/>
      <c r="P76" s="34"/>
      <c r="Q76" s="34"/>
      <c r="R76" s="34"/>
      <c r="S76" s="34"/>
      <c r="T76" s="34"/>
      <c r="U76" s="34"/>
      <c r="V76" s="34">
        <v>125668403</v>
      </c>
      <c r="W76" s="34">
        <v>111031812</v>
      </c>
      <c r="X76" s="34"/>
      <c r="Y76" s="33"/>
      <c r="Z76" s="35">
        <v>225558945</v>
      </c>
    </row>
    <row r="77" spans="1:26" ht="13.5" hidden="1">
      <c r="A77" s="37" t="s">
        <v>31</v>
      </c>
      <c r="B77" s="19">
        <v>60174153</v>
      </c>
      <c r="C77" s="19"/>
      <c r="D77" s="20">
        <v>48785663</v>
      </c>
      <c r="E77" s="21">
        <v>48785663</v>
      </c>
      <c r="F77" s="21">
        <v>1858807</v>
      </c>
      <c r="G77" s="21">
        <v>14802583</v>
      </c>
      <c r="H77" s="21">
        <v>4824223</v>
      </c>
      <c r="I77" s="21">
        <v>21485613</v>
      </c>
      <c r="J77" s="21">
        <v>3506554</v>
      </c>
      <c r="K77" s="21">
        <v>2447367</v>
      </c>
      <c r="L77" s="21">
        <v>3651961</v>
      </c>
      <c r="M77" s="21">
        <v>9605882</v>
      </c>
      <c r="N77" s="21"/>
      <c r="O77" s="21"/>
      <c r="P77" s="21"/>
      <c r="Q77" s="21"/>
      <c r="R77" s="21"/>
      <c r="S77" s="21"/>
      <c r="T77" s="21"/>
      <c r="U77" s="21"/>
      <c r="V77" s="21">
        <v>31091495</v>
      </c>
      <c r="W77" s="21">
        <v>24392832</v>
      </c>
      <c r="X77" s="21"/>
      <c r="Y77" s="20"/>
      <c r="Z77" s="23">
        <v>48785663</v>
      </c>
    </row>
    <row r="78" spans="1:26" ht="13.5" hidden="1">
      <c r="A78" s="38" t="s">
        <v>32</v>
      </c>
      <c r="B78" s="19">
        <v>175220102</v>
      </c>
      <c r="C78" s="19"/>
      <c r="D78" s="20">
        <v>176773282</v>
      </c>
      <c r="E78" s="21">
        <v>176773282</v>
      </c>
      <c r="F78" s="21">
        <v>8670871</v>
      </c>
      <c r="G78" s="21">
        <v>16494535</v>
      </c>
      <c r="H78" s="21">
        <v>17619449</v>
      </c>
      <c r="I78" s="21">
        <v>42784855</v>
      </c>
      <c r="J78" s="21">
        <v>18067525</v>
      </c>
      <c r="K78" s="21">
        <v>11872260</v>
      </c>
      <c r="L78" s="21">
        <v>21852268</v>
      </c>
      <c r="M78" s="21">
        <v>51792053</v>
      </c>
      <c r="N78" s="21"/>
      <c r="O78" s="21"/>
      <c r="P78" s="21"/>
      <c r="Q78" s="21"/>
      <c r="R78" s="21"/>
      <c r="S78" s="21"/>
      <c r="T78" s="21"/>
      <c r="U78" s="21"/>
      <c r="V78" s="21">
        <v>94576908</v>
      </c>
      <c r="W78" s="21">
        <v>86638980</v>
      </c>
      <c r="X78" s="21"/>
      <c r="Y78" s="20"/>
      <c r="Z78" s="23">
        <v>176773282</v>
      </c>
    </row>
    <row r="79" spans="1:26" ht="13.5" hidden="1">
      <c r="A79" s="39" t="s">
        <v>103</v>
      </c>
      <c r="B79" s="19">
        <v>168690974</v>
      </c>
      <c r="C79" s="19"/>
      <c r="D79" s="20">
        <v>170043421</v>
      </c>
      <c r="E79" s="21">
        <v>170043421</v>
      </c>
      <c r="F79" s="21">
        <v>8470814</v>
      </c>
      <c r="G79" s="21">
        <v>16276995</v>
      </c>
      <c r="H79" s="21">
        <v>17358898</v>
      </c>
      <c r="I79" s="21">
        <v>42106707</v>
      </c>
      <c r="J79" s="21">
        <v>17804952</v>
      </c>
      <c r="K79" s="21">
        <v>11516613</v>
      </c>
      <c r="L79" s="21">
        <v>21330615</v>
      </c>
      <c r="M79" s="21">
        <v>50652180</v>
      </c>
      <c r="N79" s="21"/>
      <c r="O79" s="21"/>
      <c r="P79" s="21"/>
      <c r="Q79" s="21"/>
      <c r="R79" s="21"/>
      <c r="S79" s="21"/>
      <c r="T79" s="21"/>
      <c r="U79" s="21"/>
      <c r="V79" s="21">
        <v>92758887</v>
      </c>
      <c r="W79" s="21">
        <v>83274000</v>
      </c>
      <c r="X79" s="21"/>
      <c r="Y79" s="20"/>
      <c r="Z79" s="23">
        <v>170043421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6529128</v>
      </c>
      <c r="C82" s="19"/>
      <c r="D82" s="20">
        <v>6729861</v>
      </c>
      <c r="E82" s="21">
        <v>6729861</v>
      </c>
      <c r="F82" s="21">
        <v>200057</v>
      </c>
      <c r="G82" s="21">
        <v>217540</v>
      </c>
      <c r="H82" s="21">
        <v>260551</v>
      </c>
      <c r="I82" s="21">
        <v>678148</v>
      </c>
      <c r="J82" s="21">
        <v>262573</v>
      </c>
      <c r="K82" s="21">
        <v>218002</v>
      </c>
      <c r="L82" s="21">
        <v>260536</v>
      </c>
      <c r="M82" s="21">
        <v>741111</v>
      </c>
      <c r="N82" s="21"/>
      <c r="O82" s="21"/>
      <c r="P82" s="21"/>
      <c r="Q82" s="21"/>
      <c r="R82" s="21"/>
      <c r="S82" s="21"/>
      <c r="T82" s="21"/>
      <c r="U82" s="21"/>
      <c r="V82" s="21">
        <v>1419259</v>
      </c>
      <c r="W82" s="21">
        <v>3364980</v>
      </c>
      <c r="X82" s="21"/>
      <c r="Y82" s="20"/>
      <c r="Z82" s="23">
        <v>6729861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>
        <v>137645</v>
      </c>
      <c r="L83" s="21">
        <v>261117</v>
      </c>
      <c r="M83" s="21">
        <v>398762</v>
      </c>
      <c r="N83" s="21"/>
      <c r="O83" s="21"/>
      <c r="P83" s="21"/>
      <c r="Q83" s="21"/>
      <c r="R83" s="21"/>
      <c r="S83" s="21"/>
      <c r="T83" s="21"/>
      <c r="U83" s="21"/>
      <c r="V83" s="21">
        <v>398762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7945840</v>
      </c>
      <c r="D5" s="344">
        <f t="shared" si="0"/>
        <v>0</v>
      </c>
      <c r="E5" s="343">
        <f t="shared" si="0"/>
        <v>13539000</v>
      </c>
      <c r="F5" s="345">
        <f t="shared" si="0"/>
        <v>13539000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6769500</v>
      </c>
      <c r="Y5" s="345">
        <f t="shared" si="0"/>
        <v>-6769500</v>
      </c>
      <c r="Z5" s="346">
        <f>+IF(X5&lt;&gt;0,+(Y5/X5)*100,0)</f>
        <v>-100</v>
      </c>
      <c r="AA5" s="347">
        <f>+AA6+AA8+AA11+AA13+AA15</f>
        <v>13539000</v>
      </c>
    </row>
    <row r="6" spans="1:27" ht="13.5">
      <c r="A6" s="348" t="s">
        <v>204</v>
      </c>
      <c r="B6" s="142"/>
      <c r="C6" s="60">
        <f>+C7</f>
        <v>4094267</v>
      </c>
      <c r="D6" s="327">
        <f aca="true" t="shared" si="1" ref="D6:AA6">+D7</f>
        <v>0</v>
      </c>
      <c r="E6" s="60">
        <f t="shared" si="1"/>
        <v>7934000</v>
      </c>
      <c r="F6" s="59">
        <f t="shared" si="1"/>
        <v>7934000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3967000</v>
      </c>
      <c r="Y6" s="59">
        <f t="shared" si="1"/>
        <v>-3967000</v>
      </c>
      <c r="Z6" s="61">
        <f>+IF(X6&lt;&gt;0,+(Y6/X6)*100,0)</f>
        <v>-100</v>
      </c>
      <c r="AA6" s="62">
        <f t="shared" si="1"/>
        <v>7934000</v>
      </c>
    </row>
    <row r="7" spans="1:27" ht="13.5">
      <c r="A7" s="291" t="s">
        <v>228</v>
      </c>
      <c r="B7" s="142"/>
      <c r="C7" s="60">
        <v>4094267</v>
      </c>
      <c r="D7" s="327"/>
      <c r="E7" s="60">
        <v>7934000</v>
      </c>
      <c r="F7" s="59">
        <v>7934000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3967000</v>
      </c>
      <c r="Y7" s="59">
        <v>-3967000</v>
      </c>
      <c r="Z7" s="61">
        <v>-100</v>
      </c>
      <c r="AA7" s="62">
        <v>7934000</v>
      </c>
    </row>
    <row r="8" spans="1:27" ht="13.5">
      <c r="A8" s="348" t="s">
        <v>205</v>
      </c>
      <c r="B8" s="142"/>
      <c r="C8" s="60">
        <f aca="true" t="shared" si="2" ref="C8:Y8">SUM(C9:C10)</f>
        <v>3844973</v>
      </c>
      <c r="D8" s="327">
        <f t="shared" si="2"/>
        <v>0</v>
      </c>
      <c r="E8" s="60">
        <f t="shared" si="2"/>
        <v>5605000</v>
      </c>
      <c r="F8" s="59">
        <f t="shared" si="2"/>
        <v>5605000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2802500</v>
      </c>
      <c r="Y8" s="59">
        <f t="shared" si="2"/>
        <v>-2802500</v>
      </c>
      <c r="Z8" s="61">
        <f>+IF(X8&lt;&gt;0,+(Y8/X8)*100,0)</f>
        <v>-100</v>
      </c>
      <c r="AA8" s="62">
        <f>SUM(AA9:AA10)</f>
        <v>5605000</v>
      </c>
    </row>
    <row r="9" spans="1:27" ht="13.5">
      <c r="A9" s="291" t="s">
        <v>229</v>
      </c>
      <c r="B9" s="142"/>
      <c r="C9" s="60">
        <v>3844973</v>
      </c>
      <c r="D9" s="327"/>
      <c r="E9" s="60">
        <v>5605000</v>
      </c>
      <c r="F9" s="59">
        <v>5605000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2802500</v>
      </c>
      <c r="Y9" s="59">
        <v>-2802500</v>
      </c>
      <c r="Z9" s="61">
        <v>-100</v>
      </c>
      <c r="AA9" s="62">
        <v>5605000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6600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6600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27064</v>
      </c>
      <c r="D22" s="331">
        <f t="shared" si="6"/>
        <v>0</v>
      </c>
      <c r="E22" s="330">
        <f t="shared" si="6"/>
        <v>725000</v>
      </c>
      <c r="F22" s="332">
        <f t="shared" si="6"/>
        <v>725000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362500</v>
      </c>
      <c r="Y22" s="332">
        <f t="shared" si="6"/>
        <v>-362500</v>
      </c>
      <c r="Z22" s="323">
        <f>+IF(X22&lt;&gt;0,+(Y22/X22)*100,0)</f>
        <v>-100</v>
      </c>
      <c r="AA22" s="337">
        <f>SUM(AA23:AA32)</f>
        <v>725000</v>
      </c>
    </row>
    <row r="23" spans="1:27" ht="13.5">
      <c r="A23" s="348" t="s">
        <v>236</v>
      </c>
      <c r="B23" s="142"/>
      <c r="C23" s="60"/>
      <c r="D23" s="327"/>
      <c r="E23" s="60">
        <v>312000</v>
      </c>
      <c r="F23" s="59">
        <v>312000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156000</v>
      </c>
      <c r="Y23" s="59">
        <v>-156000</v>
      </c>
      <c r="Z23" s="61">
        <v>-100</v>
      </c>
      <c r="AA23" s="62">
        <v>312000</v>
      </c>
    </row>
    <row r="24" spans="1:27" ht="13.5">
      <c r="A24" s="348" t="s">
        <v>237</v>
      </c>
      <c r="B24" s="142"/>
      <c r="C24" s="60">
        <v>12222</v>
      </c>
      <c r="D24" s="327"/>
      <c r="E24" s="60">
        <v>14000</v>
      </c>
      <c r="F24" s="59">
        <v>14000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7000</v>
      </c>
      <c r="Y24" s="59">
        <v>-7000</v>
      </c>
      <c r="Z24" s="61">
        <v>-100</v>
      </c>
      <c r="AA24" s="62">
        <v>14000</v>
      </c>
    </row>
    <row r="25" spans="1:27" ht="13.5">
      <c r="A25" s="348" t="s">
        <v>238</v>
      </c>
      <c r="B25" s="142"/>
      <c r="C25" s="60"/>
      <c r="D25" s="327"/>
      <c r="E25" s="60">
        <v>399000</v>
      </c>
      <c r="F25" s="59">
        <v>399000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199500</v>
      </c>
      <c r="Y25" s="59">
        <v>-199500</v>
      </c>
      <c r="Z25" s="61">
        <v>-100</v>
      </c>
      <c r="AA25" s="62">
        <v>399000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>
        <v>14842</v>
      </c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2353450</v>
      </c>
      <c r="D40" s="331">
        <f t="shared" si="9"/>
        <v>0</v>
      </c>
      <c r="E40" s="330">
        <f t="shared" si="9"/>
        <v>53125000</v>
      </c>
      <c r="F40" s="332">
        <f t="shared" si="9"/>
        <v>53125000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26562500</v>
      </c>
      <c r="Y40" s="332">
        <f t="shared" si="9"/>
        <v>-26562500</v>
      </c>
      <c r="Z40" s="323">
        <f>+IF(X40&lt;&gt;0,+(Y40/X40)*100,0)</f>
        <v>-100</v>
      </c>
      <c r="AA40" s="337">
        <f>SUM(AA41:AA49)</f>
        <v>53125000</v>
      </c>
    </row>
    <row r="41" spans="1:27" ht="13.5">
      <c r="A41" s="348" t="s">
        <v>247</v>
      </c>
      <c r="B41" s="142"/>
      <c r="C41" s="349">
        <v>574999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315013</v>
      </c>
      <c r="D43" s="356"/>
      <c r="E43" s="305">
        <v>840000</v>
      </c>
      <c r="F43" s="357">
        <v>840000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420000</v>
      </c>
      <c r="Y43" s="357">
        <v>-420000</v>
      </c>
      <c r="Z43" s="358">
        <v>-100</v>
      </c>
      <c r="AA43" s="303">
        <v>840000</v>
      </c>
    </row>
    <row r="44" spans="1:27" ht="13.5">
      <c r="A44" s="348" t="s">
        <v>250</v>
      </c>
      <c r="B44" s="136"/>
      <c r="C44" s="60">
        <v>17539</v>
      </c>
      <c r="D44" s="355"/>
      <c r="E44" s="54">
        <v>57000</v>
      </c>
      <c r="F44" s="53">
        <v>57000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28500</v>
      </c>
      <c r="Y44" s="53">
        <v>-28500</v>
      </c>
      <c r="Z44" s="94">
        <v>-100</v>
      </c>
      <c r="AA44" s="95">
        <v>57000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228893</v>
      </c>
      <c r="D47" s="355"/>
      <c r="E47" s="54">
        <v>528000</v>
      </c>
      <c r="F47" s="53">
        <v>528000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264000</v>
      </c>
      <c r="Y47" s="53">
        <v>-264000</v>
      </c>
      <c r="Z47" s="94">
        <v>-100</v>
      </c>
      <c r="AA47" s="95">
        <v>528000</v>
      </c>
    </row>
    <row r="48" spans="1:27" ht="13.5">
      <c r="A48" s="348" t="s">
        <v>254</v>
      </c>
      <c r="B48" s="136"/>
      <c r="C48" s="60">
        <v>1011132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205874</v>
      </c>
      <c r="D49" s="355"/>
      <c r="E49" s="54">
        <v>51700000</v>
      </c>
      <c r="F49" s="53">
        <v>51700000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25850000</v>
      </c>
      <c r="Y49" s="53">
        <v>-25850000</v>
      </c>
      <c r="Z49" s="94">
        <v>-100</v>
      </c>
      <c r="AA49" s="95">
        <v>51700000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10326354</v>
      </c>
      <c r="D60" s="333">
        <f t="shared" si="14"/>
        <v>0</v>
      </c>
      <c r="E60" s="219">
        <f t="shared" si="14"/>
        <v>67389000</v>
      </c>
      <c r="F60" s="264">
        <f t="shared" si="14"/>
        <v>67389000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33694500</v>
      </c>
      <c r="Y60" s="264">
        <f t="shared" si="14"/>
        <v>-33694500</v>
      </c>
      <c r="Z60" s="324">
        <f>+IF(X60&lt;&gt;0,+(Y60/X60)*100,0)</f>
        <v>-100</v>
      </c>
      <c r="AA60" s="232">
        <f>+AA57+AA54+AA51+AA40+AA37+AA34+AA22+AA5</f>
        <v>67389000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109052021</v>
      </c>
      <c r="D5" s="153">
        <f>SUM(D6:D8)</f>
        <v>0</v>
      </c>
      <c r="E5" s="154">
        <f t="shared" si="0"/>
        <v>106914048</v>
      </c>
      <c r="F5" s="100">
        <f t="shared" si="0"/>
        <v>106914048</v>
      </c>
      <c r="G5" s="100">
        <f t="shared" si="0"/>
        <v>21778658</v>
      </c>
      <c r="H5" s="100">
        <f t="shared" si="0"/>
        <v>6279988</v>
      </c>
      <c r="I5" s="100">
        <f t="shared" si="0"/>
        <v>8347878</v>
      </c>
      <c r="J5" s="100">
        <f t="shared" si="0"/>
        <v>36406524</v>
      </c>
      <c r="K5" s="100">
        <f t="shared" si="0"/>
        <v>6527983</v>
      </c>
      <c r="L5" s="100">
        <f t="shared" si="0"/>
        <v>5395136</v>
      </c>
      <c r="M5" s="100">
        <f t="shared" si="0"/>
        <v>15372805</v>
      </c>
      <c r="N5" s="100">
        <f t="shared" si="0"/>
        <v>27295924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63702448</v>
      </c>
      <c r="X5" s="100">
        <f t="shared" si="0"/>
        <v>53457000</v>
      </c>
      <c r="Y5" s="100">
        <f t="shared" si="0"/>
        <v>10245448</v>
      </c>
      <c r="Z5" s="137">
        <f>+IF(X5&lt;&gt;0,+(Y5/X5)*100,0)</f>
        <v>19.165774360701125</v>
      </c>
      <c r="AA5" s="153">
        <f>SUM(AA6:AA8)</f>
        <v>106914048</v>
      </c>
    </row>
    <row r="6" spans="1:27" ht="13.5">
      <c r="A6" s="138" t="s">
        <v>75</v>
      </c>
      <c r="B6" s="136"/>
      <c r="C6" s="155">
        <v>2361000</v>
      </c>
      <c r="D6" s="155"/>
      <c r="E6" s="156">
        <v>2972600</v>
      </c>
      <c r="F6" s="60">
        <v>2972600</v>
      </c>
      <c r="G6" s="60">
        <v>29751</v>
      </c>
      <c r="H6" s="60">
        <v>29751</v>
      </c>
      <c r="I6" s="60">
        <v>29884</v>
      </c>
      <c r="J6" s="60">
        <v>89386</v>
      </c>
      <c r="K6" s="60">
        <v>29884</v>
      </c>
      <c r="L6" s="60">
        <v>31308</v>
      </c>
      <c r="M6" s="60">
        <v>30375</v>
      </c>
      <c r="N6" s="60">
        <v>91567</v>
      </c>
      <c r="O6" s="60"/>
      <c r="P6" s="60"/>
      <c r="Q6" s="60"/>
      <c r="R6" s="60"/>
      <c r="S6" s="60"/>
      <c r="T6" s="60"/>
      <c r="U6" s="60"/>
      <c r="V6" s="60"/>
      <c r="W6" s="60">
        <v>180953</v>
      </c>
      <c r="X6" s="60">
        <v>1486500</v>
      </c>
      <c r="Y6" s="60">
        <v>-1305547</v>
      </c>
      <c r="Z6" s="140">
        <v>-87.83</v>
      </c>
      <c r="AA6" s="155">
        <v>2972600</v>
      </c>
    </row>
    <row r="7" spans="1:27" ht="13.5">
      <c r="A7" s="138" t="s">
        <v>76</v>
      </c>
      <c r="B7" s="136"/>
      <c r="C7" s="157">
        <v>105974855</v>
      </c>
      <c r="D7" s="157"/>
      <c r="E7" s="158">
        <v>103624434</v>
      </c>
      <c r="F7" s="159">
        <v>103624434</v>
      </c>
      <c r="G7" s="159">
        <v>21709497</v>
      </c>
      <c r="H7" s="159">
        <v>6221892</v>
      </c>
      <c r="I7" s="159">
        <v>8278746</v>
      </c>
      <c r="J7" s="159">
        <v>36210135</v>
      </c>
      <c r="K7" s="159">
        <v>6447697</v>
      </c>
      <c r="L7" s="159">
        <v>5346068</v>
      </c>
      <c r="M7" s="159">
        <v>15324577</v>
      </c>
      <c r="N7" s="159">
        <v>27118342</v>
      </c>
      <c r="O7" s="159"/>
      <c r="P7" s="159"/>
      <c r="Q7" s="159"/>
      <c r="R7" s="159"/>
      <c r="S7" s="159"/>
      <c r="T7" s="159"/>
      <c r="U7" s="159"/>
      <c r="V7" s="159"/>
      <c r="W7" s="159">
        <v>63328477</v>
      </c>
      <c r="X7" s="159">
        <v>51811980</v>
      </c>
      <c r="Y7" s="159">
        <v>11516497</v>
      </c>
      <c r="Z7" s="141">
        <v>22.23</v>
      </c>
      <c r="AA7" s="157">
        <v>103624434</v>
      </c>
    </row>
    <row r="8" spans="1:27" ht="13.5">
      <c r="A8" s="138" t="s">
        <v>77</v>
      </c>
      <c r="B8" s="136"/>
      <c r="C8" s="155">
        <v>716166</v>
      </c>
      <c r="D8" s="155"/>
      <c r="E8" s="156">
        <v>317014</v>
      </c>
      <c r="F8" s="60">
        <v>317014</v>
      </c>
      <c r="G8" s="60">
        <v>39410</v>
      </c>
      <c r="H8" s="60">
        <v>28345</v>
      </c>
      <c r="I8" s="60">
        <v>39248</v>
      </c>
      <c r="J8" s="60">
        <v>107003</v>
      </c>
      <c r="K8" s="60">
        <v>50402</v>
      </c>
      <c r="L8" s="60">
        <v>17760</v>
      </c>
      <c r="M8" s="60">
        <v>17853</v>
      </c>
      <c r="N8" s="60">
        <v>86015</v>
      </c>
      <c r="O8" s="60"/>
      <c r="P8" s="60"/>
      <c r="Q8" s="60"/>
      <c r="R8" s="60"/>
      <c r="S8" s="60"/>
      <c r="T8" s="60"/>
      <c r="U8" s="60"/>
      <c r="V8" s="60"/>
      <c r="W8" s="60">
        <v>193018</v>
      </c>
      <c r="X8" s="60">
        <v>158520</v>
      </c>
      <c r="Y8" s="60">
        <v>34498</v>
      </c>
      <c r="Z8" s="140">
        <v>21.76</v>
      </c>
      <c r="AA8" s="155">
        <v>317014</v>
      </c>
    </row>
    <row r="9" spans="1:27" ht="13.5">
      <c r="A9" s="135" t="s">
        <v>78</v>
      </c>
      <c r="B9" s="136"/>
      <c r="C9" s="153">
        <f aca="true" t="shared" si="1" ref="C9:Y9">SUM(C10:C14)</f>
        <v>4568771</v>
      </c>
      <c r="D9" s="153">
        <f>SUM(D10:D14)</f>
        <v>0</v>
      </c>
      <c r="E9" s="154">
        <f t="shared" si="1"/>
        <v>3708067</v>
      </c>
      <c r="F9" s="100">
        <f t="shared" si="1"/>
        <v>3708067</v>
      </c>
      <c r="G9" s="100">
        <f t="shared" si="1"/>
        <v>33453</v>
      </c>
      <c r="H9" s="100">
        <f t="shared" si="1"/>
        <v>592893</v>
      </c>
      <c r="I9" s="100">
        <f t="shared" si="1"/>
        <v>30570</v>
      </c>
      <c r="J9" s="100">
        <f t="shared" si="1"/>
        <v>656916</v>
      </c>
      <c r="K9" s="100">
        <f t="shared" si="1"/>
        <v>24313</v>
      </c>
      <c r="L9" s="100">
        <f t="shared" si="1"/>
        <v>340080</v>
      </c>
      <c r="M9" s="100">
        <f t="shared" si="1"/>
        <v>32888</v>
      </c>
      <c r="N9" s="100">
        <f t="shared" si="1"/>
        <v>397281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1054197</v>
      </c>
      <c r="X9" s="100">
        <f t="shared" si="1"/>
        <v>1853520</v>
      </c>
      <c r="Y9" s="100">
        <f t="shared" si="1"/>
        <v>-799323</v>
      </c>
      <c r="Z9" s="137">
        <f>+IF(X9&lt;&gt;0,+(Y9/X9)*100,0)</f>
        <v>-43.12459536449566</v>
      </c>
      <c r="AA9" s="153">
        <f>SUM(AA10:AA14)</f>
        <v>3708067</v>
      </c>
    </row>
    <row r="10" spans="1:27" ht="13.5">
      <c r="A10" s="138" t="s">
        <v>79</v>
      </c>
      <c r="B10" s="136"/>
      <c r="C10" s="155">
        <v>3040298</v>
      </c>
      <c r="D10" s="155"/>
      <c r="E10" s="156">
        <v>2956341</v>
      </c>
      <c r="F10" s="60">
        <v>2956341</v>
      </c>
      <c r="G10" s="60">
        <v>16352</v>
      </c>
      <c r="H10" s="60">
        <v>11247</v>
      </c>
      <c r="I10" s="60">
        <v>18172</v>
      </c>
      <c r="J10" s="60">
        <v>45771</v>
      </c>
      <c r="K10" s="60">
        <v>19584</v>
      </c>
      <c r="L10" s="60">
        <v>338089</v>
      </c>
      <c r="M10" s="60">
        <v>27647</v>
      </c>
      <c r="N10" s="60">
        <v>385320</v>
      </c>
      <c r="O10" s="60"/>
      <c r="P10" s="60"/>
      <c r="Q10" s="60"/>
      <c r="R10" s="60"/>
      <c r="S10" s="60"/>
      <c r="T10" s="60"/>
      <c r="U10" s="60"/>
      <c r="V10" s="60"/>
      <c r="W10" s="60">
        <v>431091</v>
      </c>
      <c r="X10" s="60">
        <v>1477980</v>
      </c>
      <c r="Y10" s="60">
        <v>-1046889</v>
      </c>
      <c r="Z10" s="140">
        <v>-70.83</v>
      </c>
      <c r="AA10" s="155">
        <v>2956341</v>
      </c>
    </row>
    <row r="11" spans="1:27" ht="13.5">
      <c r="A11" s="138" t="s">
        <v>80</v>
      </c>
      <c r="B11" s="136"/>
      <c r="C11" s="155">
        <v>1466383</v>
      </c>
      <c r="D11" s="155"/>
      <c r="E11" s="156">
        <v>131356</v>
      </c>
      <c r="F11" s="60">
        <v>131356</v>
      </c>
      <c r="G11" s="60">
        <v>10151</v>
      </c>
      <c r="H11" s="60">
        <v>4842</v>
      </c>
      <c r="I11" s="60">
        <v>2598</v>
      </c>
      <c r="J11" s="60">
        <v>17591</v>
      </c>
      <c r="K11" s="60">
        <v>1574</v>
      </c>
      <c r="L11" s="60">
        <v>1391</v>
      </c>
      <c r="M11" s="60">
        <v>1391</v>
      </c>
      <c r="N11" s="60">
        <v>4356</v>
      </c>
      <c r="O11" s="60"/>
      <c r="P11" s="60"/>
      <c r="Q11" s="60"/>
      <c r="R11" s="60"/>
      <c r="S11" s="60"/>
      <c r="T11" s="60"/>
      <c r="U11" s="60"/>
      <c r="V11" s="60"/>
      <c r="W11" s="60">
        <v>21947</v>
      </c>
      <c r="X11" s="60">
        <v>65520</v>
      </c>
      <c r="Y11" s="60">
        <v>-43573</v>
      </c>
      <c r="Z11" s="140">
        <v>-66.5</v>
      </c>
      <c r="AA11" s="155">
        <v>131356</v>
      </c>
    </row>
    <row r="12" spans="1:27" ht="13.5">
      <c r="A12" s="138" t="s">
        <v>81</v>
      </c>
      <c r="B12" s="136"/>
      <c r="C12" s="155">
        <v>62090</v>
      </c>
      <c r="D12" s="155"/>
      <c r="E12" s="156">
        <v>620370</v>
      </c>
      <c r="F12" s="60">
        <v>620370</v>
      </c>
      <c r="G12" s="60">
        <v>6950</v>
      </c>
      <c r="H12" s="60">
        <v>600</v>
      </c>
      <c r="I12" s="60">
        <v>9800</v>
      </c>
      <c r="J12" s="60">
        <v>17350</v>
      </c>
      <c r="K12" s="60">
        <v>3155</v>
      </c>
      <c r="L12" s="60">
        <v>600</v>
      </c>
      <c r="M12" s="60">
        <v>3850</v>
      </c>
      <c r="N12" s="60">
        <v>7605</v>
      </c>
      <c r="O12" s="60"/>
      <c r="P12" s="60"/>
      <c r="Q12" s="60"/>
      <c r="R12" s="60"/>
      <c r="S12" s="60"/>
      <c r="T12" s="60"/>
      <c r="U12" s="60"/>
      <c r="V12" s="60"/>
      <c r="W12" s="60">
        <v>24955</v>
      </c>
      <c r="X12" s="60">
        <v>310020</v>
      </c>
      <c r="Y12" s="60">
        <v>-285065</v>
      </c>
      <c r="Z12" s="140">
        <v>-91.95</v>
      </c>
      <c r="AA12" s="155">
        <v>620370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>
        <v>576204</v>
      </c>
      <c r="I14" s="159"/>
      <c r="J14" s="159">
        <v>576204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576204</v>
      </c>
      <c r="X14" s="159"/>
      <c r="Y14" s="159">
        <v>576204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25163740</v>
      </c>
      <c r="D15" s="153">
        <f>SUM(D16:D18)</f>
        <v>0</v>
      </c>
      <c r="E15" s="154">
        <f t="shared" si="2"/>
        <v>23658218</v>
      </c>
      <c r="F15" s="100">
        <f t="shared" si="2"/>
        <v>23658218</v>
      </c>
      <c r="G15" s="100">
        <f t="shared" si="2"/>
        <v>551856</v>
      </c>
      <c r="H15" s="100">
        <f t="shared" si="2"/>
        <v>456218</v>
      </c>
      <c r="I15" s="100">
        <f t="shared" si="2"/>
        <v>478646</v>
      </c>
      <c r="J15" s="100">
        <f t="shared" si="2"/>
        <v>1486720</v>
      </c>
      <c r="K15" s="100">
        <f t="shared" si="2"/>
        <v>555270</v>
      </c>
      <c r="L15" s="100">
        <f t="shared" si="2"/>
        <v>739107</v>
      </c>
      <c r="M15" s="100">
        <f t="shared" si="2"/>
        <v>1298978</v>
      </c>
      <c r="N15" s="100">
        <f t="shared" si="2"/>
        <v>2593355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4080075</v>
      </c>
      <c r="X15" s="100">
        <f t="shared" si="2"/>
        <v>11829000</v>
      </c>
      <c r="Y15" s="100">
        <f t="shared" si="2"/>
        <v>-7748925</v>
      </c>
      <c r="Z15" s="137">
        <f>+IF(X15&lt;&gt;0,+(Y15/X15)*100,0)</f>
        <v>-65.50786203398428</v>
      </c>
      <c r="AA15" s="153">
        <f>SUM(AA16:AA18)</f>
        <v>23658218</v>
      </c>
    </row>
    <row r="16" spans="1:27" ht="13.5">
      <c r="A16" s="138" t="s">
        <v>85</v>
      </c>
      <c r="B16" s="136"/>
      <c r="C16" s="155">
        <v>9368645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15795095</v>
      </c>
      <c r="D17" s="155"/>
      <c r="E17" s="156">
        <v>23658218</v>
      </c>
      <c r="F17" s="60">
        <v>23658218</v>
      </c>
      <c r="G17" s="60">
        <v>551856</v>
      </c>
      <c r="H17" s="60">
        <v>456218</v>
      </c>
      <c r="I17" s="60">
        <v>478646</v>
      </c>
      <c r="J17" s="60">
        <v>1486720</v>
      </c>
      <c r="K17" s="60">
        <v>555270</v>
      </c>
      <c r="L17" s="60">
        <v>739107</v>
      </c>
      <c r="M17" s="60">
        <v>1298978</v>
      </c>
      <c r="N17" s="60">
        <v>2593355</v>
      </c>
      <c r="O17" s="60"/>
      <c r="P17" s="60"/>
      <c r="Q17" s="60"/>
      <c r="R17" s="60"/>
      <c r="S17" s="60"/>
      <c r="T17" s="60"/>
      <c r="U17" s="60"/>
      <c r="V17" s="60"/>
      <c r="W17" s="60">
        <v>4080075</v>
      </c>
      <c r="X17" s="60">
        <v>11829000</v>
      </c>
      <c r="Y17" s="60">
        <v>-7748925</v>
      </c>
      <c r="Z17" s="140">
        <v>-65.51</v>
      </c>
      <c r="AA17" s="155">
        <v>23658218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186775631</v>
      </c>
      <c r="D19" s="153">
        <f>SUM(D20:D23)</f>
        <v>0</v>
      </c>
      <c r="E19" s="154">
        <f t="shared" si="3"/>
        <v>210755496</v>
      </c>
      <c r="F19" s="100">
        <f t="shared" si="3"/>
        <v>210755496</v>
      </c>
      <c r="G19" s="100">
        <f t="shared" si="3"/>
        <v>13832069</v>
      </c>
      <c r="H19" s="100">
        <f t="shared" si="3"/>
        <v>16310106</v>
      </c>
      <c r="I19" s="100">
        <f t="shared" si="3"/>
        <v>18810159</v>
      </c>
      <c r="J19" s="100">
        <f t="shared" si="3"/>
        <v>48952334</v>
      </c>
      <c r="K19" s="100">
        <f t="shared" si="3"/>
        <v>14242419</v>
      </c>
      <c r="L19" s="100">
        <f t="shared" si="3"/>
        <v>14251826</v>
      </c>
      <c r="M19" s="100">
        <f t="shared" si="3"/>
        <v>13896042</v>
      </c>
      <c r="N19" s="100">
        <f t="shared" si="3"/>
        <v>42390287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91342621</v>
      </c>
      <c r="X19" s="100">
        <f t="shared" si="3"/>
        <v>105377520</v>
      </c>
      <c r="Y19" s="100">
        <f t="shared" si="3"/>
        <v>-14034899</v>
      </c>
      <c r="Z19" s="137">
        <f>+IF(X19&lt;&gt;0,+(Y19/X19)*100,0)</f>
        <v>-13.318684098847648</v>
      </c>
      <c r="AA19" s="153">
        <f>SUM(AA20:AA23)</f>
        <v>210755496</v>
      </c>
    </row>
    <row r="20" spans="1:27" ht="13.5">
      <c r="A20" s="138" t="s">
        <v>89</v>
      </c>
      <c r="B20" s="136"/>
      <c r="C20" s="155">
        <v>179746503</v>
      </c>
      <c r="D20" s="155"/>
      <c r="E20" s="156">
        <v>203276014</v>
      </c>
      <c r="F20" s="60">
        <v>203276014</v>
      </c>
      <c r="G20" s="60">
        <v>13327425</v>
      </c>
      <c r="H20" s="60">
        <v>15805679</v>
      </c>
      <c r="I20" s="60">
        <v>17950911</v>
      </c>
      <c r="J20" s="60">
        <v>47084015</v>
      </c>
      <c r="K20" s="60">
        <v>13718676</v>
      </c>
      <c r="L20" s="60">
        <v>14083563</v>
      </c>
      <c r="M20" s="60">
        <v>13374002</v>
      </c>
      <c r="N20" s="60">
        <v>41176241</v>
      </c>
      <c r="O20" s="60"/>
      <c r="P20" s="60"/>
      <c r="Q20" s="60"/>
      <c r="R20" s="60"/>
      <c r="S20" s="60"/>
      <c r="T20" s="60"/>
      <c r="U20" s="60"/>
      <c r="V20" s="60"/>
      <c r="W20" s="60">
        <v>88260256</v>
      </c>
      <c r="X20" s="60">
        <v>101638020</v>
      </c>
      <c r="Y20" s="60">
        <v>-13377764</v>
      </c>
      <c r="Z20" s="140">
        <v>-13.16</v>
      </c>
      <c r="AA20" s="155">
        <v>203276014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7029128</v>
      </c>
      <c r="D23" s="155"/>
      <c r="E23" s="156">
        <v>7479482</v>
      </c>
      <c r="F23" s="60">
        <v>7479482</v>
      </c>
      <c r="G23" s="60">
        <v>504644</v>
      </c>
      <c r="H23" s="60">
        <v>504427</v>
      </c>
      <c r="I23" s="60">
        <v>859248</v>
      </c>
      <c r="J23" s="60">
        <v>1868319</v>
      </c>
      <c r="K23" s="60">
        <v>523743</v>
      </c>
      <c r="L23" s="60">
        <v>168263</v>
      </c>
      <c r="M23" s="60">
        <v>522040</v>
      </c>
      <c r="N23" s="60">
        <v>1214046</v>
      </c>
      <c r="O23" s="60"/>
      <c r="P23" s="60"/>
      <c r="Q23" s="60"/>
      <c r="R23" s="60"/>
      <c r="S23" s="60"/>
      <c r="T23" s="60"/>
      <c r="U23" s="60"/>
      <c r="V23" s="60"/>
      <c r="W23" s="60">
        <v>3082365</v>
      </c>
      <c r="X23" s="60">
        <v>3739500</v>
      </c>
      <c r="Y23" s="60">
        <v>-657135</v>
      </c>
      <c r="Z23" s="140">
        <v>-17.57</v>
      </c>
      <c r="AA23" s="155">
        <v>7479482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325560163</v>
      </c>
      <c r="D25" s="168">
        <f>+D5+D9+D15+D19+D24</f>
        <v>0</v>
      </c>
      <c r="E25" s="169">
        <f t="shared" si="4"/>
        <v>345035829</v>
      </c>
      <c r="F25" s="73">
        <f t="shared" si="4"/>
        <v>345035829</v>
      </c>
      <c r="G25" s="73">
        <f t="shared" si="4"/>
        <v>36196036</v>
      </c>
      <c r="H25" s="73">
        <f t="shared" si="4"/>
        <v>23639205</v>
      </c>
      <c r="I25" s="73">
        <f t="shared" si="4"/>
        <v>27667253</v>
      </c>
      <c r="J25" s="73">
        <f t="shared" si="4"/>
        <v>87502494</v>
      </c>
      <c r="K25" s="73">
        <f t="shared" si="4"/>
        <v>21349985</v>
      </c>
      <c r="L25" s="73">
        <f t="shared" si="4"/>
        <v>20726149</v>
      </c>
      <c r="M25" s="73">
        <f t="shared" si="4"/>
        <v>30600713</v>
      </c>
      <c r="N25" s="73">
        <f t="shared" si="4"/>
        <v>72676847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160179341</v>
      </c>
      <c r="X25" s="73">
        <f t="shared" si="4"/>
        <v>172517040</v>
      </c>
      <c r="Y25" s="73">
        <f t="shared" si="4"/>
        <v>-12337699</v>
      </c>
      <c r="Z25" s="170">
        <f>+IF(X25&lt;&gt;0,+(Y25/X25)*100,0)</f>
        <v>-7.151582823354725</v>
      </c>
      <c r="AA25" s="168">
        <f>+AA5+AA9+AA15+AA19+AA24</f>
        <v>345035829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74275102</v>
      </c>
      <c r="D28" s="153">
        <f>SUM(D29:D31)</f>
        <v>0</v>
      </c>
      <c r="E28" s="154">
        <f t="shared" si="5"/>
        <v>82386166</v>
      </c>
      <c r="F28" s="100">
        <f t="shared" si="5"/>
        <v>82386166</v>
      </c>
      <c r="G28" s="100">
        <f t="shared" si="5"/>
        <v>3536976</v>
      </c>
      <c r="H28" s="100">
        <f t="shared" si="5"/>
        <v>5986072</v>
      </c>
      <c r="I28" s="100">
        <f t="shared" si="5"/>
        <v>20360534</v>
      </c>
      <c r="J28" s="100">
        <f t="shared" si="5"/>
        <v>29883582</v>
      </c>
      <c r="K28" s="100">
        <f t="shared" si="5"/>
        <v>6709725</v>
      </c>
      <c r="L28" s="100">
        <f t="shared" si="5"/>
        <v>2817927</v>
      </c>
      <c r="M28" s="100">
        <f t="shared" si="5"/>
        <v>4960059</v>
      </c>
      <c r="N28" s="100">
        <f t="shared" si="5"/>
        <v>14487711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44371293</v>
      </c>
      <c r="X28" s="100">
        <f t="shared" si="5"/>
        <v>41243040</v>
      </c>
      <c r="Y28" s="100">
        <f t="shared" si="5"/>
        <v>3128253</v>
      </c>
      <c r="Z28" s="137">
        <f>+IF(X28&lt;&gt;0,+(Y28/X28)*100,0)</f>
        <v>7.584923419806105</v>
      </c>
      <c r="AA28" s="153">
        <f>SUM(AA29:AA31)</f>
        <v>82386166</v>
      </c>
    </row>
    <row r="29" spans="1:27" ht="13.5">
      <c r="A29" s="138" t="s">
        <v>75</v>
      </c>
      <c r="B29" s="136"/>
      <c r="C29" s="155">
        <v>18812903</v>
      </c>
      <c r="D29" s="155"/>
      <c r="E29" s="156">
        <v>20510155</v>
      </c>
      <c r="F29" s="60">
        <v>20510155</v>
      </c>
      <c r="G29" s="60">
        <v>777052</v>
      </c>
      <c r="H29" s="60">
        <v>1376600</v>
      </c>
      <c r="I29" s="60">
        <v>1710765</v>
      </c>
      <c r="J29" s="60">
        <v>3864417</v>
      </c>
      <c r="K29" s="60">
        <v>1479604</v>
      </c>
      <c r="L29" s="60">
        <v>1519053</v>
      </c>
      <c r="M29" s="60">
        <v>1484399</v>
      </c>
      <c r="N29" s="60">
        <v>4483056</v>
      </c>
      <c r="O29" s="60"/>
      <c r="P29" s="60"/>
      <c r="Q29" s="60"/>
      <c r="R29" s="60"/>
      <c r="S29" s="60"/>
      <c r="T29" s="60"/>
      <c r="U29" s="60"/>
      <c r="V29" s="60"/>
      <c r="W29" s="60">
        <v>8347473</v>
      </c>
      <c r="X29" s="60">
        <v>10255020</v>
      </c>
      <c r="Y29" s="60">
        <v>-1907547</v>
      </c>
      <c r="Z29" s="140">
        <v>-18.6</v>
      </c>
      <c r="AA29" s="155">
        <v>20510155</v>
      </c>
    </row>
    <row r="30" spans="1:27" ht="13.5">
      <c r="A30" s="138" t="s">
        <v>76</v>
      </c>
      <c r="B30" s="136"/>
      <c r="C30" s="157">
        <v>45692645</v>
      </c>
      <c r="D30" s="157"/>
      <c r="E30" s="158">
        <v>51459944</v>
      </c>
      <c r="F30" s="159">
        <v>51459944</v>
      </c>
      <c r="G30" s="159">
        <v>1710880</v>
      </c>
      <c r="H30" s="159">
        <v>3502991</v>
      </c>
      <c r="I30" s="159">
        <v>17429318</v>
      </c>
      <c r="J30" s="159">
        <v>22643189</v>
      </c>
      <c r="K30" s="159">
        <v>4468998</v>
      </c>
      <c r="L30" s="159">
        <v>167104</v>
      </c>
      <c r="M30" s="159">
        <v>2524476</v>
      </c>
      <c r="N30" s="159">
        <v>7160578</v>
      </c>
      <c r="O30" s="159"/>
      <c r="P30" s="159"/>
      <c r="Q30" s="159"/>
      <c r="R30" s="159"/>
      <c r="S30" s="159"/>
      <c r="T30" s="159"/>
      <c r="U30" s="159"/>
      <c r="V30" s="159"/>
      <c r="W30" s="159">
        <v>29803767</v>
      </c>
      <c r="X30" s="159">
        <v>25780020</v>
      </c>
      <c r="Y30" s="159">
        <v>4023747</v>
      </c>
      <c r="Z30" s="141">
        <v>15.61</v>
      </c>
      <c r="AA30" s="157">
        <v>51459944</v>
      </c>
    </row>
    <row r="31" spans="1:27" ht="13.5">
      <c r="A31" s="138" t="s">
        <v>77</v>
      </c>
      <c r="B31" s="136"/>
      <c r="C31" s="155">
        <v>9769554</v>
      </c>
      <c r="D31" s="155"/>
      <c r="E31" s="156">
        <v>10416067</v>
      </c>
      <c r="F31" s="60">
        <v>10416067</v>
      </c>
      <c r="G31" s="60">
        <v>1049044</v>
      </c>
      <c r="H31" s="60">
        <v>1106481</v>
      </c>
      <c r="I31" s="60">
        <v>1220451</v>
      </c>
      <c r="J31" s="60">
        <v>3375976</v>
      </c>
      <c r="K31" s="60">
        <v>761123</v>
      </c>
      <c r="L31" s="60">
        <v>1131770</v>
      </c>
      <c r="M31" s="60">
        <v>951184</v>
      </c>
      <c r="N31" s="60">
        <v>2844077</v>
      </c>
      <c r="O31" s="60"/>
      <c r="P31" s="60"/>
      <c r="Q31" s="60"/>
      <c r="R31" s="60"/>
      <c r="S31" s="60"/>
      <c r="T31" s="60"/>
      <c r="U31" s="60"/>
      <c r="V31" s="60"/>
      <c r="W31" s="60">
        <v>6220053</v>
      </c>
      <c r="X31" s="60">
        <v>5208000</v>
      </c>
      <c r="Y31" s="60">
        <v>1012053</v>
      </c>
      <c r="Z31" s="140">
        <v>19.43</v>
      </c>
      <c r="AA31" s="155">
        <v>10416067</v>
      </c>
    </row>
    <row r="32" spans="1:27" ht="13.5">
      <c r="A32" s="135" t="s">
        <v>78</v>
      </c>
      <c r="B32" s="136"/>
      <c r="C32" s="153">
        <f aca="true" t="shared" si="6" ref="C32:Y32">SUM(C33:C37)</f>
        <v>31558242</v>
      </c>
      <c r="D32" s="153">
        <f>SUM(D33:D37)</f>
        <v>0</v>
      </c>
      <c r="E32" s="154">
        <f t="shared" si="6"/>
        <v>30289217</v>
      </c>
      <c r="F32" s="100">
        <f t="shared" si="6"/>
        <v>30289217</v>
      </c>
      <c r="G32" s="100">
        <f t="shared" si="6"/>
        <v>2848077</v>
      </c>
      <c r="H32" s="100">
        <f t="shared" si="6"/>
        <v>3003518</v>
      </c>
      <c r="I32" s="100">
        <f t="shared" si="6"/>
        <v>2755698</v>
      </c>
      <c r="J32" s="100">
        <f t="shared" si="6"/>
        <v>8607293</v>
      </c>
      <c r="K32" s="100">
        <f t="shared" si="6"/>
        <v>2589521</v>
      </c>
      <c r="L32" s="100">
        <f t="shared" si="6"/>
        <v>3410956</v>
      </c>
      <c r="M32" s="100">
        <f t="shared" si="6"/>
        <v>3116706</v>
      </c>
      <c r="N32" s="100">
        <f t="shared" si="6"/>
        <v>9117183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17724476</v>
      </c>
      <c r="X32" s="100">
        <f t="shared" si="6"/>
        <v>16725480</v>
      </c>
      <c r="Y32" s="100">
        <f t="shared" si="6"/>
        <v>998996</v>
      </c>
      <c r="Z32" s="137">
        <f>+IF(X32&lt;&gt;0,+(Y32/X32)*100,0)</f>
        <v>5.97289883459249</v>
      </c>
      <c r="AA32" s="153">
        <f>SUM(AA33:AA37)</f>
        <v>30289217</v>
      </c>
    </row>
    <row r="33" spans="1:27" ht="13.5">
      <c r="A33" s="138" t="s">
        <v>79</v>
      </c>
      <c r="B33" s="136"/>
      <c r="C33" s="155">
        <v>17055004</v>
      </c>
      <c r="D33" s="155"/>
      <c r="E33" s="156">
        <v>18470176</v>
      </c>
      <c r="F33" s="60">
        <v>18470176</v>
      </c>
      <c r="G33" s="60">
        <v>403722</v>
      </c>
      <c r="H33" s="60">
        <v>358677</v>
      </c>
      <c r="I33" s="60">
        <v>340509</v>
      </c>
      <c r="J33" s="60">
        <v>1102908</v>
      </c>
      <c r="K33" s="60">
        <v>340056</v>
      </c>
      <c r="L33" s="60">
        <v>487070</v>
      </c>
      <c r="M33" s="60">
        <v>487756</v>
      </c>
      <c r="N33" s="60">
        <v>1314882</v>
      </c>
      <c r="O33" s="60"/>
      <c r="P33" s="60"/>
      <c r="Q33" s="60"/>
      <c r="R33" s="60"/>
      <c r="S33" s="60"/>
      <c r="T33" s="60"/>
      <c r="U33" s="60"/>
      <c r="V33" s="60"/>
      <c r="W33" s="60">
        <v>2417790</v>
      </c>
      <c r="X33" s="60">
        <v>10816020</v>
      </c>
      <c r="Y33" s="60">
        <v>-8398230</v>
      </c>
      <c r="Z33" s="140">
        <v>-77.65</v>
      </c>
      <c r="AA33" s="155">
        <v>18470176</v>
      </c>
    </row>
    <row r="34" spans="1:27" ht="13.5">
      <c r="A34" s="138" t="s">
        <v>80</v>
      </c>
      <c r="B34" s="136"/>
      <c r="C34" s="155">
        <v>6196447</v>
      </c>
      <c r="D34" s="155"/>
      <c r="E34" s="156">
        <v>4371957</v>
      </c>
      <c r="F34" s="60">
        <v>4371957</v>
      </c>
      <c r="G34" s="60">
        <v>626947</v>
      </c>
      <c r="H34" s="60">
        <v>639510</v>
      </c>
      <c r="I34" s="60">
        <v>629080</v>
      </c>
      <c r="J34" s="60">
        <v>1895537</v>
      </c>
      <c r="K34" s="60">
        <v>671982</v>
      </c>
      <c r="L34" s="60">
        <v>629510</v>
      </c>
      <c r="M34" s="60">
        <v>889220</v>
      </c>
      <c r="N34" s="60">
        <v>2190712</v>
      </c>
      <c r="O34" s="60"/>
      <c r="P34" s="60"/>
      <c r="Q34" s="60"/>
      <c r="R34" s="60"/>
      <c r="S34" s="60"/>
      <c r="T34" s="60"/>
      <c r="U34" s="60"/>
      <c r="V34" s="60"/>
      <c r="W34" s="60">
        <v>4086249</v>
      </c>
      <c r="X34" s="60">
        <v>2185980</v>
      </c>
      <c r="Y34" s="60">
        <v>1900269</v>
      </c>
      <c r="Z34" s="140">
        <v>86.93</v>
      </c>
      <c r="AA34" s="155">
        <v>4371957</v>
      </c>
    </row>
    <row r="35" spans="1:27" ht="13.5">
      <c r="A35" s="138" t="s">
        <v>81</v>
      </c>
      <c r="B35" s="136"/>
      <c r="C35" s="155">
        <v>8306791</v>
      </c>
      <c r="D35" s="155"/>
      <c r="E35" s="156">
        <v>7447084</v>
      </c>
      <c r="F35" s="60">
        <v>7447084</v>
      </c>
      <c r="G35" s="60">
        <v>733037</v>
      </c>
      <c r="H35" s="60">
        <v>1076565</v>
      </c>
      <c r="I35" s="60">
        <v>691962</v>
      </c>
      <c r="J35" s="60">
        <v>2501564</v>
      </c>
      <c r="K35" s="60">
        <v>794186</v>
      </c>
      <c r="L35" s="60">
        <v>888247</v>
      </c>
      <c r="M35" s="60">
        <v>785325</v>
      </c>
      <c r="N35" s="60">
        <v>2467758</v>
      </c>
      <c r="O35" s="60"/>
      <c r="P35" s="60"/>
      <c r="Q35" s="60"/>
      <c r="R35" s="60"/>
      <c r="S35" s="60"/>
      <c r="T35" s="60"/>
      <c r="U35" s="60"/>
      <c r="V35" s="60"/>
      <c r="W35" s="60">
        <v>4969322</v>
      </c>
      <c r="X35" s="60">
        <v>3723480</v>
      </c>
      <c r="Y35" s="60">
        <v>1245842</v>
      </c>
      <c r="Z35" s="140">
        <v>33.46</v>
      </c>
      <c r="AA35" s="155">
        <v>7447084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1084371</v>
      </c>
      <c r="H37" s="159">
        <v>928766</v>
      </c>
      <c r="I37" s="159">
        <v>1094147</v>
      </c>
      <c r="J37" s="159">
        <v>3107284</v>
      </c>
      <c r="K37" s="159">
        <v>783297</v>
      </c>
      <c r="L37" s="159">
        <v>1406129</v>
      </c>
      <c r="M37" s="159">
        <v>954405</v>
      </c>
      <c r="N37" s="159">
        <v>3143831</v>
      </c>
      <c r="O37" s="159"/>
      <c r="P37" s="159"/>
      <c r="Q37" s="159"/>
      <c r="R37" s="159"/>
      <c r="S37" s="159"/>
      <c r="T37" s="159"/>
      <c r="U37" s="159"/>
      <c r="V37" s="159"/>
      <c r="W37" s="159">
        <v>6251115</v>
      </c>
      <c r="X37" s="159"/>
      <c r="Y37" s="159">
        <v>6251115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39410077</v>
      </c>
      <c r="D38" s="153">
        <f>SUM(D39:D41)</f>
        <v>0</v>
      </c>
      <c r="E38" s="154">
        <f t="shared" si="7"/>
        <v>38842067</v>
      </c>
      <c r="F38" s="100">
        <f t="shared" si="7"/>
        <v>38842067</v>
      </c>
      <c r="G38" s="100">
        <f t="shared" si="7"/>
        <v>705055</v>
      </c>
      <c r="H38" s="100">
        <f t="shared" si="7"/>
        <v>827753</v>
      </c>
      <c r="I38" s="100">
        <f t="shared" si="7"/>
        <v>704004</v>
      </c>
      <c r="J38" s="100">
        <f t="shared" si="7"/>
        <v>2236812</v>
      </c>
      <c r="K38" s="100">
        <f t="shared" si="7"/>
        <v>1034835</v>
      </c>
      <c r="L38" s="100">
        <f t="shared" si="7"/>
        <v>1106147</v>
      </c>
      <c r="M38" s="100">
        <f t="shared" si="7"/>
        <v>971283</v>
      </c>
      <c r="N38" s="100">
        <f t="shared" si="7"/>
        <v>3112265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5349077</v>
      </c>
      <c r="X38" s="100">
        <f t="shared" si="7"/>
        <v>19421040</v>
      </c>
      <c r="Y38" s="100">
        <f t="shared" si="7"/>
        <v>-14071963</v>
      </c>
      <c r="Z38" s="137">
        <f>+IF(X38&lt;&gt;0,+(Y38/X38)*100,0)</f>
        <v>-72.45730918632576</v>
      </c>
      <c r="AA38" s="153">
        <f>SUM(AA39:AA41)</f>
        <v>38842067</v>
      </c>
    </row>
    <row r="39" spans="1:27" ht="13.5">
      <c r="A39" s="138" t="s">
        <v>85</v>
      </c>
      <c r="B39" s="136"/>
      <c r="C39" s="155">
        <v>12553532</v>
      </c>
      <c r="D39" s="155"/>
      <c r="E39" s="156">
        <v>13232341</v>
      </c>
      <c r="F39" s="60">
        <v>13232341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6616020</v>
      </c>
      <c r="Y39" s="60">
        <v>-6616020</v>
      </c>
      <c r="Z39" s="140">
        <v>-100</v>
      </c>
      <c r="AA39" s="155">
        <v>13232341</v>
      </c>
    </row>
    <row r="40" spans="1:27" ht="13.5">
      <c r="A40" s="138" t="s">
        <v>86</v>
      </c>
      <c r="B40" s="136"/>
      <c r="C40" s="155">
        <v>26856545</v>
      </c>
      <c r="D40" s="155"/>
      <c r="E40" s="156">
        <v>25609726</v>
      </c>
      <c r="F40" s="60">
        <v>25609726</v>
      </c>
      <c r="G40" s="60">
        <v>705055</v>
      </c>
      <c r="H40" s="60">
        <v>827753</v>
      </c>
      <c r="I40" s="60">
        <v>704004</v>
      </c>
      <c r="J40" s="60">
        <v>2236812</v>
      </c>
      <c r="K40" s="60">
        <v>1034835</v>
      </c>
      <c r="L40" s="60">
        <v>1106147</v>
      </c>
      <c r="M40" s="60">
        <v>971283</v>
      </c>
      <c r="N40" s="60">
        <v>3112265</v>
      </c>
      <c r="O40" s="60"/>
      <c r="P40" s="60"/>
      <c r="Q40" s="60"/>
      <c r="R40" s="60"/>
      <c r="S40" s="60"/>
      <c r="T40" s="60"/>
      <c r="U40" s="60"/>
      <c r="V40" s="60"/>
      <c r="W40" s="60">
        <v>5349077</v>
      </c>
      <c r="X40" s="60">
        <v>12805020</v>
      </c>
      <c r="Y40" s="60">
        <v>-7455943</v>
      </c>
      <c r="Z40" s="140">
        <v>-58.23</v>
      </c>
      <c r="AA40" s="155">
        <v>25609726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177630258</v>
      </c>
      <c r="D42" s="153">
        <f>SUM(D43:D46)</f>
        <v>0</v>
      </c>
      <c r="E42" s="154">
        <f t="shared" si="8"/>
        <v>183109211</v>
      </c>
      <c r="F42" s="100">
        <f t="shared" si="8"/>
        <v>183109211</v>
      </c>
      <c r="G42" s="100">
        <f t="shared" si="8"/>
        <v>1734484</v>
      </c>
      <c r="H42" s="100">
        <f t="shared" si="8"/>
        <v>19091523</v>
      </c>
      <c r="I42" s="100">
        <f t="shared" si="8"/>
        <v>18322851</v>
      </c>
      <c r="J42" s="100">
        <f t="shared" si="8"/>
        <v>39148858</v>
      </c>
      <c r="K42" s="100">
        <f t="shared" si="8"/>
        <v>11567965</v>
      </c>
      <c r="L42" s="100">
        <f t="shared" si="8"/>
        <v>12503786</v>
      </c>
      <c r="M42" s="100">
        <f t="shared" si="8"/>
        <v>13607311</v>
      </c>
      <c r="N42" s="100">
        <f t="shared" si="8"/>
        <v>37679062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76827920</v>
      </c>
      <c r="X42" s="100">
        <f t="shared" si="8"/>
        <v>91051020</v>
      </c>
      <c r="Y42" s="100">
        <f t="shared" si="8"/>
        <v>-14223100</v>
      </c>
      <c r="Z42" s="137">
        <f>+IF(X42&lt;&gt;0,+(Y42/X42)*100,0)</f>
        <v>-15.621022147802407</v>
      </c>
      <c r="AA42" s="153">
        <f>SUM(AA43:AA46)</f>
        <v>183109211</v>
      </c>
    </row>
    <row r="43" spans="1:27" ht="13.5">
      <c r="A43" s="138" t="s">
        <v>89</v>
      </c>
      <c r="B43" s="136"/>
      <c r="C43" s="155">
        <v>168586847</v>
      </c>
      <c r="D43" s="155"/>
      <c r="E43" s="156">
        <v>174708916</v>
      </c>
      <c r="F43" s="60">
        <v>174708916</v>
      </c>
      <c r="G43" s="60">
        <v>856165</v>
      </c>
      <c r="H43" s="60">
        <v>18368890</v>
      </c>
      <c r="I43" s="60">
        <v>17551527</v>
      </c>
      <c r="J43" s="60">
        <v>36776582</v>
      </c>
      <c r="K43" s="60">
        <v>10877252</v>
      </c>
      <c r="L43" s="60">
        <v>11693686</v>
      </c>
      <c r="M43" s="60">
        <v>12573137</v>
      </c>
      <c r="N43" s="60">
        <v>35144075</v>
      </c>
      <c r="O43" s="60"/>
      <c r="P43" s="60"/>
      <c r="Q43" s="60"/>
      <c r="R43" s="60"/>
      <c r="S43" s="60"/>
      <c r="T43" s="60"/>
      <c r="U43" s="60"/>
      <c r="V43" s="60"/>
      <c r="W43" s="60">
        <v>71920657</v>
      </c>
      <c r="X43" s="60">
        <v>88432020</v>
      </c>
      <c r="Y43" s="60">
        <v>-16511363</v>
      </c>
      <c r="Z43" s="140">
        <v>-18.67</v>
      </c>
      <c r="AA43" s="155">
        <v>174708916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9043411</v>
      </c>
      <c r="D46" s="155"/>
      <c r="E46" s="156">
        <v>8400295</v>
      </c>
      <c r="F46" s="60">
        <v>8400295</v>
      </c>
      <c r="G46" s="60">
        <v>878319</v>
      </c>
      <c r="H46" s="60">
        <v>722633</v>
      </c>
      <c r="I46" s="60">
        <v>771324</v>
      </c>
      <c r="J46" s="60">
        <v>2372276</v>
      </c>
      <c r="K46" s="60">
        <v>690713</v>
      </c>
      <c r="L46" s="60">
        <v>810100</v>
      </c>
      <c r="M46" s="60">
        <v>1034174</v>
      </c>
      <c r="N46" s="60">
        <v>2534987</v>
      </c>
      <c r="O46" s="60"/>
      <c r="P46" s="60"/>
      <c r="Q46" s="60"/>
      <c r="R46" s="60"/>
      <c r="S46" s="60"/>
      <c r="T46" s="60"/>
      <c r="U46" s="60"/>
      <c r="V46" s="60"/>
      <c r="W46" s="60">
        <v>4907263</v>
      </c>
      <c r="X46" s="60">
        <v>2619000</v>
      </c>
      <c r="Y46" s="60">
        <v>2288263</v>
      </c>
      <c r="Z46" s="140">
        <v>87.37</v>
      </c>
      <c r="AA46" s="155">
        <v>8400295</v>
      </c>
    </row>
    <row r="47" spans="1:27" ht="13.5">
      <c r="A47" s="135" t="s">
        <v>93</v>
      </c>
      <c r="B47" s="142" t="s">
        <v>94</v>
      </c>
      <c r="C47" s="153">
        <v>280535</v>
      </c>
      <c r="D47" s="153"/>
      <c r="E47" s="154">
        <v>562250</v>
      </c>
      <c r="F47" s="100">
        <v>562250</v>
      </c>
      <c r="G47" s="100">
        <v>42437</v>
      </c>
      <c r="H47" s="100">
        <v>23369</v>
      </c>
      <c r="I47" s="100">
        <v>23325</v>
      </c>
      <c r="J47" s="100">
        <v>89131</v>
      </c>
      <c r="K47" s="100">
        <v>23325</v>
      </c>
      <c r="L47" s="100">
        <v>23325</v>
      </c>
      <c r="M47" s="100">
        <v>23325</v>
      </c>
      <c r="N47" s="100">
        <v>69975</v>
      </c>
      <c r="O47" s="100"/>
      <c r="P47" s="100"/>
      <c r="Q47" s="100"/>
      <c r="R47" s="100"/>
      <c r="S47" s="100"/>
      <c r="T47" s="100"/>
      <c r="U47" s="100"/>
      <c r="V47" s="100"/>
      <c r="W47" s="100">
        <v>159106</v>
      </c>
      <c r="X47" s="100">
        <v>280980</v>
      </c>
      <c r="Y47" s="100">
        <v>-121874</v>
      </c>
      <c r="Z47" s="137">
        <v>-43.37</v>
      </c>
      <c r="AA47" s="153">
        <v>562250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323154214</v>
      </c>
      <c r="D48" s="168">
        <f>+D28+D32+D38+D42+D47</f>
        <v>0</v>
      </c>
      <c r="E48" s="169">
        <f t="shared" si="9"/>
        <v>335188911</v>
      </c>
      <c r="F48" s="73">
        <f t="shared" si="9"/>
        <v>335188911</v>
      </c>
      <c r="G48" s="73">
        <f t="shared" si="9"/>
        <v>8867029</v>
      </c>
      <c r="H48" s="73">
        <f t="shared" si="9"/>
        <v>28932235</v>
      </c>
      <c r="I48" s="73">
        <f t="shared" si="9"/>
        <v>42166412</v>
      </c>
      <c r="J48" s="73">
        <f t="shared" si="9"/>
        <v>79965676</v>
      </c>
      <c r="K48" s="73">
        <f t="shared" si="9"/>
        <v>21925371</v>
      </c>
      <c r="L48" s="73">
        <f t="shared" si="9"/>
        <v>19862141</v>
      </c>
      <c r="M48" s="73">
        <f t="shared" si="9"/>
        <v>22678684</v>
      </c>
      <c r="N48" s="73">
        <f t="shared" si="9"/>
        <v>64466196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144431872</v>
      </c>
      <c r="X48" s="73">
        <f t="shared" si="9"/>
        <v>168721560</v>
      </c>
      <c r="Y48" s="73">
        <f t="shared" si="9"/>
        <v>-24289688</v>
      </c>
      <c r="Z48" s="170">
        <f>+IF(X48&lt;&gt;0,+(Y48/X48)*100,0)</f>
        <v>-14.396315444214716</v>
      </c>
      <c r="AA48" s="168">
        <f>+AA28+AA32+AA38+AA42+AA47</f>
        <v>335188911</v>
      </c>
    </row>
    <row r="49" spans="1:27" ht="13.5">
      <c r="A49" s="148" t="s">
        <v>49</v>
      </c>
      <c r="B49" s="149"/>
      <c r="C49" s="171">
        <f aca="true" t="shared" si="10" ref="C49:Y49">+C25-C48</f>
        <v>2405949</v>
      </c>
      <c r="D49" s="171">
        <f>+D25-D48</f>
        <v>0</v>
      </c>
      <c r="E49" s="172">
        <f t="shared" si="10"/>
        <v>9846918</v>
      </c>
      <c r="F49" s="173">
        <f t="shared" si="10"/>
        <v>9846918</v>
      </c>
      <c r="G49" s="173">
        <f t="shared" si="10"/>
        <v>27329007</v>
      </c>
      <c r="H49" s="173">
        <f t="shared" si="10"/>
        <v>-5293030</v>
      </c>
      <c r="I49" s="173">
        <f t="shared" si="10"/>
        <v>-14499159</v>
      </c>
      <c r="J49" s="173">
        <f t="shared" si="10"/>
        <v>7536818</v>
      </c>
      <c r="K49" s="173">
        <f t="shared" si="10"/>
        <v>-575386</v>
      </c>
      <c r="L49" s="173">
        <f t="shared" si="10"/>
        <v>864008</v>
      </c>
      <c r="M49" s="173">
        <f t="shared" si="10"/>
        <v>7922029</v>
      </c>
      <c r="N49" s="173">
        <f t="shared" si="10"/>
        <v>8210651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15747469</v>
      </c>
      <c r="X49" s="173">
        <f>IF(F25=F48,0,X25-X48)</f>
        <v>3795480</v>
      </c>
      <c r="Y49" s="173">
        <f t="shared" si="10"/>
        <v>11951989</v>
      </c>
      <c r="Z49" s="174">
        <f>+IF(X49&lt;&gt;0,+(Y49/X49)*100,0)</f>
        <v>314.90059228345297</v>
      </c>
      <c r="AA49" s="171">
        <f>+AA25-AA48</f>
        <v>9846918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60174153</v>
      </c>
      <c r="D5" s="155">
        <v>0</v>
      </c>
      <c r="E5" s="156">
        <v>54206294</v>
      </c>
      <c r="F5" s="60">
        <v>54206294</v>
      </c>
      <c r="G5" s="60">
        <v>4640647</v>
      </c>
      <c r="H5" s="60">
        <v>4715609</v>
      </c>
      <c r="I5" s="60">
        <v>5912820</v>
      </c>
      <c r="J5" s="60">
        <v>15269076</v>
      </c>
      <c r="K5" s="60">
        <v>5122028</v>
      </c>
      <c r="L5" s="60">
        <v>4710896</v>
      </c>
      <c r="M5" s="60">
        <v>5532729</v>
      </c>
      <c r="N5" s="60">
        <v>15365653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30634729</v>
      </c>
      <c r="X5" s="60">
        <v>27103020</v>
      </c>
      <c r="Y5" s="60">
        <v>3531709</v>
      </c>
      <c r="Z5" s="140">
        <v>13.03</v>
      </c>
      <c r="AA5" s="155">
        <v>54206294</v>
      </c>
    </row>
    <row r="6" spans="1:27" ht="13.5">
      <c r="A6" s="181" t="s">
        <v>102</v>
      </c>
      <c r="B6" s="182"/>
      <c r="C6" s="155">
        <v>7164545</v>
      </c>
      <c r="D6" s="155">
        <v>0</v>
      </c>
      <c r="E6" s="156">
        <v>6197703</v>
      </c>
      <c r="F6" s="60">
        <v>6197703</v>
      </c>
      <c r="G6" s="60">
        <v>731233</v>
      </c>
      <c r="H6" s="60">
        <v>981643</v>
      </c>
      <c r="I6" s="60">
        <v>1573935</v>
      </c>
      <c r="J6" s="60">
        <v>3286811</v>
      </c>
      <c r="K6" s="60">
        <v>753385</v>
      </c>
      <c r="L6" s="60">
        <v>-9039</v>
      </c>
      <c r="M6" s="60">
        <v>810828</v>
      </c>
      <c r="N6" s="60">
        <v>1555174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4841985</v>
      </c>
      <c r="X6" s="60">
        <v>3099000</v>
      </c>
      <c r="Y6" s="60">
        <v>1742985</v>
      </c>
      <c r="Z6" s="140">
        <v>56.24</v>
      </c>
      <c r="AA6" s="155">
        <v>6197703</v>
      </c>
    </row>
    <row r="7" spans="1:27" ht="13.5">
      <c r="A7" s="183" t="s">
        <v>103</v>
      </c>
      <c r="B7" s="182"/>
      <c r="C7" s="155">
        <v>168690974</v>
      </c>
      <c r="D7" s="155">
        <v>0</v>
      </c>
      <c r="E7" s="156">
        <v>188937134</v>
      </c>
      <c r="F7" s="60">
        <v>188937134</v>
      </c>
      <c r="G7" s="60">
        <v>13254754</v>
      </c>
      <c r="H7" s="60">
        <v>15744561</v>
      </c>
      <c r="I7" s="60">
        <v>15675670</v>
      </c>
      <c r="J7" s="60">
        <v>44674985</v>
      </c>
      <c r="K7" s="60">
        <v>13589276</v>
      </c>
      <c r="L7" s="60">
        <v>13836533</v>
      </c>
      <c r="M7" s="60">
        <v>13317340</v>
      </c>
      <c r="N7" s="60">
        <v>40743149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85418134</v>
      </c>
      <c r="X7" s="60">
        <v>95120000</v>
      </c>
      <c r="Y7" s="60">
        <v>-9701866</v>
      </c>
      <c r="Z7" s="140">
        <v>-10.2</v>
      </c>
      <c r="AA7" s="155">
        <v>188937134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6529128</v>
      </c>
      <c r="D10" s="155">
        <v>0</v>
      </c>
      <c r="E10" s="156">
        <v>7477623</v>
      </c>
      <c r="F10" s="54">
        <v>7477623</v>
      </c>
      <c r="G10" s="54">
        <v>504644</v>
      </c>
      <c r="H10" s="54">
        <v>504427</v>
      </c>
      <c r="I10" s="54">
        <v>858318</v>
      </c>
      <c r="J10" s="54">
        <v>1867389</v>
      </c>
      <c r="K10" s="54">
        <v>523743</v>
      </c>
      <c r="L10" s="54">
        <v>167868</v>
      </c>
      <c r="M10" s="54">
        <v>522040</v>
      </c>
      <c r="N10" s="54">
        <v>1213651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3081040</v>
      </c>
      <c r="X10" s="54">
        <v>3739020</v>
      </c>
      <c r="Y10" s="54">
        <v>-657980</v>
      </c>
      <c r="Z10" s="184">
        <v>-17.6</v>
      </c>
      <c r="AA10" s="130">
        <v>7477623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463433</v>
      </c>
      <c r="D12" s="155">
        <v>0</v>
      </c>
      <c r="E12" s="156">
        <v>489829</v>
      </c>
      <c r="F12" s="60">
        <v>489829</v>
      </c>
      <c r="G12" s="60">
        <v>21109</v>
      </c>
      <c r="H12" s="60">
        <v>10885</v>
      </c>
      <c r="I12" s="60">
        <v>13405</v>
      </c>
      <c r="J12" s="60">
        <v>45399</v>
      </c>
      <c r="K12" s="60">
        <v>10352</v>
      </c>
      <c r="L12" s="60">
        <v>20120</v>
      </c>
      <c r="M12" s="60">
        <v>13300</v>
      </c>
      <c r="N12" s="60">
        <v>43772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89171</v>
      </c>
      <c r="X12" s="60">
        <v>244980</v>
      </c>
      <c r="Y12" s="60">
        <v>-155809</v>
      </c>
      <c r="Z12" s="140">
        <v>-63.6</v>
      </c>
      <c r="AA12" s="155">
        <v>489829</v>
      </c>
    </row>
    <row r="13" spans="1:27" ht="13.5">
      <c r="A13" s="181" t="s">
        <v>109</v>
      </c>
      <c r="B13" s="185"/>
      <c r="C13" s="155">
        <v>1774779</v>
      </c>
      <c r="D13" s="155">
        <v>0</v>
      </c>
      <c r="E13" s="156">
        <v>2211453</v>
      </c>
      <c r="F13" s="60">
        <v>2211453</v>
      </c>
      <c r="G13" s="60">
        <v>24368</v>
      </c>
      <c r="H13" s="60">
        <v>36222</v>
      </c>
      <c r="I13" s="60">
        <v>49313</v>
      </c>
      <c r="J13" s="60">
        <v>109903</v>
      </c>
      <c r="K13" s="60">
        <v>32830</v>
      </c>
      <c r="L13" s="60">
        <v>39987</v>
      </c>
      <c r="M13" s="60">
        <v>33417</v>
      </c>
      <c r="N13" s="60">
        <v>106234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216137</v>
      </c>
      <c r="X13" s="60">
        <v>1105500</v>
      </c>
      <c r="Y13" s="60">
        <v>-889363</v>
      </c>
      <c r="Z13" s="140">
        <v>-80.45</v>
      </c>
      <c r="AA13" s="155">
        <v>2211453</v>
      </c>
    </row>
    <row r="14" spans="1:27" ht="13.5">
      <c r="A14" s="181" t="s">
        <v>110</v>
      </c>
      <c r="B14" s="185"/>
      <c r="C14" s="155">
        <v>668065</v>
      </c>
      <c r="D14" s="155">
        <v>0</v>
      </c>
      <c r="E14" s="156">
        <v>1912012</v>
      </c>
      <c r="F14" s="60">
        <v>1912012</v>
      </c>
      <c r="G14" s="60">
        <v>19930</v>
      </c>
      <c r="H14" s="60">
        <v>43150</v>
      </c>
      <c r="I14" s="60">
        <v>2136719</v>
      </c>
      <c r="J14" s="60">
        <v>2199799</v>
      </c>
      <c r="K14" s="60">
        <v>36256</v>
      </c>
      <c r="L14" s="60">
        <v>-2035644</v>
      </c>
      <c r="M14" s="60">
        <v>37504</v>
      </c>
      <c r="N14" s="60">
        <v>-1961884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237915</v>
      </c>
      <c r="X14" s="60">
        <v>955980</v>
      </c>
      <c r="Y14" s="60">
        <v>-718065</v>
      </c>
      <c r="Z14" s="140">
        <v>-75.11</v>
      </c>
      <c r="AA14" s="155">
        <v>1912012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62090</v>
      </c>
      <c r="D16" s="155">
        <v>0</v>
      </c>
      <c r="E16" s="156">
        <v>121623</v>
      </c>
      <c r="F16" s="60">
        <v>121623</v>
      </c>
      <c r="G16" s="60">
        <v>6950</v>
      </c>
      <c r="H16" s="60">
        <v>600</v>
      </c>
      <c r="I16" s="60">
        <v>9800</v>
      </c>
      <c r="J16" s="60">
        <v>17350</v>
      </c>
      <c r="K16" s="60">
        <v>3155</v>
      </c>
      <c r="L16" s="60">
        <v>600</v>
      </c>
      <c r="M16" s="60">
        <v>4050</v>
      </c>
      <c r="N16" s="60">
        <v>7805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25155</v>
      </c>
      <c r="X16" s="60">
        <v>61020</v>
      </c>
      <c r="Y16" s="60">
        <v>-35865</v>
      </c>
      <c r="Z16" s="140">
        <v>-58.78</v>
      </c>
      <c r="AA16" s="155">
        <v>121623</v>
      </c>
    </row>
    <row r="17" spans="1:27" ht="13.5">
      <c r="A17" s="181" t="s">
        <v>113</v>
      </c>
      <c r="B17" s="185"/>
      <c r="C17" s="155">
        <v>4853595</v>
      </c>
      <c r="D17" s="155">
        <v>0</v>
      </c>
      <c r="E17" s="156">
        <v>5440412</v>
      </c>
      <c r="F17" s="60">
        <v>5440412</v>
      </c>
      <c r="G17" s="60">
        <v>550856</v>
      </c>
      <c r="H17" s="60">
        <v>455218</v>
      </c>
      <c r="I17" s="60">
        <v>477646</v>
      </c>
      <c r="J17" s="60">
        <v>1483720</v>
      </c>
      <c r="K17" s="60">
        <v>515647</v>
      </c>
      <c r="L17" s="60">
        <v>467375</v>
      </c>
      <c r="M17" s="60">
        <v>0</v>
      </c>
      <c r="N17" s="60">
        <v>983022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2466742</v>
      </c>
      <c r="X17" s="60">
        <v>2719980</v>
      </c>
      <c r="Y17" s="60">
        <v>-253238</v>
      </c>
      <c r="Z17" s="140">
        <v>-9.31</v>
      </c>
      <c r="AA17" s="155">
        <v>5440412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40545933</v>
      </c>
      <c r="D19" s="155">
        <v>0</v>
      </c>
      <c r="E19" s="156">
        <v>45778000</v>
      </c>
      <c r="F19" s="60">
        <v>45778000</v>
      </c>
      <c r="G19" s="60">
        <v>15553000</v>
      </c>
      <c r="H19" s="60">
        <v>475531</v>
      </c>
      <c r="I19" s="60">
        <v>370941</v>
      </c>
      <c r="J19" s="60">
        <v>16399472</v>
      </c>
      <c r="K19" s="60">
        <v>525000</v>
      </c>
      <c r="L19" s="60">
        <v>730388</v>
      </c>
      <c r="M19" s="60">
        <v>8921672</v>
      </c>
      <c r="N19" s="60">
        <v>10177060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26576532</v>
      </c>
      <c r="X19" s="60">
        <v>32680000</v>
      </c>
      <c r="Y19" s="60">
        <v>-6103468</v>
      </c>
      <c r="Z19" s="140">
        <v>-18.68</v>
      </c>
      <c r="AA19" s="155">
        <v>45778000</v>
      </c>
    </row>
    <row r="20" spans="1:27" ht="13.5">
      <c r="A20" s="181" t="s">
        <v>35</v>
      </c>
      <c r="B20" s="185"/>
      <c r="C20" s="155">
        <v>3227794</v>
      </c>
      <c r="D20" s="155">
        <v>0</v>
      </c>
      <c r="E20" s="156">
        <v>3648746</v>
      </c>
      <c r="F20" s="54">
        <v>3648746</v>
      </c>
      <c r="G20" s="54">
        <v>138749</v>
      </c>
      <c r="H20" s="54">
        <v>95155</v>
      </c>
      <c r="I20" s="54">
        <v>299242</v>
      </c>
      <c r="J20" s="54">
        <v>533146</v>
      </c>
      <c r="K20" s="54">
        <v>238313</v>
      </c>
      <c r="L20" s="54">
        <v>239509</v>
      </c>
      <c r="M20" s="54">
        <v>625503</v>
      </c>
      <c r="N20" s="54">
        <v>1103325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1636471</v>
      </c>
      <c r="X20" s="54">
        <v>1824480</v>
      </c>
      <c r="Y20" s="54">
        <v>-188009</v>
      </c>
      <c r="Z20" s="184">
        <v>-10.3</v>
      </c>
      <c r="AA20" s="130">
        <v>3648746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294154489</v>
      </c>
      <c r="D22" s="188">
        <f>SUM(D5:D21)</f>
        <v>0</v>
      </c>
      <c r="E22" s="189">
        <f t="shared" si="0"/>
        <v>316420829</v>
      </c>
      <c r="F22" s="190">
        <f t="shared" si="0"/>
        <v>316420829</v>
      </c>
      <c r="G22" s="190">
        <f t="shared" si="0"/>
        <v>35446240</v>
      </c>
      <c r="H22" s="190">
        <f t="shared" si="0"/>
        <v>23063001</v>
      </c>
      <c r="I22" s="190">
        <f t="shared" si="0"/>
        <v>27377809</v>
      </c>
      <c r="J22" s="190">
        <f t="shared" si="0"/>
        <v>85887050</v>
      </c>
      <c r="K22" s="190">
        <f t="shared" si="0"/>
        <v>21349985</v>
      </c>
      <c r="L22" s="190">
        <f t="shared" si="0"/>
        <v>18168593</v>
      </c>
      <c r="M22" s="190">
        <f t="shared" si="0"/>
        <v>29818383</v>
      </c>
      <c r="N22" s="190">
        <f t="shared" si="0"/>
        <v>69336961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155224011</v>
      </c>
      <c r="X22" s="190">
        <f t="shared" si="0"/>
        <v>168652980</v>
      </c>
      <c r="Y22" s="190">
        <f t="shared" si="0"/>
        <v>-13428969</v>
      </c>
      <c r="Z22" s="191">
        <f>+IF(X22&lt;&gt;0,+(Y22/X22)*100,0)</f>
        <v>-7.962485453859161</v>
      </c>
      <c r="AA22" s="188">
        <f>SUM(AA5:AA21)</f>
        <v>316420829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71116670</v>
      </c>
      <c r="D25" s="155">
        <v>0</v>
      </c>
      <c r="E25" s="156">
        <v>67945570</v>
      </c>
      <c r="F25" s="60">
        <v>67945570</v>
      </c>
      <c r="G25" s="60">
        <v>6286717</v>
      </c>
      <c r="H25" s="60">
        <v>5761692</v>
      </c>
      <c r="I25" s="60">
        <v>5813158</v>
      </c>
      <c r="J25" s="60">
        <v>17861567</v>
      </c>
      <c r="K25" s="60">
        <v>5908052</v>
      </c>
      <c r="L25" s="60">
        <v>6059991</v>
      </c>
      <c r="M25" s="60">
        <v>6462639</v>
      </c>
      <c r="N25" s="60">
        <v>18430682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36292249</v>
      </c>
      <c r="X25" s="60">
        <v>33973020</v>
      </c>
      <c r="Y25" s="60">
        <v>2319229</v>
      </c>
      <c r="Z25" s="140">
        <v>6.83</v>
      </c>
      <c r="AA25" s="155">
        <v>67945570</v>
      </c>
    </row>
    <row r="26" spans="1:27" ht="13.5">
      <c r="A26" s="183" t="s">
        <v>38</v>
      </c>
      <c r="B26" s="182"/>
      <c r="C26" s="155">
        <v>5036937</v>
      </c>
      <c r="D26" s="155">
        <v>0</v>
      </c>
      <c r="E26" s="156">
        <v>5907976</v>
      </c>
      <c r="F26" s="60">
        <v>5907976</v>
      </c>
      <c r="G26" s="60">
        <v>425119</v>
      </c>
      <c r="H26" s="60">
        <v>425119</v>
      </c>
      <c r="I26" s="60">
        <v>425119</v>
      </c>
      <c r="J26" s="60">
        <v>1275357</v>
      </c>
      <c r="K26" s="60">
        <v>424524</v>
      </c>
      <c r="L26" s="60">
        <v>425119</v>
      </c>
      <c r="M26" s="60">
        <v>425119</v>
      </c>
      <c r="N26" s="60">
        <v>1274762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2550119</v>
      </c>
      <c r="X26" s="60">
        <v>2953980</v>
      </c>
      <c r="Y26" s="60">
        <v>-403861</v>
      </c>
      <c r="Z26" s="140">
        <v>-13.67</v>
      </c>
      <c r="AA26" s="155">
        <v>5907976</v>
      </c>
    </row>
    <row r="27" spans="1:27" ht="13.5">
      <c r="A27" s="183" t="s">
        <v>118</v>
      </c>
      <c r="B27" s="182"/>
      <c r="C27" s="155">
        <v>14452108</v>
      </c>
      <c r="D27" s="155">
        <v>0</v>
      </c>
      <c r="E27" s="156">
        <v>8533000</v>
      </c>
      <c r="F27" s="60">
        <v>8533000</v>
      </c>
      <c r="G27" s="60">
        <v>0</v>
      </c>
      <c r="H27" s="60">
        <v>0</v>
      </c>
      <c r="I27" s="60">
        <v>2448737</v>
      </c>
      <c r="J27" s="60">
        <v>2448737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2448737</v>
      </c>
      <c r="X27" s="60"/>
      <c r="Y27" s="60">
        <v>2448737</v>
      </c>
      <c r="Z27" s="140">
        <v>0</v>
      </c>
      <c r="AA27" s="155">
        <v>8533000</v>
      </c>
    </row>
    <row r="28" spans="1:27" ht="13.5">
      <c r="A28" s="183" t="s">
        <v>39</v>
      </c>
      <c r="B28" s="182"/>
      <c r="C28" s="155">
        <v>38663958</v>
      </c>
      <c r="D28" s="155">
        <v>0</v>
      </c>
      <c r="E28" s="156">
        <v>37030000</v>
      </c>
      <c r="F28" s="60">
        <v>37030000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37030000</v>
      </c>
    </row>
    <row r="29" spans="1:27" ht="13.5">
      <c r="A29" s="183" t="s">
        <v>40</v>
      </c>
      <c r="B29" s="182"/>
      <c r="C29" s="155">
        <v>1660258</v>
      </c>
      <c r="D29" s="155">
        <v>0</v>
      </c>
      <c r="E29" s="156">
        <v>1392484</v>
      </c>
      <c r="F29" s="60">
        <v>1392484</v>
      </c>
      <c r="G29" s="60">
        <v>453497</v>
      </c>
      <c r="H29" s="60">
        <v>314849</v>
      </c>
      <c r="I29" s="60">
        <v>673765</v>
      </c>
      <c r="J29" s="60">
        <v>1442111</v>
      </c>
      <c r="K29" s="60">
        <v>610861</v>
      </c>
      <c r="L29" s="60">
        <v>284763</v>
      </c>
      <c r="M29" s="60">
        <v>807407</v>
      </c>
      <c r="N29" s="60">
        <v>1703031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3145142</v>
      </c>
      <c r="X29" s="60">
        <v>696000</v>
      </c>
      <c r="Y29" s="60">
        <v>2449142</v>
      </c>
      <c r="Z29" s="140">
        <v>351.89</v>
      </c>
      <c r="AA29" s="155">
        <v>1392484</v>
      </c>
    </row>
    <row r="30" spans="1:27" ht="13.5">
      <c r="A30" s="183" t="s">
        <v>119</v>
      </c>
      <c r="B30" s="182"/>
      <c r="C30" s="155">
        <v>132912833</v>
      </c>
      <c r="D30" s="155">
        <v>0</v>
      </c>
      <c r="E30" s="156">
        <v>148987858</v>
      </c>
      <c r="F30" s="60">
        <v>148987858</v>
      </c>
      <c r="G30" s="60">
        <v>0</v>
      </c>
      <c r="H30" s="60">
        <v>17237407</v>
      </c>
      <c r="I30" s="60">
        <v>16768546</v>
      </c>
      <c r="J30" s="60">
        <v>34005953</v>
      </c>
      <c r="K30" s="60">
        <v>9931502</v>
      </c>
      <c r="L30" s="60">
        <v>10716821</v>
      </c>
      <c r="M30" s="60">
        <v>10630748</v>
      </c>
      <c r="N30" s="60">
        <v>31279071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65285024</v>
      </c>
      <c r="X30" s="60">
        <v>74494020</v>
      </c>
      <c r="Y30" s="60">
        <v>-9208996</v>
      </c>
      <c r="Z30" s="140">
        <v>-12.36</v>
      </c>
      <c r="AA30" s="155">
        <v>148987858</v>
      </c>
    </row>
    <row r="31" spans="1:27" ht="13.5">
      <c r="A31" s="183" t="s">
        <v>120</v>
      </c>
      <c r="B31" s="182"/>
      <c r="C31" s="155">
        <v>10326354</v>
      </c>
      <c r="D31" s="155">
        <v>0</v>
      </c>
      <c r="E31" s="156">
        <v>11856177</v>
      </c>
      <c r="F31" s="60">
        <v>11856177</v>
      </c>
      <c r="G31" s="60">
        <v>39752</v>
      </c>
      <c r="H31" s="60">
        <v>281639</v>
      </c>
      <c r="I31" s="60">
        <v>43504</v>
      </c>
      <c r="J31" s="60">
        <v>364895</v>
      </c>
      <c r="K31" s="60">
        <v>553110</v>
      </c>
      <c r="L31" s="60">
        <v>792213</v>
      </c>
      <c r="M31" s="60">
        <v>1619126</v>
      </c>
      <c r="N31" s="60">
        <v>2964449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3329344</v>
      </c>
      <c r="X31" s="60">
        <v>5928000</v>
      </c>
      <c r="Y31" s="60">
        <v>-2598656</v>
      </c>
      <c r="Z31" s="140">
        <v>-43.84</v>
      </c>
      <c r="AA31" s="155">
        <v>11856177</v>
      </c>
    </row>
    <row r="32" spans="1:27" ht="13.5">
      <c r="A32" s="183" t="s">
        <v>121</v>
      </c>
      <c r="B32" s="182"/>
      <c r="C32" s="155">
        <v>10142803</v>
      </c>
      <c r="D32" s="155">
        <v>0</v>
      </c>
      <c r="E32" s="156">
        <v>10906092</v>
      </c>
      <c r="F32" s="60">
        <v>10906092</v>
      </c>
      <c r="G32" s="60">
        <v>260000</v>
      </c>
      <c r="H32" s="60">
        <v>844344</v>
      </c>
      <c r="I32" s="60">
        <v>1026168</v>
      </c>
      <c r="J32" s="60">
        <v>2130512</v>
      </c>
      <c r="K32" s="60">
        <v>924058</v>
      </c>
      <c r="L32" s="60">
        <v>861596</v>
      </c>
      <c r="M32" s="60">
        <v>861923</v>
      </c>
      <c r="N32" s="60">
        <v>2647577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4778089</v>
      </c>
      <c r="X32" s="60">
        <v>5452980</v>
      </c>
      <c r="Y32" s="60">
        <v>-674891</v>
      </c>
      <c r="Z32" s="140">
        <v>-12.38</v>
      </c>
      <c r="AA32" s="155">
        <v>10906092</v>
      </c>
    </row>
    <row r="33" spans="1:27" ht="13.5">
      <c r="A33" s="183" t="s">
        <v>42</v>
      </c>
      <c r="B33" s="182"/>
      <c r="C33" s="155">
        <v>6142844</v>
      </c>
      <c r="D33" s="155">
        <v>0</v>
      </c>
      <c r="E33" s="156">
        <v>8537150</v>
      </c>
      <c r="F33" s="60">
        <v>8537150</v>
      </c>
      <c r="G33" s="60">
        <v>0</v>
      </c>
      <c r="H33" s="60">
        <v>0</v>
      </c>
      <c r="I33" s="60">
        <v>0</v>
      </c>
      <c r="J33" s="60">
        <v>0</v>
      </c>
      <c r="K33" s="60">
        <v>2435247</v>
      </c>
      <c r="L33" s="60">
        <v>0</v>
      </c>
      <c r="M33" s="60">
        <v>0</v>
      </c>
      <c r="N33" s="60">
        <v>2435247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2435247</v>
      </c>
      <c r="X33" s="60">
        <v>4268520</v>
      </c>
      <c r="Y33" s="60">
        <v>-1833273</v>
      </c>
      <c r="Z33" s="140">
        <v>-42.95</v>
      </c>
      <c r="AA33" s="155">
        <v>8537150</v>
      </c>
    </row>
    <row r="34" spans="1:27" ht="13.5">
      <c r="A34" s="183" t="s">
        <v>43</v>
      </c>
      <c r="B34" s="182"/>
      <c r="C34" s="155">
        <v>32292386</v>
      </c>
      <c r="D34" s="155">
        <v>0</v>
      </c>
      <c r="E34" s="156">
        <v>34092604</v>
      </c>
      <c r="F34" s="60">
        <v>34092604</v>
      </c>
      <c r="G34" s="60">
        <v>1401944</v>
      </c>
      <c r="H34" s="60">
        <v>4067185</v>
      </c>
      <c r="I34" s="60">
        <v>14967415</v>
      </c>
      <c r="J34" s="60">
        <v>20436544</v>
      </c>
      <c r="K34" s="60">
        <v>1138017</v>
      </c>
      <c r="L34" s="60">
        <v>721638</v>
      </c>
      <c r="M34" s="60">
        <v>1871722</v>
      </c>
      <c r="N34" s="60">
        <v>3731377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24167921</v>
      </c>
      <c r="X34" s="60">
        <v>17625480</v>
      </c>
      <c r="Y34" s="60">
        <v>6542441</v>
      </c>
      <c r="Z34" s="140">
        <v>37.12</v>
      </c>
      <c r="AA34" s="155">
        <v>34092604</v>
      </c>
    </row>
    <row r="35" spans="1:27" ht="13.5">
      <c r="A35" s="181" t="s">
        <v>122</v>
      </c>
      <c r="B35" s="185"/>
      <c r="C35" s="155">
        <v>407063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323154214</v>
      </c>
      <c r="D36" s="188">
        <f>SUM(D25:D35)</f>
        <v>0</v>
      </c>
      <c r="E36" s="189">
        <f t="shared" si="1"/>
        <v>335188911</v>
      </c>
      <c r="F36" s="190">
        <f t="shared" si="1"/>
        <v>335188911</v>
      </c>
      <c r="G36" s="190">
        <f t="shared" si="1"/>
        <v>8867029</v>
      </c>
      <c r="H36" s="190">
        <f t="shared" si="1"/>
        <v>28932235</v>
      </c>
      <c r="I36" s="190">
        <f t="shared" si="1"/>
        <v>42166412</v>
      </c>
      <c r="J36" s="190">
        <f t="shared" si="1"/>
        <v>79965676</v>
      </c>
      <c r="K36" s="190">
        <f t="shared" si="1"/>
        <v>21925371</v>
      </c>
      <c r="L36" s="190">
        <f t="shared" si="1"/>
        <v>19862141</v>
      </c>
      <c r="M36" s="190">
        <f t="shared" si="1"/>
        <v>22678684</v>
      </c>
      <c r="N36" s="190">
        <f t="shared" si="1"/>
        <v>64466196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144431872</v>
      </c>
      <c r="X36" s="190">
        <f t="shared" si="1"/>
        <v>145392000</v>
      </c>
      <c r="Y36" s="190">
        <f t="shared" si="1"/>
        <v>-960128</v>
      </c>
      <c r="Z36" s="191">
        <f>+IF(X36&lt;&gt;0,+(Y36/X36)*100,0)</f>
        <v>-0.6603719599427754</v>
      </c>
      <c r="AA36" s="188">
        <f>SUM(AA25:AA35)</f>
        <v>335188911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-28999725</v>
      </c>
      <c r="D38" s="199">
        <f>+D22-D36</f>
        <v>0</v>
      </c>
      <c r="E38" s="200">
        <f t="shared" si="2"/>
        <v>-18768082</v>
      </c>
      <c r="F38" s="106">
        <f t="shared" si="2"/>
        <v>-18768082</v>
      </c>
      <c r="G38" s="106">
        <f t="shared" si="2"/>
        <v>26579211</v>
      </c>
      <c r="H38" s="106">
        <f t="shared" si="2"/>
        <v>-5869234</v>
      </c>
      <c r="I38" s="106">
        <f t="shared" si="2"/>
        <v>-14788603</v>
      </c>
      <c r="J38" s="106">
        <f t="shared" si="2"/>
        <v>5921374</v>
      </c>
      <c r="K38" s="106">
        <f t="shared" si="2"/>
        <v>-575386</v>
      </c>
      <c r="L38" s="106">
        <f t="shared" si="2"/>
        <v>-1693548</v>
      </c>
      <c r="M38" s="106">
        <f t="shared" si="2"/>
        <v>7139699</v>
      </c>
      <c r="N38" s="106">
        <f t="shared" si="2"/>
        <v>4870765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10792139</v>
      </c>
      <c r="X38" s="106">
        <f>IF(F22=F36,0,X22-X36)</f>
        <v>23260980</v>
      </c>
      <c r="Y38" s="106">
        <f t="shared" si="2"/>
        <v>-12468841</v>
      </c>
      <c r="Z38" s="201">
        <f>+IF(X38&lt;&gt;0,+(Y38/X38)*100,0)</f>
        <v>-53.60410868329709</v>
      </c>
      <c r="AA38" s="199">
        <f>+AA22-AA36</f>
        <v>-18768082</v>
      </c>
    </row>
    <row r="39" spans="1:27" ht="13.5">
      <c r="A39" s="181" t="s">
        <v>46</v>
      </c>
      <c r="B39" s="185"/>
      <c r="C39" s="155">
        <v>31405674</v>
      </c>
      <c r="D39" s="155">
        <v>0</v>
      </c>
      <c r="E39" s="156">
        <v>28615000</v>
      </c>
      <c r="F39" s="60">
        <v>28615000</v>
      </c>
      <c r="G39" s="60">
        <v>749796</v>
      </c>
      <c r="H39" s="60">
        <v>576204</v>
      </c>
      <c r="I39" s="60">
        <v>289444</v>
      </c>
      <c r="J39" s="60">
        <v>1615444</v>
      </c>
      <c r="K39" s="60">
        <v>0</v>
      </c>
      <c r="L39" s="60">
        <v>2557556</v>
      </c>
      <c r="M39" s="60">
        <v>782330</v>
      </c>
      <c r="N39" s="60">
        <v>3339886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4955330</v>
      </c>
      <c r="X39" s="60">
        <v>14307480</v>
      </c>
      <c r="Y39" s="60">
        <v>-9352150</v>
      </c>
      <c r="Z39" s="140">
        <v>-65.37</v>
      </c>
      <c r="AA39" s="155">
        <v>28615000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2405949</v>
      </c>
      <c r="D42" s="206">
        <f>SUM(D38:D41)</f>
        <v>0</v>
      </c>
      <c r="E42" s="207">
        <f t="shared" si="3"/>
        <v>9846918</v>
      </c>
      <c r="F42" s="88">
        <f t="shared" si="3"/>
        <v>9846918</v>
      </c>
      <c r="G42" s="88">
        <f t="shared" si="3"/>
        <v>27329007</v>
      </c>
      <c r="H42" s="88">
        <f t="shared" si="3"/>
        <v>-5293030</v>
      </c>
      <c r="I42" s="88">
        <f t="shared" si="3"/>
        <v>-14499159</v>
      </c>
      <c r="J42" s="88">
        <f t="shared" si="3"/>
        <v>7536818</v>
      </c>
      <c r="K42" s="88">
        <f t="shared" si="3"/>
        <v>-575386</v>
      </c>
      <c r="L42" s="88">
        <f t="shared" si="3"/>
        <v>864008</v>
      </c>
      <c r="M42" s="88">
        <f t="shared" si="3"/>
        <v>7922029</v>
      </c>
      <c r="N42" s="88">
        <f t="shared" si="3"/>
        <v>8210651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15747469</v>
      </c>
      <c r="X42" s="88">
        <f t="shared" si="3"/>
        <v>37568460</v>
      </c>
      <c r="Y42" s="88">
        <f t="shared" si="3"/>
        <v>-21820991</v>
      </c>
      <c r="Z42" s="208">
        <f>+IF(X42&lt;&gt;0,+(Y42/X42)*100,0)</f>
        <v>-58.08327251103719</v>
      </c>
      <c r="AA42" s="206">
        <f>SUM(AA38:AA41)</f>
        <v>9846918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2405949</v>
      </c>
      <c r="D44" s="210">
        <f>+D42-D43</f>
        <v>0</v>
      </c>
      <c r="E44" s="211">
        <f t="shared" si="4"/>
        <v>9846918</v>
      </c>
      <c r="F44" s="77">
        <f t="shared" si="4"/>
        <v>9846918</v>
      </c>
      <c r="G44" s="77">
        <f t="shared" si="4"/>
        <v>27329007</v>
      </c>
      <c r="H44" s="77">
        <f t="shared" si="4"/>
        <v>-5293030</v>
      </c>
      <c r="I44" s="77">
        <f t="shared" si="4"/>
        <v>-14499159</v>
      </c>
      <c r="J44" s="77">
        <f t="shared" si="4"/>
        <v>7536818</v>
      </c>
      <c r="K44" s="77">
        <f t="shared" si="4"/>
        <v>-575386</v>
      </c>
      <c r="L44" s="77">
        <f t="shared" si="4"/>
        <v>864008</v>
      </c>
      <c r="M44" s="77">
        <f t="shared" si="4"/>
        <v>7922029</v>
      </c>
      <c r="N44" s="77">
        <f t="shared" si="4"/>
        <v>8210651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15747469</v>
      </c>
      <c r="X44" s="77">
        <f t="shared" si="4"/>
        <v>37568460</v>
      </c>
      <c r="Y44" s="77">
        <f t="shared" si="4"/>
        <v>-21820991</v>
      </c>
      <c r="Z44" s="212">
        <f>+IF(X44&lt;&gt;0,+(Y44/X44)*100,0)</f>
        <v>-58.08327251103719</v>
      </c>
      <c r="AA44" s="210">
        <f>+AA42-AA43</f>
        <v>9846918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2405949</v>
      </c>
      <c r="D46" s="206">
        <f>SUM(D44:D45)</f>
        <v>0</v>
      </c>
      <c r="E46" s="207">
        <f t="shared" si="5"/>
        <v>9846918</v>
      </c>
      <c r="F46" s="88">
        <f t="shared" si="5"/>
        <v>9846918</v>
      </c>
      <c r="G46" s="88">
        <f t="shared" si="5"/>
        <v>27329007</v>
      </c>
      <c r="H46" s="88">
        <f t="shared" si="5"/>
        <v>-5293030</v>
      </c>
      <c r="I46" s="88">
        <f t="shared" si="5"/>
        <v>-14499159</v>
      </c>
      <c r="J46" s="88">
        <f t="shared" si="5"/>
        <v>7536818</v>
      </c>
      <c r="K46" s="88">
        <f t="shared" si="5"/>
        <v>-575386</v>
      </c>
      <c r="L46" s="88">
        <f t="shared" si="5"/>
        <v>864008</v>
      </c>
      <c r="M46" s="88">
        <f t="shared" si="5"/>
        <v>7922029</v>
      </c>
      <c r="N46" s="88">
        <f t="shared" si="5"/>
        <v>8210651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15747469</v>
      </c>
      <c r="X46" s="88">
        <f t="shared" si="5"/>
        <v>37568460</v>
      </c>
      <c r="Y46" s="88">
        <f t="shared" si="5"/>
        <v>-21820991</v>
      </c>
      <c r="Z46" s="208">
        <f>+IF(X46&lt;&gt;0,+(Y46/X46)*100,0)</f>
        <v>-58.08327251103719</v>
      </c>
      <c r="AA46" s="206">
        <f>SUM(AA44:AA45)</f>
        <v>9846918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2405949</v>
      </c>
      <c r="D48" s="217">
        <f>SUM(D46:D47)</f>
        <v>0</v>
      </c>
      <c r="E48" s="218">
        <f t="shared" si="6"/>
        <v>9846918</v>
      </c>
      <c r="F48" s="219">
        <f t="shared" si="6"/>
        <v>9846918</v>
      </c>
      <c r="G48" s="219">
        <f t="shared" si="6"/>
        <v>27329007</v>
      </c>
      <c r="H48" s="220">
        <f t="shared" si="6"/>
        <v>-5293030</v>
      </c>
      <c r="I48" s="220">
        <f t="shared" si="6"/>
        <v>-14499159</v>
      </c>
      <c r="J48" s="220">
        <f t="shared" si="6"/>
        <v>7536818</v>
      </c>
      <c r="K48" s="220">
        <f t="shared" si="6"/>
        <v>-575386</v>
      </c>
      <c r="L48" s="220">
        <f t="shared" si="6"/>
        <v>864008</v>
      </c>
      <c r="M48" s="219">
        <f t="shared" si="6"/>
        <v>7922029</v>
      </c>
      <c r="N48" s="219">
        <f t="shared" si="6"/>
        <v>8210651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15747469</v>
      </c>
      <c r="X48" s="220">
        <f t="shared" si="6"/>
        <v>37568460</v>
      </c>
      <c r="Y48" s="220">
        <f t="shared" si="6"/>
        <v>-21820991</v>
      </c>
      <c r="Z48" s="221">
        <f>+IF(X48&lt;&gt;0,+(Y48/X48)*100,0)</f>
        <v>-58.08327251103719</v>
      </c>
      <c r="AA48" s="222">
        <f>SUM(AA46:AA47)</f>
        <v>9846918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25979009</v>
      </c>
      <c r="D5" s="153">
        <f>SUM(D6:D8)</f>
        <v>0</v>
      </c>
      <c r="E5" s="154">
        <f t="shared" si="0"/>
        <v>1632500</v>
      </c>
      <c r="F5" s="100">
        <f t="shared" si="0"/>
        <v>1632500</v>
      </c>
      <c r="G5" s="100">
        <f t="shared" si="0"/>
        <v>0</v>
      </c>
      <c r="H5" s="100">
        <f t="shared" si="0"/>
        <v>14900</v>
      </c>
      <c r="I5" s="100">
        <f t="shared" si="0"/>
        <v>0</v>
      </c>
      <c r="J5" s="100">
        <f t="shared" si="0"/>
        <v>14900</v>
      </c>
      <c r="K5" s="100">
        <f t="shared" si="0"/>
        <v>0</v>
      </c>
      <c r="L5" s="100">
        <f t="shared" si="0"/>
        <v>649705</v>
      </c>
      <c r="M5" s="100">
        <f t="shared" si="0"/>
        <v>781791</v>
      </c>
      <c r="N5" s="100">
        <f t="shared" si="0"/>
        <v>1431496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1446396</v>
      </c>
      <c r="X5" s="100">
        <f t="shared" si="0"/>
        <v>491460</v>
      </c>
      <c r="Y5" s="100">
        <f t="shared" si="0"/>
        <v>954936</v>
      </c>
      <c r="Z5" s="137">
        <f>+IF(X5&lt;&gt;0,+(Y5/X5)*100,0)</f>
        <v>194.3059455499939</v>
      </c>
      <c r="AA5" s="153">
        <f>SUM(AA6:AA8)</f>
        <v>1632500</v>
      </c>
    </row>
    <row r="6" spans="1:27" ht="13.5">
      <c r="A6" s="138" t="s">
        <v>75</v>
      </c>
      <c r="B6" s="136"/>
      <c r="C6" s="155">
        <v>25979009</v>
      </c>
      <c r="D6" s="155"/>
      <c r="E6" s="156"/>
      <c r="F6" s="60"/>
      <c r="G6" s="60"/>
      <c r="H6" s="60"/>
      <c r="I6" s="60"/>
      <c r="J6" s="60"/>
      <c r="K6" s="60"/>
      <c r="L6" s="60"/>
      <c r="M6" s="60">
        <v>765041</v>
      </c>
      <c r="N6" s="60">
        <v>765041</v>
      </c>
      <c r="O6" s="60"/>
      <c r="P6" s="60"/>
      <c r="Q6" s="60"/>
      <c r="R6" s="60"/>
      <c r="S6" s="60"/>
      <c r="T6" s="60"/>
      <c r="U6" s="60"/>
      <c r="V6" s="60"/>
      <c r="W6" s="60">
        <v>765041</v>
      </c>
      <c r="X6" s="60"/>
      <c r="Y6" s="60">
        <v>765041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158000</v>
      </c>
      <c r="F7" s="159">
        <v>158000</v>
      </c>
      <c r="G7" s="159"/>
      <c r="H7" s="159"/>
      <c r="I7" s="159"/>
      <c r="J7" s="159"/>
      <c r="K7" s="159"/>
      <c r="L7" s="159"/>
      <c r="M7" s="159">
        <v>16750</v>
      </c>
      <c r="N7" s="159">
        <v>16750</v>
      </c>
      <c r="O7" s="159"/>
      <c r="P7" s="159"/>
      <c r="Q7" s="159"/>
      <c r="R7" s="159"/>
      <c r="S7" s="159"/>
      <c r="T7" s="159"/>
      <c r="U7" s="159"/>
      <c r="V7" s="159"/>
      <c r="W7" s="159">
        <v>16750</v>
      </c>
      <c r="X7" s="159">
        <v>28980</v>
      </c>
      <c r="Y7" s="159">
        <v>-12230</v>
      </c>
      <c r="Z7" s="141">
        <v>-42.2</v>
      </c>
      <c r="AA7" s="225">
        <v>158000</v>
      </c>
    </row>
    <row r="8" spans="1:27" ht="13.5">
      <c r="A8" s="138" t="s">
        <v>77</v>
      </c>
      <c r="B8" s="136"/>
      <c r="C8" s="155"/>
      <c r="D8" s="155"/>
      <c r="E8" s="156">
        <v>1474500</v>
      </c>
      <c r="F8" s="60">
        <v>1474500</v>
      </c>
      <c r="G8" s="60"/>
      <c r="H8" s="60">
        <v>14900</v>
      </c>
      <c r="I8" s="60"/>
      <c r="J8" s="60">
        <v>14900</v>
      </c>
      <c r="K8" s="60"/>
      <c r="L8" s="60">
        <v>649705</v>
      </c>
      <c r="M8" s="60"/>
      <c r="N8" s="60">
        <v>649705</v>
      </c>
      <c r="O8" s="60"/>
      <c r="P8" s="60"/>
      <c r="Q8" s="60"/>
      <c r="R8" s="60"/>
      <c r="S8" s="60"/>
      <c r="T8" s="60"/>
      <c r="U8" s="60"/>
      <c r="V8" s="60"/>
      <c r="W8" s="60">
        <v>664605</v>
      </c>
      <c r="X8" s="60">
        <v>462480</v>
      </c>
      <c r="Y8" s="60">
        <v>202125</v>
      </c>
      <c r="Z8" s="140">
        <v>43.7</v>
      </c>
      <c r="AA8" s="62">
        <v>1474500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3406000</v>
      </c>
      <c r="F9" s="100">
        <f t="shared" si="1"/>
        <v>3406000</v>
      </c>
      <c r="G9" s="100">
        <f t="shared" si="1"/>
        <v>795369</v>
      </c>
      <c r="H9" s="100">
        <f t="shared" si="1"/>
        <v>1637143</v>
      </c>
      <c r="I9" s="100">
        <f t="shared" si="1"/>
        <v>1914557</v>
      </c>
      <c r="J9" s="100">
        <f t="shared" si="1"/>
        <v>4347069</v>
      </c>
      <c r="K9" s="100">
        <f t="shared" si="1"/>
        <v>103589</v>
      </c>
      <c r="L9" s="100">
        <f t="shared" si="1"/>
        <v>3557610</v>
      </c>
      <c r="M9" s="100">
        <f t="shared" si="1"/>
        <v>6848890</v>
      </c>
      <c r="N9" s="100">
        <f t="shared" si="1"/>
        <v>10510089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14857158</v>
      </c>
      <c r="X9" s="100">
        <f t="shared" si="1"/>
        <v>1702980</v>
      </c>
      <c r="Y9" s="100">
        <f t="shared" si="1"/>
        <v>13154178</v>
      </c>
      <c r="Z9" s="137">
        <f>+IF(X9&lt;&gt;0,+(Y9/X9)*100,0)</f>
        <v>772.4211676003241</v>
      </c>
      <c r="AA9" s="102">
        <f>SUM(AA10:AA14)</f>
        <v>3406000</v>
      </c>
    </row>
    <row r="10" spans="1:27" ht="13.5">
      <c r="A10" s="138" t="s">
        <v>79</v>
      </c>
      <c r="B10" s="136"/>
      <c r="C10" s="155"/>
      <c r="D10" s="155"/>
      <c r="E10" s="156">
        <v>3406000</v>
      </c>
      <c r="F10" s="60">
        <v>3406000</v>
      </c>
      <c r="G10" s="60">
        <v>795369</v>
      </c>
      <c r="H10" s="60">
        <v>1637143</v>
      </c>
      <c r="I10" s="60">
        <v>1914557</v>
      </c>
      <c r="J10" s="60">
        <v>4347069</v>
      </c>
      <c r="K10" s="60">
        <v>103589</v>
      </c>
      <c r="L10" s="60">
        <v>3557610</v>
      </c>
      <c r="M10" s="60">
        <v>6218985</v>
      </c>
      <c r="N10" s="60">
        <v>9880184</v>
      </c>
      <c r="O10" s="60"/>
      <c r="P10" s="60"/>
      <c r="Q10" s="60"/>
      <c r="R10" s="60"/>
      <c r="S10" s="60"/>
      <c r="T10" s="60"/>
      <c r="U10" s="60"/>
      <c r="V10" s="60"/>
      <c r="W10" s="60">
        <v>14227253</v>
      </c>
      <c r="X10" s="60">
        <v>1702980</v>
      </c>
      <c r="Y10" s="60">
        <v>12524273</v>
      </c>
      <c r="Z10" s="140">
        <v>735.43</v>
      </c>
      <c r="AA10" s="62">
        <v>3406000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>
        <v>629905</v>
      </c>
      <c r="N12" s="60">
        <v>629905</v>
      </c>
      <c r="O12" s="60"/>
      <c r="P12" s="60"/>
      <c r="Q12" s="60"/>
      <c r="R12" s="60"/>
      <c r="S12" s="60"/>
      <c r="T12" s="60"/>
      <c r="U12" s="60"/>
      <c r="V12" s="60"/>
      <c r="W12" s="60">
        <v>629905</v>
      </c>
      <c r="X12" s="60"/>
      <c r="Y12" s="60">
        <v>629905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18060780</v>
      </c>
      <c r="F15" s="100">
        <f t="shared" si="2"/>
        <v>18060780</v>
      </c>
      <c r="G15" s="100">
        <f t="shared" si="2"/>
        <v>968206</v>
      </c>
      <c r="H15" s="100">
        <f t="shared" si="2"/>
        <v>1471640</v>
      </c>
      <c r="I15" s="100">
        <f t="shared" si="2"/>
        <v>1385008</v>
      </c>
      <c r="J15" s="100">
        <f t="shared" si="2"/>
        <v>3824854</v>
      </c>
      <c r="K15" s="100">
        <f t="shared" si="2"/>
        <v>1350150</v>
      </c>
      <c r="L15" s="100">
        <f t="shared" si="2"/>
        <v>744720</v>
      </c>
      <c r="M15" s="100">
        <f t="shared" si="2"/>
        <v>1228920</v>
      </c>
      <c r="N15" s="100">
        <f t="shared" si="2"/>
        <v>3323790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7148644</v>
      </c>
      <c r="X15" s="100">
        <f t="shared" si="2"/>
        <v>9030480</v>
      </c>
      <c r="Y15" s="100">
        <f t="shared" si="2"/>
        <v>-1881836</v>
      </c>
      <c r="Z15" s="137">
        <f>+IF(X15&lt;&gt;0,+(Y15/X15)*100,0)</f>
        <v>-20.838715107059645</v>
      </c>
      <c r="AA15" s="102">
        <f>SUM(AA16:AA18)</f>
        <v>18060780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>
        <v>790725</v>
      </c>
      <c r="N16" s="60">
        <v>790725</v>
      </c>
      <c r="O16" s="60"/>
      <c r="P16" s="60"/>
      <c r="Q16" s="60"/>
      <c r="R16" s="60"/>
      <c r="S16" s="60"/>
      <c r="T16" s="60"/>
      <c r="U16" s="60"/>
      <c r="V16" s="60"/>
      <c r="W16" s="60">
        <v>790725</v>
      </c>
      <c r="X16" s="60"/>
      <c r="Y16" s="60">
        <v>790725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18060780</v>
      </c>
      <c r="F17" s="60">
        <v>18060780</v>
      </c>
      <c r="G17" s="60">
        <v>968206</v>
      </c>
      <c r="H17" s="60">
        <v>1471640</v>
      </c>
      <c r="I17" s="60">
        <v>1385008</v>
      </c>
      <c r="J17" s="60">
        <v>3824854</v>
      </c>
      <c r="K17" s="60">
        <v>1350150</v>
      </c>
      <c r="L17" s="60">
        <v>744720</v>
      </c>
      <c r="M17" s="60">
        <v>438195</v>
      </c>
      <c r="N17" s="60">
        <v>2533065</v>
      </c>
      <c r="O17" s="60"/>
      <c r="P17" s="60"/>
      <c r="Q17" s="60"/>
      <c r="R17" s="60"/>
      <c r="S17" s="60"/>
      <c r="T17" s="60"/>
      <c r="U17" s="60"/>
      <c r="V17" s="60"/>
      <c r="W17" s="60">
        <v>6357919</v>
      </c>
      <c r="X17" s="60">
        <v>9030480</v>
      </c>
      <c r="Y17" s="60">
        <v>-2672561</v>
      </c>
      <c r="Z17" s="140">
        <v>-29.59</v>
      </c>
      <c r="AA17" s="62">
        <v>18060780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12400000</v>
      </c>
      <c r="F19" s="100">
        <f t="shared" si="3"/>
        <v>12400000</v>
      </c>
      <c r="G19" s="100">
        <f t="shared" si="3"/>
        <v>0</v>
      </c>
      <c r="H19" s="100">
        <f t="shared" si="3"/>
        <v>123600</v>
      </c>
      <c r="I19" s="100">
        <f t="shared" si="3"/>
        <v>1656928</v>
      </c>
      <c r="J19" s="100">
        <f t="shared" si="3"/>
        <v>1780528</v>
      </c>
      <c r="K19" s="100">
        <f t="shared" si="3"/>
        <v>3469295</v>
      </c>
      <c r="L19" s="100">
        <f t="shared" si="3"/>
        <v>2286925</v>
      </c>
      <c r="M19" s="100">
        <f t="shared" si="3"/>
        <v>0</v>
      </c>
      <c r="N19" s="100">
        <f t="shared" si="3"/>
        <v>5756220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7536748</v>
      </c>
      <c r="X19" s="100">
        <f t="shared" si="3"/>
        <v>6199980</v>
      </c>
      <c r="Y19" s="100">
        <f t="shared" si="3"/>
        <v>1336768</v>
      </c>
      <c r="Z19" s="137">
        <f>+IF(X19&lt;&gt;0,+(Y19/X19)*100,0)</f>
        <v>21.56084374465724</v>
      </c>
      <c r="AA19" s="102">
        <f>SUM(AA20:AA23)</f>
        <v>12400000</v>
      </c>
    </row>
    <row r="20" spans="1:27" ht="13.5">
      <c r="A20" s="138" t="s">
        <v>89</v>
      </c>
      <c r="B20" s="136"/>
      <c r="C20" s="155"/>
      <c r="D20" s="155"/>
      <c r="E20" s="156">
        <v>12400000</v>
      </c>
      <c r="F20" s="60">
        <v>12400000</v>
      </c>
      <c r="G20" s="60"/>
      <c r="H20" s="60">
        <v>123600</v>
      </c>
      <c r="I20" s="60">
        <v>1656928</v>
      </c>
      <c r="J20" s="60">
        <v>1780528</v>
      </c>
      <c r="K20" s="60">
        <v>3469295</v>
      </c>
      <c r="L20" s="60">
        <v>2286925</v>
      </c>
      <c r="M20" s="60"/>
      <c r="N20" s="60">
        <v>5756220</v>
      </c>
      <c r="O20" s="60"/>
      <c r="P20" s="60"/>
      <c r="Q20" s="60"/>
      <c r="R20" s="60"/>
      <c r="S20" s="60"/>
      <c r="T20" s="60"/>
      <c r="U20" s="60"/>
      <c r="V20" s="60"/>
      <c r="W20" s="60">
        <v>7536748</v>
      </c>
      <c r="X20" s="60">
        <v>6199980</v>
      </c>
      <c r="Y20" s="60">
        <v>1336768</v>
      </c>
      <c r="Z20" s="140">
        <v>21.56</v>
      </c>
      <c r="AA20" s="62">
        <v>12400000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25979009</v>
      </c>
      <c r="D25" s="217">
        <f>+D5+D9+D15+D19+D24</f>
        <v>0</v>
      </c>
      <c r="E25" s="230">
        <f t="shared" si="4"/>
        <v>35499280</v>
      </c>
      <c r="F25" s="219">
        <f t="shared" si="4"/>
        <v>35499280</v>
      </c>
      <c r="G25" s="219">
        <f t="shared" si="4"/>
        <v>1763575</v>
      </c>
      <c r="H25" s="219">
        <f t="shared" si="4"/>
        <v>3247283</v>
      </c>
      <c r="I25" s="219">
        <f t="shared" si="4"/>
        <v>4956493</v>
      </c>
      <c r="J25" s="219">
        <f t="shared" si="4"/>
        <v>9967351</v>
      </c>
      <c r="K25" s="219">
        <f t="shared" si="4"/>
        <v>4923034</v>
      </c>
      <c r="L25" s="219">
        <f t="shared" si="4"/>
        <v>7238960</v>
      </c>
      <c r="M25" s="219">
        <f t="shared" si="4"/>
        <v>8859601</v>
      </c>
      <c r="N25" s="219">
        <f t="shared" si="4"/>
        <v>21021595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30988946</v>
      </c>
      <c r="X25" s="219">
        <f t="shared" si="4"/>
        <v>17424900</v>
      </c>
      <c r="Y25" s="219">
        <f t="shared" si="4"/>
        <v>13564046</v>
      </c>
      <c r="Z25" s="231">
        <f>+IF(X25&lt;&gt;0,+(Y25/X25)*100,0)</f>
        <v>77.84289149435578</v>
      </c>
      <c r="AA25" s="232">
        <f>+AA5+AA9+AA15+AA19+AA24</f>
        <v>35499280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10389659</v>
      </c>
      <c r="D28" s="155"/>
      <c r="E28" s="156">
        <v>28715000</v>
      </c>
      <c r="F28" s="60">
        <v>28715000</v>
      </c>
      <c r="G28" s="60">
        <v>1763575</v>
      </c>
      <c r="H28" s="60">
        <v>2048183</v>
      </c>
      <c r="I28" s="60">
        <v>3315479</v>
      </c>
      <c r="J28" s="60">
        <v>7127237</v>
      </c>
      <c r="K28" s="60">
        <v>4818560</v>
      </c>
      <c r="L28" s="60">
        <v>2664424</v>
      </c>
      <c r="M28" s="60">
        <v>7219182</v>
      </c>
      <c r="N28" s="60">
        <v>14702166</v>
      </c>
      <c r="O28" s="60"/>
      <c r="P28" s="60"/>
      <c r="Q28" s="60"/>
      <c r="R28" s="60"/>
      <c r="S28" s="60"/>
      <c r="T28" s="60"/>
      <c r="U28" s="60"/>
      <c r="V28" s="60"/>
      <c r="W28" s="60">
        <v>21829403</v>
      </c>
      <c r="X28" s="60"/>
      <c r="Y28" s="60">
        <v>21829403</v>
      </c>
      <c r="Z28" s="140"/>
      <c r="AA28" s="155">
        <v>28715000</v>
      </c>
    </row>
    <row r="29" spans="1:27" ht="13.5">
      <c r="A29" s="234" t="s">
        <v>134</v>
      </c>
      <c r="B29" s="136"/>
      <c r="C29" s="155"/>
      <c r="D29" s="155"/>
      <c r="E29" s="156">
        <v>550000</v>
      </c>
      <c r="F29" s="60">
        <v>550000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550000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10389659</v>
      </c>
      <c r="D32" s="210">
        <f>SUM(D28:D31)</f>
        <v>0</v>
      </c>
      <c r="E32" s="211">
        <f t="shared" si="5"/>
        <v>29265000</v>
      </c>
      <c r="F32" s="77">
        <f t="shared" si="5"/>
        <v>29265000</v>
      </c>
      <c r="G32" s="77">
        <f t="shared" si="5"/>
        <v>1763575</v>
      </c>
      <c r="H32" s="77">
        <f t="shared" si="5"/>
        <v>2048183</v>
      </c>
      <c r="I32" s="77">
        <f t="shared" si="5"/>
        <v>3315479</v>
      </c>
      <c r="J32" s="77">
        <f t="shared" si="5"/>
        <v>7127237</v>
      </c>
      <c r="K32" s="77">
        <f t="shared" si="5"/>
        <v>4818560</v>
      </c>
      <c r="L32" s="77">
        <f t="shared" si="5"/>
        <v>2664424</v>
      </c>
      <c r="M32" s="77">
        <f t="shared" si="5"/>
        <v>7219182</v>
      </c>
      <c r="N32" s="77">
        <f t="shared" si="5"/>
        <v>14702166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21829403</v>
      </c>
      <c r="X32" s="77">
        <f t="shared" si="5"/>
        <v>0</v>
      </c>
      <c r="Y32" s="77">
        <f t="shared" si="5"/>
        <v>21829403</v>
      </c>
      <c r="Z32" s="212">
        <f>+IF(X32&lt;&gt;0,+(Y32/X32)*100,0)</f>
        <v>0</v>
      </c>
      <c r="AA32" s="79">
        <f>SUM(AA28:AA31)</f>
        <v>29265000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11539350</v>
      </c>
      <c r="D34" s="155"/>
      <c r="E34" s="156"/>
      <c r="F34" s="60"/>
      <c r="G34" s="60"/>
      <c r="H34" s="60"/>
      <c r="I34" s="60"/>
      <c r="J34" s="60"/>
      <c r="K34" s="60"/>
      <c r="L34" s="60">
        <v>629905</v>
      </c>
      <c r="M34" s="60">
        <v>629905</v>
      </c>
      <c r="N34" s="60">
        <v>1259810</v>
      </c>
      <c r="O34" s="60"/>
      <c r="P34" s="60"/>
      <c r="Q34" s="60"/>
      <c r="R34" s="60"/>
      <c r="S34" s="60"/>
      <c r="T34" s="60"/>
      <c r="U34" s="60"/>
      <c r="V34" s="60"/>
      <c r="W34" s="60">
        <v>1259810</v>
      </c>
      <c r="X34" s="60"/>
      <c r="Y34" s="60">
        <v>1259810</v>
      </c>
      <c r="Z34" s="140"/>
      <c r="AA34" s="62"/>
    </row>
    <row r="35" spans="1:27" ht="13.5">
      <c r="A35" s="237" t="s">
        <v>53</v>
      </c>
      <c r="B35" s="136"/>
      <c r="C35" s="155">
        <v>4050000</v>
      </c>
      <c r="D35" s="155"/>
      <c r="E35" s="156">
        <v>6234280</v>
      </c>
      <c r="F35" s="60">
        <v>6234280</v>
      </c>
      <c r="G35" s="60"/>
      <c r="H35" s="60">
        <v>1199100</v>
      </c>
      <c r="I35" s="60">
        <v>1641014</v>
      </c>
      <c r="J35" s="60">
        <v>2840114</v>
      </c>
      <c r="K35" s="60">
        <v>104474</v>
      </c>
      <c r="L35" s="60">
        <v>3944631</v>
      </c>
      <c r="M35" s="60">
        <v>1010514</v>
      </c>
      <c r="N35" s="60">
        <v>5059619</v>
      </c>
      <c r="O35" s="60"/>
      <c r="P35" s="60"/>
      <c r="Q35" s="60"/>
      <c r="R35" s="60"/>
      <c r="S35" s="60"/>
      <c r="T35" s="60"/>
      <c r="U35" s="60"/>
      <c r="V35" s="60"/>
      <c r="W35" s="60">
        <v>7899733</v>
      </c>
      <c r="X35" s="60"/>
      <c r="Y35" s="60">
        <v>7899733</v>
      </c>
      <c r="Z35" s="140"/>
      <c r="AA35" s="62">
        <v>6234280</v>
      </c>
    </row>
    <row r="36" spans="1:27" ht="13.5">
      <c r="A36" s="238" t="s">
        <v>139</v>
      </c>
      <c r="B36" s="149"/>
      <c r="C36" s="222">
        <f aca="true" t="shared" si="6" ref="C36:Y36">SUM(C32:C35)</f>
        <v>25979009</v>
      </c>
      <c r="D36" s="222">
        <f>SUM(D32:D35)</f>
        <v>0</v>
      </c>
      <c r="E36" s="218">
        <f t="shared" si="6"/>
        <v>35499280</v>
      </c>
      <c r="F36" s="220">
        <f t="shared" si="6"/>
        <v>35499280</v>
      </c>
      <c r="G36" s="220">
        <f t="shared" si="6"/>
        <v>1763575</v>
      </c>
      <c r="H36" s="220">
        <f t="shared" si="6"/>
        <v>3247283</v>
      </c>
      <c r="I36" s="220">
        <f t="shared" si="6"/>
        <v>4956493</v>
      </c>
      <c r="J36" s="220">
        <f t="shared" si="6"/>
        <v>9967351</v>
      </c>
      <c r="K36" s="220">
        <f t="shared" si="6"/>
        <v>4923034</v>
      </c>
      <c r="L36" s="220">
        <f t="shared" si="6"/>
        <v>7238960</v>
      </c>
      <c r="M36" s="220">
        <f t="shared" si="6"/>
        <v>8859601</v>
      </c>
      <c r="N36" s="220">
        <f t="shared" si="6"/>
        <v>21021595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30988946</v>
      </c>
      <c r="X36" s="220">
        <f t="shared" si="6"/>
        <v>0</v>
      </c>
      <c r="Y36" s="220">
        <f t="shared" si="6"/>
        <v>30988946</v>
      </c>
      <c r="Z36" s="221">
        <f>+IF(X36&lt;&gt;0,+(Y36/X36)*100,0)</f>
        <v>0</v>
      </c>
      <c r="AA36" s="239">
        <f>SUM(AA32:AA35)</f>
        <v>35499280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7349067</v>
      </c>
      <c r="D6" s="155"/>
      <c r="E6" s="59">
        <v>1409000</v>
      </c>
      <c r="F6" s="60">
        <v>1409000</v>
      </c>
      <c r="G6" s="60">
        <v>-5435746</v>
      </c>
      <c r="H6" s="60">
        <v>7349068</v>
      </c>
      <c r="I6" s="60">
        <v>1647040</v>
      </c>
      <c r="J6" s="60">
        <v>1647040</v>
      </c>
      <c r="K6" s="60">
        <v>1031175</v>
      </c>
      <c r="L6" s="60">
        <v>1919310</v>
      </c>
      <c r="M6" s="60">
        <v>2465923</v>
      </c>
      <c r="N6" s="60">
        <v>2465923</v>
      </c>
      <c r="O6" s="60"/>
      <c r="P6" s="60"/>
      <c r="Q6" s="60"/>
      <c r="R6" s="60"/>
      <c r="S6" s="60"/>
      <c r="T6" s="60"/>
      <c r="U6" s="60"/>
      <c r="V6" s="60"/>
      <c r="W6" s="60">
        <v>2465923</v>
      </c>
      <c r="X6" s="60">
        <v>704500</v>
      </c>
      <c r="Y6" s="60">
        <v>1761423</v>
      </c>
      <c r="Z6" s="140">
        <v>250.02</v>
      </c>
      <c r="AA6" s="62">
        <v>1409000</v>
      </c>
    </row>
    <row r="7" spans="1:27" ht="13.5">
      <c r="A7" s="249" t="s">
        <v>144</v>
      </c>
      <c r="B7" s="182"/>
      <c r="C7" s="155">
        <v>31575987</v>
      </c>
      <c r="D7" s="155"/>
      <c r="E7" s="59">
        <v>29204706</v>
      </c>
      <c r="F7" s="60">
        <v>29204706</v>
      </c>
      <c r="G7" s="60"/>
      <c r="H7" s="60"/>
      <c r="I7" s="60"/>
      <c r="J7" s="60"/>
      <c r="K7" s="60"/>
      <c r="L7" s="60"/>
      <c r="M7" s="60">
        <v>27925828</v>
      </c>
      <c r="N7" s="60">
        <v>27925828</v>
      </c>
      <c r="O7" s="60"/>
      <c r="P7" s="60"/>
      <c r="Q7" s="60"/>
      <c r="R7" s="60"/>
      <c r="S7" s="60"/>
      <c r="T7" s="60"/>
      <c r="U7" s="60"/>
      <c r="V7" s="60"/>
      <c r="W7" s="60">
        <v>27925828</v>
      </c>
      <c r="X7" s="60">
        <v>14602353</v>
      </c>
      <c r="Y7" s="60">
        <v>13323475</v>
      </c>
      <c r="Z7" s="140">
        <v>91.24</v>
      </c>
      <c r="AA7" s="62">
        <v>29204706</v>
      </c>
    </row>
    <row r="8" spans="1:27" ht="13.5">
      <c r="A8" s="249" t="s">
        <v>145</v>
      </c>
      <c r="B8" s="182"/>
      <c r="C8" s="155">
        <v>55470552</v>
      </c>
      <c r="D8" s="155"/>
      <c r="E8" s="59">
        <v>49867505</v>
      </c>
      <c r="F8" s="60">
        <v>49867505</v>
      </c>
      <c r="G8" s="60">
        <v>10521956</v>
      </c>
      <c r="H8" s="60">
        <v>57697717</v>
      </c>
      <c r="I8" s="60">
        <v>80619075</v>
      </c>
      <c r="J8" s="60">
        <v>80619075</v>
      </c>
      <c r="K8" s="60">
        <v>85478202</v>
      </c>
      <c r="L8" s="60">
        <v>91856615</v>
      </c>
      <c r="M8" s="60">
        <v>96720301</v>
      </c>
      <c r="N8" s="60">
        <v>96720301</v>
      </c>
      <c r="O8" s="60"/>
      <c r="P8" s="60"/>
      <c r="Q8" s="60"/>
      <c r="R8" s="60"/>
      <c r="S8" s="60"/>
      <c r="T8" s="60"/>
      <c r="U8" s="60"/>
      <c r="V8" s="60"/>
      <c r="W8" s="60">
        <v>96720301</v>
      </c>
      <c r="X8" s="60">
        <v>24933753</v>
      </c>
      <c r="Y8" s="60">
        <v>71786548</v>
      </c>
      <c r="Z8" s="140">
        <v>287.91</v>
      </c>
      <c r="AA8" s="62">
        <v>49867505</v>
      </c>
    </row>
    <row r="9" spans="1:27" ht="13.5">
      <c r="A9" s="249" t="s">
        <v>146</v>
      </c>
      <c r="B9" s="182"/>
      <c r="C9" s="155">
        <v>45688546</v>
      </c>
      <c r="D9" s="155"/>
      <c r="E9" s="59">
        <v>17277000</v>
      </c>
      <c r="F9" s="60">
        <v>17277000</v>
      </c>
      <c r="G9" s="60">
        <v>63190</v>
      </c>
      <c r="H9" s="60">
        <v>41610</v>
      </c>
      <c r="I9" s="60">
        <v>19961</v>
      </c>
      <c r="J9" s="60">
        <v>19961</v>
      </c>
      <c r="K9" s="60">
        <v>173915</v>
      </c>
      <c r="L9" s="60">
        <v>173915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8638500</v>
      </c>
      <c r="Y9" s="60">
        <v>-8638500</v>
      </c>
      <c r="Z9" s="140">
        <v>-100</v>
      </c>
      <c r="AA9" s="62">
        <v>17277000</v>
      </c>
    </row>
    <row r="10" spans="1:27" ht="13.5">
      <c r="A10" s="249" t="s">
        <v>147</v>
      </c>
      <c r="B10" s="182"/>
      <c r="C10" s="155">
        <v>507847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1289559</v>
      </c>
      <c r="D11" s="155"/>
      <c r="E11" s="59">
        <v>1574304</v>
      </c>
      <c r="F11" s="60">
        <v>1574304</v>
      </c>
      <c r="G11" s="60">
        <v>-134655</v>
      </c>
      <c r="H11" s="60">
        <v>1323370</v>
      </c>
      <c r="I11" s="60">
        <v>1200558</v>
      </c>
      <c r="J11" s="60">
        <v>1200558</v>
      </c>
      <c r="K11" s="60">
        <v>1591754</v>
      </c>
      <c r="L11" s="60">
        <v>1969644</v>
      </c>
      <c r="M11" s="60">
        <v>2463895</v>
      </c>
      <c r="N11" s="60">
        <v>2463895</v>
      </c>
      <c r="O11" s="60"/>
      <c r="P11" s="60"/>
      <c r="Q11" s="60"/>
      <c r="R11" s="60"/>
      <c r="S11" s="60"/>
      <c r="T11" s="60"/>
      <c r="U11" s="60"/>
      <c r="V11" s="60"/>
      <c r="W11" s="60">
        <v>2463895</v>
      </c>
      <c r="X11" s="60">
        <v>787152</v>
      </c>
      <c r="Y11" s="60">
        <v>1676743</v>
      </c>
      <c r="Z11" s="140">
        <v>213.01</v>
      </c>
      <c r="AA11" s="62">
        <v>1574304</v>
      </c>
    </row>
    <row r="12" spans="1:27" ht="13.5">
      <c r="A12" s="250" t="s">
        <v>56</v>
      </c>
      <c r="B12" s="251"/>
      <c r="C12" s="168">
        <f aca="true" t="shared" si="0" ref="C12:Y12">SUM(C6:C11)</f>
        <v>141881558</v>
      </c>
      <c r="D12" s="168">
        <f>SUM(D6:D11)</f>
        <v>0</v>
      </c>
      <c r="E12" s="72">
        <f t="shared" si="0"/>
        <v>99332515</v>
      </c>
      <c r="F12" s="73">
        <f t="shared" si="0"/>
        <v>99332515</v>
      </c>
      <c r="G12" s="73">
        <f t="shared" si="0"/>
        <v>5014745</v>
      </c>
      <c r="H12" s="73">
        <f t="shared" si="0"/>
        <v>66411765</v>
      </c>
      <c r="I12" s="73">
        <f t="shared" si="0"/>
        <v>83486634</v>
      </c>
      <c r="J12" s="73">
        <f t="shared" si="0"/>
        <v>83486634</v>
      </c>
      <c r="K12" s="73">
        <f t="shared" si="0"/>
        <v>88275046</v>
      </c>
      <c r="L12" s="73">
        <f t="shared" si="0"/>
        <v>95919484</v>
      </c>
      <c r="M12" s="73">
        <f t="shared" si="0"/>
        <v>129575947</v>
      </c>
      <c r="N12" s="73">
        <f t="shared" si="0"/>
        <v>129575947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129575947</v>
      </c>
      <c r="X12" s="73">
        <f t="shared" si="0"/>
        <v>49666258</v>
      </c>
      <c r="Y12" s="73">
        <f t="shared" si="0"/>
        <v>79909689</v>
      </c>
      <c r="Z12" s="170">
        <f>+IF(X12&lt;&gt;0,+(Y12/X12)*100,0)</f>
        <v>160.8933151355997</v>
      </c>
      <c r="AA12" s="74">
        <f>SUM(AA6:AA11)</f>
        <v>99332515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584425</v>
      </c>
      <c r="F15" s="60">
        <v>584425</v>
      </c>
      <c r="G15" s="60">
        <v>3556</v>
      </c>
      <c r="H15" s="60">
        <v>231350</v>
      </c>
      <c r="I15" s="60">
        <v>234362</v>
      </c>
      <c r="J15" s="60">
        <v>234362</v>
      </c>
      <c r="K15" s="60">
        <v>234362</v>
      </c>
      <c r="L15" s="60">
        <v>234362</v>
      </c>
      <c r="M15" s="60">
        <v>210435</v>
      </c>
      <c r="N15" s="60">
        <v>210435</v>
      </c>
      <c r="O15" s="60"/>
      <c r="P15" s="60"/>
      <c r="Q15" s="60"/>
      <c r="R15" s="60"/>
      <c r="S15" s="60"/>
      <c r="T15" s="60"/>
      <c r="U15" s="60"/>
      <c r="V15" s="60"/>
      <c r="W15" s="60">
        <v>210435</v>
      </c>
      <c r="X15" s="60">
        <v>292213</v>
      </c>
      <c r="Y15" s="60">
        <v>-81778</v>
      </c>
      <c r="Z15" s="140">
        <v>-27.99</v>
      </c>
      <c r="AA15" s="62">
        <v>584425</v>
      </c>
    </row>
    <row r="16" spans="1:27" ht="13.5">
      <c r="A16" s="249" t="s">
        <v>151</v>
      </c>
      <c r="B16" s="182"/>
      <c r="C16" s="155">
        <v>72309</v>
      </c>
      <c r="D16" s="155"/>
      <c r="E16" s="59"/>
      <c r="F16" s="60"/>
      <c r="G16" s="159">
        <v>1937819</v>
      </c>
      <c r="H16" s="159">
        <v>32626991</v>
      </c>
      <c r="I16" s="159">
        <v>38327049</v>
      </c>
      <c r="J16" s="60">
        <v>38327049</v>
      </c>
      <c r="K16" s="159">
        <v>38327049</v>
      </c>
      <c r="L16" s="159">
        <v>38327049</v>
      </c>
      <c r="M16" s="60">
        <v>95837</v>
      </c>
      <c r="N16" s="159">
        <v>95837</v>
      </c>
      <c r="O16" s="159"/>
      <c r="P16" s="159"/>
      <c r="Q16" s="60"/>
      <c r="R16" s="159"/>
      <c r="S16" s="159"/>
      <c r="T16" s="60"/>
      <c r="U16" s="159"/>
      <c r="V16" s="159"/>
      <c r="W16" s="159">
        <v>95837</v>
      </c>
      <c r="X16" s="60"/>
      <c r="Y16" s="159">
        <v>95837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629876048</v>
      </c>
      <c r="D19" s="155"/>
      <c r="E19" s="59">
        <v>612661822</v>
      </c>
      <c r="F19" s="60">
        <v>612661822</v>
      </c>
      <c r="G19" s="60">
        <v>1763577</v>
      </c>
      <c r="H19" s="60">
        <v>657054603</v>
      </c>
      <c r="I19" s="60">
        <v>591931227</v>
      </c>
      <c r="J19" s="60">
        <v>591931227</v>
      </c>
      <c r="K19" s="60">
        <v>591931227</v>
      </c>
      <c r="L19" s="60">
        <v>591931227</v>
      </c>
      <c r="M19" s="60">
        <v>674118703</v>
      </c>
      <c r="N19" s="60">
        <v>674118703</v>
      </c>
      <c r="O19" s="60"/>
      <c r="P19" s="60"/>
      <c r="Q19" s="60"/>
      <c r="R19" s="60"/>
      <c r="S19" s="60"/>
      <c r="T19" s="60"/>
      <c r="U19" s="60"/>
      <c r="V19" s="60"/>
      <c r="W19" s="60">
        <v>674118703</v>
      </c>
      <c r="X19" s="60">
        <v>306330911</v>
      </c>
      <c r="Y19" s="60">
        <v>367787792</v>
      </c>
      <c r="Z19" s="140">
        <v>120.06</v>
      </c>
      <c r="AA19" s="62">
        <v>612661822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437980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8244763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638631100</v>
      </c>
      <c r="D24" s="168">
        <f>SUM(D15:D23)</f>
        <v>0</v>
      </c>
      <c r="E24" s="76">
        <f t="shared" si="1"/>
        <v>613246247</v>
      </c>
      <c r="F24" s="77">
        <f t="shared" si="1"/>
        <v>613246247</v>
      </c>
      <c r="G24" s="77">
        <f t="shared" si="1"/>
        <v>3704952</v>
      </c>
      <c r="H24" s="77">
        <f t="shared" si="1"/>
        <v>689912944</v>
      </c>
      <c r="I24" s="77">
        <f t="shared" si="1"/>
        <v>630492638</v>
      </c>
      <c r="J24" s="77">
        <f t="shared" si="1"/>
        <v>630492638</v>
      </c>
      <c r="K24" s="77">
        <f t="shared" si="1"/>
        <v>630492638</v>
      </c>
      <c r="L24" s="77">
        <f t="shared" si="1"/>
        <v>630492638</v>
      </c>
      <c r="M24" s="77">
        <f t="shared" si="1"/>
        <v>674424975</v>
      </c>
      <c r="N24" s="77">
        <f t="shared" si="1"/>
        <v>674424975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674424975</v>
      </c>
      <c r="X24" s="77">
        <f t="shared" si="1"/>
        <v>306623124</v>
      </c>
      <c r="Y24" s="77">
        <f t="shared" si="1"/>
        <v>367801851</v>
      </c>
      <c r="Z24" s="212">
        <f>+IF(X24&lt;&gt;0,+(Y24/X24)*100,0)</f>
        <v>119.95241787439359</v>
      </c>
      <c r="AA24" s="79">
        <f>SUM(AA15:AA23)</f>
        <v>613246247</v>
      </c>
    </row>
    <row r="25" spans="1:27" ht="13.5">
      <c r="A25" s="250" t="s">
        <v>159</v>
      </c>
      <c r="B25" s="251"/>
      <c r="C25" s="168">
        <f aca="true" t="shared" si="2" ref="C25:Y25">+C12+C24</f>
        <v>780512658</v>
      </c>
      <c r="D25" s="168">
        <f>+D12+D24</f>
        <v>0</v>
      </c>
      <c r="E25" s="72">
        <f t="shared" si="2"/>
        <v>712578762</v>
      </c>
      <c r="F25" s="73">
        <f t="shared" si="2"/>
        <v>712578762</v>
      </c>
      <c r="G25" s="73">
        <f t="shared" si="2"/>
        <v>8719697</v>
      </c>
      <c r="H25" s="73">
        <f t="shared" si="2"/>
        <v>756324709</v>
      </c>
      <c r="I25" s="73">
        <f t="shared" si="2"/>
        <v>713979272</v>
      </c>
      <c r="J25" s="73">
        <f t="shared" si="2"/>
        <v>713979272</v>
      </c>
      <c r="K25" s="73">
        <f t="shared" si="2"/>
        <v>718767684</v>
      </c>
      <c r="L25" s="73">
        <f t="shared" si="2"/>
        <v>726412122</v>
      </c>
      <c r="M25" s="73">
        <f t="shared" si="2"/>
        <v>804000922</v>
      </c>
      <c r="N25" s="73">
        <f t="shared" si="2"/>
        <v>804000922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804000922</v>
      </c>
      <c r="X25" s="73">
        <f t="shared" si="2"/>
        <v>356289382</v>
      </c>
      <c r="Y25" s="73">
        <f t="shared" si="2"/>
        <v>447711540</v>
      </c>
      <c r="Z25" s="170">
        <f>+IF(X25&lt;&gt;0,+(Y25/X25)*100,0)</f>
        <v>125.65952358355715</v>
      </c>
      <c r="AA25" s="74">
        <f>+AA12+AA24</f>
        <v>712578762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4132703</v>
      </c>
      <c r="D30" s="155"/>
      <c r="E30" s="59">
        <v>1328683</v>
      </c>
      <c r="F30" s="60">
        <v>1328683</v>
      </c>
      <c r="G30" s="60"/>
      <c r="H30" s="60">
        <v>4898941</v>
      </c>
      <c r="I30" s="60">
        <v>4898941</v>
      </c>
      <c r="J30" s="60">
        <v>4898941</v>
      </c>
      <c r="K30" s="60">
        <v>4898941</v>
      </c>
      <c r="L30" s="60">
        <v>4898941</v>
      </c>
      <c r="M30" s="60">
        <v>4898941</v>
      </c>
      <c r="N30" s="60">
        <v>4898941</v>
      </c>
      <c r="O30" s="60"/>
      <c r="P30" s="60"/>
      <c r="Q30" s="60"/>
      <c r="R30" s="60"/>
      <c r="S30" s="60"/>
      <c r="T30" s="60"/>
      <c r="U30" s="60"/>
      <c r="V30" s="60"/>
      <c r="W30" s="60">
        <v>4898941</v>
      </c>
      <c r="X30" s="60">
        <v>664342</v>
      </c>
      <c r="Y30" s="60">
        <v>4234599</v>
      </c>
      <c r="Z30" s="140">
        <v>637.41</v>
      </c>
      <c r="AA30" s="62">
        <v>1328683</v>
      </c>
    </row>
    <row r="31" spans="1:27" ht="13.5">
      <c r="A31" s="249" t="s">
        <v>163</v>
      </c>
      <c r="B31" s="182"/>
      <c r="C31" s="155">
        <v>3040779</v>
      </c>
      <c r="D31" s="155"/>
      <c r="E31" s="59">
        <v>3036068</v>
      </c>
      <c r="F31" s="60">
        <v>3036068</v>
      </c>
      <c r="G31" s="60">
        <v>4613</v>
      </c>
      <c r="H31" s="60">
        <v>3042811</v>
      </c>
      <c r="I31" s="60">
        <v>3033960</v>
      </c>
      <c r="J31" s="60">
        <v>3033960</v>
      </c>
      <c r="K31" s="60">
        <v>3049797</v>
      </c>
      <c r="L31" s="60">
        <v>3097793</v>
      </c>
      <c r="M31" s="60">
        <v>3098387</v>
      </c>
      <c r="N31" s="60">
        <v>3098387</v>
      </c>
      <c r="O31" s="60"/>
      <c r="P31" s="60"/>
      <c r="Q31" s="60"/>
      <c r="R31" s="60"/>
      <c r="S31" s="60"/>
      <c r="T31" s="60"/>
      <c r="U31" s="60"/>
      <c r="V31" s="60"/>
      <c r="W31" s="60">
        <v>3098387</v>
      </c>
      <c r="X31" s="60">
        <v>1518034</v>
      </c>
      <c r="Y31" s="60">
        <v>1580353</v>
      </c>
      <c r="Z31" s="140">
        <v>104.11</v>
      </c>
      <c r="AA31" s="62">
        <v>3036068</v>
      </c>
    </row>
    <row r="32" spans="1:27" ht="13.5">
      <c r="A32" s="249" t="s">
        <v>164</v>
      </c>
      <c r="B32" s="182"/>
      <c r="C32" s="155">
        <v>58996894</v>
      </c>
      <c r="D32" s="155"/>
      <c r="E32" s="59">
        <v>41277928</v>
      </c>
      <c r="F32" s="60">
        <v>41277928</v>
      </c>
      <c r="G32" s="60">
        <v>6926000</v>
      </c>
      <c r="H32" s="60">
        <v>36171491</v>
      </c>
      <c r="I32" s="60">
        <v>54589431</v>
      </c>
      <c r="J32" s="60">
        <v>54589431</v>
      </c>
      <c r="K32" s="60">
        <v>39557099</v>
      </c>
      <c r="L32" s="60">
        <v>43557040</v>
      </c>
      <c r="M32" s="60">
        <v>59758942</v>
      </c>
      <c r="N32" s="60">
        <v>59758942</v>
      </c>
      <c r="O32" s="60"/>
      <c r="P32" s="60"/>
      <c r="Q32" s="60"/>
      <c r="R32" s="60"/>
      <c r="S32" s="60"/>
      <c r="T32" s="60"/>
      <c r="U32" s="60"/>
      <c r="V32" s="60"/>
      <c r="W32" s="60">
        <v>59758942</v>
      </c>
      <c r="X32" s="60">
        <v>20638964</v>
      </c>
      <c r="Y32" s="60">
        <v>39119978</v>
      </c>
      <c r="Z32" s="140">
        <v>189.54</v>
      </c>
      <c r="AA32" s="62">
        <v>41277928</v>
      </c>
    </row>
    <row r="33" spans="1:27" ht="13.5">
      <c r="A33" s="249" t="s">
        <v>165</v>
      </c>
      <c r="B33" s="182"/>
      <c r="C33" s="155">
        <v>8959479</v>
      </c>
      <c r="D33" s="155"/>
      <c r="E33" s="59">
        <v>17922700</v>
      </c>
      <c r="F33" s="60">
        <v>17922700</v>
      </c>
      <c r="G33" s="60">
        <v>-24798062</v>
      </c>
      <c r="H33" s="60">
        <v>13444931</v>
      </c>
      <c r="I33" s="60">
        <v>13444931</v>
      </c>
      <c r="J33" s="60">
        <v>13444931</v>
      </c>
      <c r="K33" s="60">
        <v>13444931</v>
      </c>
      <c r="L33" s="60">
        <v>13444931</v>
      </c>
      <c r="M33" s="60">
        <v>13444931</v>
      </c>
      <c r="N33" s="60">
        <v>13444931</v>
      </c>
      <c r="O33" s="60"/>
      <c r="P33" s="60"/>
      <c r="Q33" s="60"/>
      <c r="R33" s="60"/>
      <c r="S33" s="60"/>
      <c r="T33" s="60"/>
      <c r="U33" s="60"/>
      <c r="V33" s="60"/>
      <c r="W33" s="60">
        <v>13444931</v>
      </c>
      <c r="X33" s="60">
        <v>8961350</v>
      </c>
      <c r="Y33" s="60">
        <v>4483581</v>
      </c>
      <c r="Z33" s="140">
        <v>50.03</v>
      </c>
      <c r="AA33" s="62">
        <v>17922700</v>
      </c>
    </row>
    <row r="34" spans="1:27" ht="13.5">
      <c r="A34" s="250" t="s">
        <v>58</v>
      </c>
      <c r="B34" s="251"/>
      <c r="C34" s="168">
        <f aca="true" t="shared" si="3" ref="C34:Y34">SUM(C29:C33)</f>
        <v>75129855</v>
      </c>
      <c r="D34" s="168">
        <f>SUM(D29:D33)</f>
        <v>0</v>
      </c>
      <c r="E34" s="72">
        <f t="shared" si="3"/>
        <v>63565379</v>
      </c>
      <c r="F34" s="73">
        <f t="shared" si="3"/>
        <v>63565379</v>
      </c>
      <c r="G34" s="73">
        <f t="shared" si="3"/>
        <v>-17867449</v>
      </c>
      <c r="H34" s="73">
        <f t="shared" si="3"/>
        <v>57558174</v>
      </c>
      <c r="I34" s="73">
        <f t="shared" si="3"/>
        <v>75967263</v>
      </c>
      <c r="J34" s="73">
        <f t="shared" si="3"/>
        <v>75967263</v>
      </c>
      <c r="K34" s="73">
        <f t="shared" si="3"/>
        <v>60950768</v>
      </c>
      <c r="L34" s="73">
        <f t="shared" si="3"/>
        <v>64998705</v>
      </c>
      <c r="M34" s="73">
        <f t="shared" si="3"/>
        <v>81201201</v>
      </c>
      <c r="N34" s="73">
        <f t="shared" si="3"/>
        <v>81201201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81201201</v>
      </c>
      <c r="X34" s="73">
        <f t="shared" si="3"/>
        <v>31782690</v>
      </c>
      <c r="Y34" s="73">
        <f t="shared" si="3"/>
        <v>49418511</v>
      </c>
      <c r="Z34" s="170">
        <f>+IF(X34&lt;&gt;0,+(Y34/X34)*100,0)</f>
        <v>155.48876133517962</v>
      </c>
      <c r="AA34" s="74">
        <f>SUM(AA29:AA33)</f>
        <v>63565379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19410245</v>
      </c>
      <c r="D37" s="155"/>
      <c r="E37" s="59">
        <v>7642989</v>
      </c>
      <c r="F37" s="60">
        <v>7642989</v>
      </c>
      <c r="G37" s="60"/>
      <c r="H37" s="60">
        <v>45506414</v>
      </c>
      <c r="I37" s="60">
        <v>45506414</v>
      </c>
      <c r="J37" s="60">
        <v>45506414</v>
      </c>
      <c r="K37" s="60">
        <v>45506414</v>
      </c>
      <c r="L37" s="60">
        <v>48006414</v>
      </c>
      <c r="M37" s="60">
        <v>37075372</v>
      </c>
      <c r="N37" s="60">
        <v>37075372</v>
      </c>
      <c r="O37" s="60"/>
      <c r="P37" s="60"/>
      <c r="Q37" s="60"/>
      <c r="R37" s="60"/>
      <c r="S37" s="60"/>
      <c r="T37" s="60"/>
      <c r="U37" s="60"/>
      <c r="V37" s="60"/>
      <c r="W37" s="60">
        <v>37075372</v>
      </c>
      <c r="X37" s="60">
        <v>3821495</v>
      </c>
      <c r="Y37" s="60">
        <v>33253877</v>
      </c>
      <c r="Z37" s="140">
        <v>870.18</v>
      </c>
      <c r="AA37" s="62">
        <v>7642989</v>
      </c>
    </row>
    <row r="38" spans="1:27" ht="13.5">
      <c r="A38" s="249" t="s">
        <v>165</v>
      </c>
      <c r="B38" s="182"/>
      <c r="C38" s="155">
        <v>15663000</v>
      </c>
      <c r="D38" s="155"/>
      <c r="E38" s="59">
        <v>17922700</v>
      </c>
      <c r="F38" s="60">
        <v>17922700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8961350</v>
      </c>
      <c r="Y38" s="60">
        <v>-8961350</v>
      </c>
      <c r="Z38" s="140">
        <v>-100</v>
      </c>
      <c r="AA38" s="62">
        <v>17922700</v>
      </c>
    </row>
    <row r="39" spans="1:27" ht="13.5">
      <c r="A39" s="250" t="s">
        <v>59</v>
      </c>
      <c r="B39" s="253"/>
      <c r="C39" s="168">
        <f aca="true" t="shared" si="4" ref="C39:Y39">SUM(C37:C38)</f>
        <v>35073245</v>
      </c>
      <c r="D39" s="168">
        <f>SUM(D37:D38)</f>
        <v>0</v>
      </c>
      <c r="E39" s="76">
        <f t="shared" si="4"/>
        <v>25565689</v>
      </c>
      <c r="F39" s="77">
        <f t="shared" si="4"/>
        <v>25565689</v>
      </c>
      <c r="G39" s="77">
        <f t="shared" si="4"/>
        <v>0</v>
      </c>
      <c r="H39" s="77">
        <f t="shared" si="4"/>
        <v>45506414</v>
      </c>
      <c r="I39" s="77">
        <f t="shared" si="4"/>
        <v>45506414</v>
      </c>
      <c r="J39" s="77">
        <f t="shared" si="4"/>
        <v>45506414</v>
      </c>
      <c r="K39" s="77">
        <f t="shared" si="4"/>
        <v>45506414</v>
      </c>
      <c r="L39" s="77">
        <f t="shared" si="4"/>
        <v>48006414</v>
      </c>
      <c r="M39" s="77">
        <f t="shared" si="4"/>
        <v>37075372</v>
      </c>
      <c r="N39" s="77">
        <f t="shared" si="4"/>
        <v>37075372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37075372</v>
      </c>
      <c r="X39" s="77">
        <f t="shared" si="4"/>
        <v>12782845</v>
      </c>
      <c r="Y39" s="77">
        <f t="shared" si="4"/>
        <v>24292527</v>
      </c>
      <c r="Z39" s="212">
        <f>+IF(X39&lt;&gt;0,+(Y39/X39)*100,0)</f>
        <v>190.0400654157975</v>
      </c>
      <c r="AA39" s="79">
        <f>SUM(AA37:AA38)</f>
        <v>25565689</v>
      </c>
    </row>
    <row r="40" spans="1:27" ht="13.5">
      <c r="A40" s="250" t="s">
        <v>167</v>
      </c>
      <c r="B40" s="251"/>
      <c r="C40" s="168">
        <f aca="true" t="shared" si="5" ref="C40:Y40">+C34+C39</f>
        <v>110203100</v>
      </c>
      <c r="D40" s="168">
        <f>+D34+D39</f>
        <v>0</v>
      </c>
      <c r="E40" s="72">
        <f t="shared" si="5"/>
        <v>89131068</v>
      </c>
      <c r="F40" s="73">
        <f t="shared" si="5"/>
        <v>89131068</v>
      </c>
      <c r="G40" s="73">
        <f t="shared" si="5"/>
        <v>-17867449</v>
      </c>
      <c r="H40" s="73">
        <f t="shared" si="5"/>
        <v>103064588</v>
      </c>
      <c r="I40" s="73">
        <f t="shared" si="5"/>
        <v>121473677</v>
      </c>
      <c r="J40" s="73">
        <f t="shared" si="5"/>
        <v>121473677</v>
      </c>
      <c r="K40" s="73">
        <f t="shared" si="5"/>
        <v>106457182</v>
      </c>
      <c r="L40" s="73">
        <f t="shared" si="5"/>
        <v>113005119</v>
      </c>
      <c r="M40" s="73">
        <f t="shared" si="5"/>
        <v>118276573</v>
      </c>
      <c r="N40" s="73">
        <f t="shared" si="5"/>
        <v>118276573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118276573</v>
      </c>
      <c r="X40" s="73">
        <f t="shared" si="5"/>
        <v>44565535</v>
      </c>
      <c r="Y40" s="73">
        <f t="shared" si="5"/>
        <v>73711038</v>
      </c>
      <c r="Z40" s="170">
        <f>+IF(X40&lt;&gt;0,+(Y40/X40)*100,0)</f>
        <v>165.39919917936587</v>
      </c>
      <c r="AA40" s="74">
        <f>+AA34+AA39</f>
        <v>89131068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670309558</v>
      </c>
      <c r="D42" s="257">
        <f>+D25-D40</f>
        <v>0</v>
      </c>
      <c r="E42" s="258">
        <f t="shared" si="6"/>
        <v>623447694</v>
      </c>
      <c r="F42" s="259">
        <f t="shared" si="6"/>
        <v>623447694</v>
      </c>
      <c r="G42" s="259">
        <f t="shared" si="6"/>
        <v>26587146</v>
      </c>
      <c r="H42" s="259">
        <f t="shared" si="6"/>
        <v>653260121</v>
      </c>
      <c r="I42" s="259">
        <f t="shared" si="6"/>
        <v>592505595</v>
      </c>
      <c r="J42" s="259">
        <f t="shared" si="6"/>
        <v>592505595</v>
      </c>
      <c r="K42" s="259">
        <f t="shared" si="6"/>
        <v>612310502</v>
      </c>
      <c r="L42" s="259">
        <f t="shared" si="6"/>
        <v>613407003</v>
      </c>
      <c r="M42" s="259">
        <f t="shared" si="6"/>
        <v>685724349</v>
      </c>
      <c r="N42" s="259">
        <f t="shared" si="6"/>
        <v>685724349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685724349</v>
      </c>
      <c r="X42" s="259">
        <f t="shared" si="6"/>
        <v>311723847</v>
      </c>
      <c r="Y42" s="259">
        <f t="shared" si="6"/>
        <v>374000502</v>
      </c>
      <c r="Z42" s="260">
        <f>+IF(X42&lt;&gt;0,+(Y42/X42)*100,0)</f>
        <v>119.97814912119958</v>
      </c>
      <c r="AA42" s="261">
        <f>+AA25-AA40</f>
        <v>623447694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669214298</v>
      </c>
      <c r="D45" s="155"/>
      <c r="E45" s="59">
        <v>622352694</v>
      </c>
      <c r="F45" s="60">
        <v>622352694</v>
      </c>
      <c r="G45" s="60">
        <v>26587146</v>
      </c>
      <c r="H45" s="60">
        <v>652164861</v>
      </c>
      <c r="I45" s="60">
        <v>591410335</v>
      </c>
      <c r="J45" s="60">
        <v>591410335</v>
      </c>
      <c r="K45" s="60">
        <v>611215242</v>
      </c>
      <c r="L45" s="60">
        <v>612311743</v>
      </c>
      <c r="M45" s="60">
        <v>684629089</v>
      </c>
      <c r="N45" s="60">
        <v>684629089</v>
      </c>
      <c r="O45" s="60"/>
      <c r="P45" s="60"/>
      <c r="Q45" s="60"/>
      <c r="R45" s="60"/>
      <c r="S45" s="60"/>
      <c r="T45" s="60"/>
      <c r="U45" s="60"/>
      <c r="V45" s="60"/>
      <c r="W45" s="60">
        <v>684629089</v>
      </c>
      <c r="X45" s="60">
        <v>311176347</v>
      </c>
      <c r="Y45" s="60">
        <v>373452742</v>
      </c>
      <c r="Z45" s="139">
        <v>120.01</v>
      </c>
      <c r="AA45" s="62">
        <v>622352694</v>
      </c>
    </row>
    <row r="46" spans="1:27" ht="13.5">
      <c r="A46" s="249" t="s">
        <v>171</v>
      </c>
      <c r="B46" s="182"/>
      <c r="C46" s="155">
        <v>1095260</v>
      </c>
      <c r="D46" s="155"/>
      <c r="E46" s="59">
        <v>1095000</v>
      </c>
      <c r="F46" s="60">
        <v>1095000</v>
      </c>
      <c r="G46" s="60"/>
      <c r="H46" s="60">
        <v>1095260</v>
      </c>
      <c r="I46" s="60">
        <v>1095260</v>
      </c>
      <c r="J46" s="60">
        <v>1095260</v>
      </c>
      <c r="K46" s="60">
        <v>1095260</v>
      </c>
      <c r="L46" s="60">
        <v>1095260</v>
      </c>
      <c r="M46" s="60">
        <v>1095260</v>
      </c>
      <c r="N46" s="60">
        <v>1095260</v>
      </c>
      <c r="O46" s="60"/>
      <c r="P46" s="60"/>
      <c r="Q46" s="60"/>
      <c r="R46" s="60"/>
      <c r="S46" s="60"/>
      <c r="T46" s="60"/>
      <c r="U46" s="60"/>
      <c r="V46" s="60"/>
      <c r="W46" s="60">
        <v>1095260</v>
      </c>
      <c r="X46" s="60">
        <v>547500</v>
      </c>
      <c r="Y46" s="60">
        <v>547760</v>
      </c>
      <c r="Z46" s="139">
        <v>100.05</v>
      </c>
      <c r="AA46" s="62">
        <v>1095000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670309558</v>
      </c>
      <c r="D48" s="217">
        <f>SUM(D45:D47)</f>
        <v>0</v>
      </c>
      <c r="E48" s="264">
        <f t="shared" si="7"/>
        <v>623447694</v>
      </c>
      <c r="F48" s="219">
        <f t="shared" si="7"/>
        <v>623447694</v>
      </c>
      <c r="G48" s="219">
        <f t="shared" si="7"/>
        <v>26587146</v>
      </c>
      <c r="H48" s="219">
        <f t="shared" si="7"/>
        <v>653260121</v>
      </c>
      <c r="I48" s="219">
        <f t="shared" si="7"/>
        <v>592505595</v>
      </c>
      <c r="J48" s="219">
        <f t="shared" si="7"/>
        <v>592505595</v>
      </c>
      <c r="K48" s="219">
        <f t="shared" si="7"/>
        <v>612310502</v>
      </c>
      <c r="L48" s="219">
        <f t="shared" si="7"/>
        <v>613407003</v>
      </c>
      <c r="M48" s="219">
        <f t="shared" si="7"/>
        <v>685724349</v>
      </c>
      <c r="N48" s="219">
        <f t="shared" si="7"/>
        <v>685724349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685724349</v>
      </c>
      <c r="X48" s="219">
        <f t="shared" si="7"/>
        <v>311723847</v>
      </c>
      <c r="Y48" s="219">
        <f t="shared" si="7"/>
        <v>374000502</v>
      </c>
      <c r="Z48" s="265">
        <f>+IF(X48&lt;&gt;0,+(Y48/X48)*100,0)</f>
        <v>119.97814912119958</v>
      </c>
      <c r="AA48" s="232">
        <f>SUM(AA45:AA47)</f>
        <v>623447694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248981273</v>
      </c>
      <c r="D6" s="155"/>
      <c r="E6" s="59">
        <v>240837488</v>
      </c>
      <c r="F6" s="60">
        <v>240837488</v>
      </c>
      <c r="G6" s="60">
        <v>12277239</v>
      </c>
      <c r="H6" s="60">
        <v>32042829</v>
      </c>
      <c r="I6" s="60">
        <v>30861554</v>
      </c>
      <c r="J6" s="60">
        <v>75181622</v>
      </c>
      <c r="K6" s="60">
        <v>22484964</v>
      </c>
      <c r="L6" s="60">
        <v>27713727</v>
      </c>
      <c r="M6" s="60">
        <v>26054973</v>
      </c>
      <c r="N6" s="60">
        <v>76253664</v>
      </c>
      <c r="O6" s="60"/>
      <c r="P6" s="60"/>
      <c r="Q6" s="60"/>
      <c r="R6" s="60"/>
      <c r="S6" s="60"/>
      <c r="T6" s="60"/>
      <c r="U6" s="60"/>
      <c r="V6" s="60"/>
      <c r="W6" s="60">
        <v>151435286</v>
      </c>
      <c r="X6" s="60">
        <v>118671106</v>
      </c>
      <c r="Y6" s="60">
        <v>32764180</v>
      </c>
      <c r="Z6" s="140">
        <v>27.61</v>
      </c>
      <c r="AA6" s="62">
        <v>240837488</v>
      </c>
    </row>
    <row r="7" spans="1:27" ht="13.5">
      <c r="A7" s="249" t="s">
        <v>178</v>
      </c>
      <c r="B7" s="182"/>
      <c r="C7" s="155">
        <v>40545933</v>
      </c>
      <c r="D7" s="155"/>
      <c r="E7" s="59">
        <v>45778000</v>
      </c>
      <c r="F7" s="60">
        <v>45778000</v>
      </c>
      <c r="G7" s="60">
        <v>17153000</v>
      </c>
      <c r="H7" s="60">
        <v>1334000</v>
      </c>
      <c r="I7" s="60"/>
      <c r="J7" s="60">
        <v>18487000</v>
      </c>
      <c r="K7" s="60">
        <v>525000</v>
      </c>
      <c r="L7" s="60">
        <v>602000</v>
      </c>
      <c r="M7" s="60">
        <v>8411000</v>
      </c>
      <c r="N7" s="60">
        <v>9538000</v>
      </c>
      <c r="O7" s="60"/>
      <c r="P7" s="60"/>
      <c r="Q7" s="60"/>
      <c r="R7" s="60"/>
      <c r="S7" s="60"/>
      <c r="T7" s="60"/>
      <c r="U7" s="60"/>
      <c r="V7" s="60"/>
      <c r="W7" s="60">
        <v>28025000</v>
      </c>
      <c r="X7" s="60">
        <v>32680000</v>
      </c>
      <c r="Y7" s="60">
        <v>-4655000</v>
      </c>
      <c r="Z7" s="140">
        <v>-14.24</v>
      </c>
      <c r="AA7" s="62">
        <v>45778000</v>
      </c>
    </row>
    <row r="8" spans="1:27" ht="13.5">
      <c r="A8" s="249" t="s">
        <v>179</v>
      </c>
      <c r="B8" s="182"/>
      <c r="C8" s="155">
        <v>31405674</v>
      </c>
      <c r="D8" s="155"/>
      <c r="E8" s="59">
        <v>28615000</v>
      </c>
      <c r="F8" s="60">
        <v>28615000</v>
      </c>
      <c r="G8" s="60">
        <v>5326000</v>
      </c>
      <c r="H8" s="60"/>
      <c r="I8" s="60"/>
      <c r="J8" s="60">
        <v>5326000</v>
      </c>
      <c r="K8" s="60">
        <v>10000000</v>
      </c>
      <c r="L8" s="60"/>
      <c r="M8" s="60">
        <v>3000000</v>
      </c>
      <c r="N8" s="60">
        <v>13000000</v>
      </c>
      <c r="O8" s="60"/>
      <c r="P8" s="60"/>
      <c r="Q8" s="60"/>
      <c r="R8" s="60"/>
      <c r="S8" s="60"/>
      <c r="T8" s="60"/>
      <c r="U8" s="60"/>
      <c r="V8" s="60"/>
      <c r="W8" s="60">
        <v>18326000</v>
      </c>
      <c r="X8" s="60">
        <v>19076660</v>
      </c>
      <c r="Y8" s="60">
        <v>-750660</v>
      </c>
      <c r="Z8" s="140">
        <v>-3.93</v>
      </c>
      <c r="AA8" s="62">
        <v>28615000</v>
      </c>
    </row>
    <row r="9" spans="1:27" ht="13.5">
      <c r="A9" s="249" t="s">
        <v>180</v>
      </c>
      <c r="B9" s="182"/>
      <c r="C9" s="155">
        <v>2442844</v>
      </c>
      <c r="D9" s="155"/>
      <c r="E9" s="59">
        <v>2211453</v>
      </c>
      <c r="F9" s="60">
        <v>2211453</v>
      </c>
      <c r="G9" s="60">
        <v>24368</v>
      </c>
      <c r="H9" s="60">
        <v>36222</v>
      </c>
      <c r="I9" s="60">
        <v>49313</v>
      </c>
      <c r="J9" s="60">
        <v>109903</v>
      </c>
      <c r="K9" s="60">
        <v>32830</v>
      </c>
      <c r="L9" s="60">
        <v>39987</v>
      </c>
      <c r="M9" s="60">
        <v>33417</v>
      </c>
      <c r="N9" s="60">
        <v>106234</v>
      </c>
      <c r="O9" s="60"/>
      <c r="P9" s="60"/>
      <c r="Q9" s="60"/>
      <c r="R9" s="60"/>
      <c r="S9" s="60"/>
      <c r="T9" s="60"/>
      <c r="U9" s="60"/>
      <c r="V9" s="60"/>
      <c r="W9" s="60">
        <v>216137</v>
      </c>
      <c r="X9" s="60">
        <v>1105728</v>
      </c>
      <c r="Y9" s="60">
        <v>-889591</v>
      </c>
      <c r="Z9" s="140">
        <v>-80.45</v>
      </c>
      <c r="AA9" s="62">
        <v>2211453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-279222079</v>
      </c>
      <c r="D12" s="155"/>
      <c r="E12" s="59">
        <v>-279696277</v>
      </c>
      <c r="F12" s="60">
        <v>-279696277</v>
      </c>
      <c r="G12" s="60">
        <v>-37972302</v>
      </c>
      <c r="H12" s="60">
        <v>-29872119</v>
      </c>
      <c r="I12" s="60">
        <v>-28841202</v>
      </c>
      <c r="J12" s="60">
        <v>-96685623</v>
      </c>
      <c r="K12" s="60">
        <v>-26888432</v>
      </c>
      <c r="L12" s="60">
        <v>-22920746</v>
      </c>
      <c r="M12" s="60">
        <v>-28900718</v>
      </c>
      <c r="N12" s="60">
        <v>-78709896</v>
      </c>
      <c r="O12" s="60"/>
      <c r="P12" s="60"/>
      <c r="Q12" s="60"/>
      <c r="R12" s="60"/>
      <c r="S12" s="60"/>
      <c r="T12" s="60"/>
      <c r="U12" s="60"/>
      <c r="V12" s="60"/>
      <c r="W12" s="60">
        <v>-175395519</v>
      </c>
      <c r="X12" s="60">
        <v>-139898520</v>
      </c>
      <c r="Y12" s="60">
        <v>-35496999</v>
      </c>
      <c r="Z12" s="140">
        <v>25.37</v>
      </c>
      <c r="AA12" s="62">
        <v>-279696277</v>
      </c>
    </row>
    <row r="13" spans="1:27" ht="13.5">
      <c r="A13" s="249" t="s">
        <v>40</v>
      </c>
      <c r="B13" s="182"/>
      <c r="C13" s="155">
        <v>-34855</v>
      </c>
      <c r="D13" s="155"/>
      <c r="E13" s="59">
        <v>-1392484</v>
      </c>
      <c r="F13" s="60">
        <v>-1392484</v>
      </c>
      <c r="G13" s="60">
        <v>-453497</v>
      </c>
      <c r="H13" s="60">
        <v>-314849</v>
      </c>
      <c r="I13" s="60">
        <v>-673765</v>
      </c>
      <c r="J13" s="60">
        <v>-1442111</v>
      </c>
      <c r="K13" s="60">
        <v>-610861</v>
      </c>
      <c r="L13" s="60">
        <v>-284763</v>
      </c>
      <c r="M13" s="60">
        <v>-807407</v>
      </c>
      <c r="N13" s="60">
        <v>-1703031</v>
      </c>
      <c r="O13" s="60"/>
      <c r="P13" s="60"/>
      <c r="Q13" s="60"/>
      <c r="R13" s="60"/>
      <c r="S13" s="60"/>
      <c r="T13" s="60"/>
      <c r="U13" s="60"/>
      <c r="V13" s="60"/>
      <c r="W13" s="60">
        <v>-3145142</v>
      </c>
      <c r="X13" s="60">
        <v>-696000</v>
      </c>
      <c r="Y13" s="60">
        <v>-2449142</v>
      </c>
      <c r="Z13" s="140">
        <v>351.89</v>
      </c>
      <c r="AA13" s="62">
        <v>-1392484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44118790</v>
      </c>
      <c r="D15" s="168">
        <f>SUM(D6:D14)</f>
        <v>0</v>
      </c>
      <c r="E15" s="72">
        <f t="shared" si="0"/>
        <v>36353180</v>
      </c>
      <c r="F15" s="73">
        <f t="shared" si="0"/>
        <v>36353180</v>
      </c>
      <c r="G15" s="73">
        <f t="shared" si="0"/>
        <v>-3645192</v>
      </c>
      <c r="H15" s="73">
        <f t="shared" si="0"/>
        <v>3226083</v>
      </c>
      <c r="I15" s="73">
        <f t="shared" si="0"/>
        <v>1395900</v>
      </c>
      <c r="J15" s="73">
        <f t="shared" si="0"/>
        <v>976791</v>
      </c>
      <c r="K15" s="73">
        <f t="shared" si="0"/>
        <v>5543501</v>
      </c>
      <c r="L15" s="73">
        <f t="shared" si="0"/>
        <v>5150205</v>
      </c>
      <c r="M15" s="73">
        <f t="shared" si="0"/>
        <v>7791265</v>
      </c>
      <c r="N15" s="73">
        <f t="shared" si="0"/>
        <v>18484971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19461762</v>
      </c>
      <c r="X15" s="73">
        <f t="shared" si="0"/>
        <v>30938974</v>
      </c>
      <c r="Y15" s="73">
        <f t="shared" si="0"/>
        <v>-11477212</v>
      </c>
      <c r="Z15" s="170">
        <f>+IF(X15&lt;&gt;0,+(Y15/X15)*100,0)</f>
        <v>-37.09629155769677</v>
      </c>
      <c r="AA15" s="74">
        <f>SUM(AA6:AA14)</f>
        <v>36353180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407071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46794</v>
      </c>
      <c r="D20" s="155"/>
      <c r="E20" s="268">
        <v>134425</v>
      </c>
      <c r="F20" s="159">
        <v>134425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>
        <v>134425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-4042265</v>
      </c>
      <c r="D22" s="155"/>
      <c r="E22" s="59">
        <v>-96000</v>
      </c>
      <c r="F22" s="60">
        <v>-96000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>
        <v>-96000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-45712925</v>
      </c>
      <c r="D24" s="155"/>
      <c r="E24" s="59">
        <v>-35499276</v>
      </c>
      <c r="F24" s="60">
        <v>-35499276</v>
      </c>
      <c r="G24" s="60">
        <v>-1763577</v>
      </c>
      <c r="H24" s="60">
        <v>-3247286</v>
      </c>
      <c r="I24" s="60">
        <v>-4962036</v>
      </c>
      <c r="J24" s="60">
        <v>-9972899</v>
      </c>
      <c r="K24" s="60">
        <v>-4918897</v>
      </c>
      <c r="L24" s="60">
        <v>-8538340</v>
      </c>
      <c r="M24" s="60">
        <v>-8229719</v>
      </c>
      <c r="N24" s="60">
        <v>-21686956</v>
      </c>
      <c r="O24" s="60"/>
      <c r="P24" s="60"/>
      <c r="Q24" s="60"/>
      <c r="R24" s="60"/>
      <c r="S24" s="60"/>
      <c r="T24" s="60"/>
      <c r="U24" s="60"/>
      <c r="V24" s="60"/>
      <c r="W24" s="60">
        <v>-31659855</v>
      </c>
      <c r="X24" s="60">
        <v>-17749638</v>
      </c>
      <c r="Y24" s="60">
        <v>-13910217</v>
      </c>
      <c r="Z24" s="140">
        <v>78.37</v>
      </c>
      <c r="AA24" s="62">
        <v>-35499276</v>
      </c>
    </row>
    <row r="25" spans="1:27" ht="13.5">
      <c r="A25" s="250" t="s">
        <v>191</v>
      </c>
      <c r="B25" s="251"/>
      <c r="C25" s="168">
        <f aca="true" t="shared" si="1" ref="C25:Y25">SUM(C19:C24)</f>
        <v>-49301325</v>
      </c>
      <c r="D25" s="168">
        <f>SUM(D19:D24)</f>
        <v>0</v>
      </c>
      <c r="E25" s="72">
        <f t="shared" si="1"/>
        <v>-35460851</v>
      </c>
      <c r="F25" s="73">
        <f t="shared" si="1"/>
        <v>-35460851</v>
      </c>
      <c r="G25" s="73">
        <f t="shared" si="1"/>
        <v>-1763577</v>
      </c>
      <c r="H25" s="73">
        <f t="shared" si="1"/>
        <v>-3247286</v>
      </c>
      <c r="I25" s="73">
        <f t="shared" si="1"/>
        <v>-4962036</v>
      </c>
      <c r="J25" s="73">
        <f t="shared" si="1"/>
        <v>-9972899</v>
      </c>
      <c r="K25" s="73">
        <f t="shared" si="1"/>
        <v>-4918897</v>
      </c>
      <c r="L25" s="73">
        <f t="shared" si="1"/>
        <v>-8538340</v>
      </c>
      <c r="M25" s="73">
        <f t="shared" si="1"/>
        <v>-8229719</v>
      </c>
      <c r="N25" s="73">
        <f t="shared" si="1"/>
        <v>-21686956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-31659855</v>
      </c>
      <c r="X25" s="73">
        <f t="shared" si="1"/>
        <v>-17749638</v>
      </c>
      <c r="Y25" s="73">
        <f t="shared" si="1"/>
        <v>-13910217</v>
      </c>
      <c r="Z25" s="170">
        <f>+IF(X25&lt;&gt;0,+(Y25/X25)*100,0)</f>
        <v>78.36901800476156</v>
      </c>
      <c r="AA25" s="74">
        <f>SUM(AA19:AA24)</f>
        <v>-35460851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>
        <v>2500000</v>
      </c>
      <c r="M30" s="60"/>
      <c r="N30" s="60">
        <v>2500000</v>
      </c>
      <c r="O30" s="60"/>
      <c r="P30" s="60"/>
      <c r="Q30" s="60"/>
      <c r="R30" s="60"/>
      <c r="S30" s="60"/>
      <c r="T30" s="60"/>
      <c r="U30" s="60"/>
      <c r="V30" s="60"/>
      <c r="W30" s="60">
        <v>2500000</v>
      </c>
      <c r="X30" s="60"/>
      <c r="Y30" s="60">
        <v>2500000</v>
      </c>
      <c r="Z30" s="140"/>
      <c r="AA30" s="62"/>
    </row>
    <row r="31" spans="1:27" ht="13.5">
      <c r="A31" s="249" t="s">
        <v>195</v>
      </c>
      <c r="B31" s="182"/>
      <c r="C31" s="155">
        <v>196200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-1188071</v>
      </c>
      <c r="D33" s="155"/>
      <c r="E33" s="59">
        <v>-1328683</v>
      </c>
      <c r="F33" s="60">
        <v>-1328683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-664500</v>
      </c>
      <c r="Y33" s="60">
        <v>664500</v>
      </c>
      <c r="Z33" s="140">
        <v>-100</v>
      </c>
      <c r="AA33" s="62">
        <v>-1328683</v>
      </c>
    </row>
    <row r="34" spans="1:27" ht="13.5">
      <c r="A34" s="250" t="s">
        <v>197</v>
      </c>
      <c r="B34" s="251"/>
      <c r="C34" s="168">
        <f aca="true" t="shared" si="2" ref="C34:Y34">SUM(C29:C33)</f>
        <v>-991871</v>
      </c>
      <c r="D34" s="168">
        <f>SUM(D29:D33)</f>
        <v>0</v>
      </c>
      <c r="E34" s="72">
        <f t="shared" si="2"/>
        <v>-1328683</v>
      </c>
      <c r="F34" s="73">
        <f t="shared" si="2"/>
        <v>-1328683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2500000</v>
      </c>
      <c r="M34" s="73">
        <f t="shared" si="2"/>
        <v>0</v>
      </c>
      <c r="N34" s="73">
        <f t="shared" si="2"/>
        <v>2500000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2500000</v>
      </c>
      <c r="X34" s="73">
        <f t="shared" si="2"/>
        <v>-664500</v>
      </c>
      <c r="Y34" s="73">
        <f t="shared" si="2"/>
        <v>3164500</v>
      </c>
      <c r="Z34" s="170">
        <f>+IF(X34&lt;&gt;0,+(Y34/X34)*100,0)</f>
        <v>-476.2227238525207</v>
      </c>
      <c r="AA34" s="74">
        <f>SUM(AA29:AA33)</f>
        <v>-1328683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-6174406</v>
      </c>
      <c r="D36" s="153">
        <f>+D15+D25+D34</f>
        <v>0</v>
      </c>
      <c r="E36" s="99">
        <f t="shared" si="3"/>
        <v>-436354</v>
      </c>
      <c r="F36" s="100">
        <f t="shared" si="3"/>
        <v>-436354</v>
      </c>
      <c r="G36" s="100">
        <f t="shared" si="3"/>
        <v>-5408769</v>
      </c>
      <c r="H36" s="100">
        <f t="shared" si="3"/>
        <v>-21203</v>
      </c>
      <c r="I36" s="100">
        <f t="shared" si="3"/>
        <v>-3566136</v>
      </c>
      <c r="J36" s="100">
        <f t="shared" si="3"/>
        <v>-8996108</v>
      </c>
      <c r="K36" s="100">
        <f t="shared" si="3"/>
        <v>624604</v>
      </c>
      <c r="L36" s="100">
        <f t="shared" si="3"/>
        <v>-888135</v>
      </c>
      <c r="M36" s="100">
        <f t="shared" si="3"/>
        <v>-438454</v>
      </c>
      <c r="N36" s="100">
        <f t="shared" si="3"/>
        <v>-701985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-9698093</v>
      </c>
      <c r="X36" s="100">
        <f t="shared" si="3"/>
        <v>12524836</v>
      </c>
      <c r="Y36" s="100">
        <f t="shared" si="3"/>
        <v>-22222929</v>
      </c>
      <c r="Z36" s="137">
        <f>+IF(X36&lt;&gt;0,+(Y36/X36)*100,0)</f>
        <v>-177.43089809718867</v>
      </c>
      <c r="AA36" s="102">
        <f>+AA15+AA25+AA34</f>
        <v>-436354</v>
      </c>
    </row>
    <row r="37" spans="1:27" ht="13.5">
      <c r="A37" s="249" t="s">
        <v>199</v>
      </c>
      <c r="B37" s="182"/>
      <c r="C37" s="153">
        <v>13523473</v>
      </c>
      <c r="D37" s="153"/>
      <c r="E37" s="99">
        <v>29604000</v>
      </c>
      <c r="F37" s="100">
        <v>29604000</v>
      </c>
      <c r="G37" s="100">
        <v>7340329</v>
      </c>
      <c r="H37" s="100">
        <v>1931560</v>
      </c>
      <c r="I37" s="100">
        <v>1910357</v>
      </c>
      <c r="J37" s="100">
        <v>7340329</v>
      </c>
      <c r="K37" s="100">
        <v>-1655779</v>
      </c>
      <c r="L37" s="100">
        <v>-1031175</v>
      </c>
      <c r="M37" s="100">
        <v>-1919310</v>
      </c>
      <c r="N37" s="100">
        <v>-1655779</v>
      </c>
      <c r="O37" s="100"/>
      <c r="P37" s="100"/>
      <c r="Q37" s="100"/>
      <c r="R37" s="100"/>
      <c r="S37" s="100"/>
      <c r="T37" s="100"/>
      <c r="U37" s="100"/>
      <c r="V37" s="100"/>
      <c r="W37" s="100">
        <v>7340329</v>
      </c>
      <c r="X37" s="100">
        <v>29604000</v>
      </c>
      <c r="Y37" s="100">
        <v>-22263671</v>
      </c>
      <c r="Z37" s="137">
        <v>-75.2</v>
      </c>
      <c r="AA37" s="102">
        <v>29604000</v>
      </c>
    </row>
    <row r="38" spans="1:27" ht="13.5">
      <c r="A38" s="269" t="s">
        <v>200</v>
      </c>
      <c r="B38" s="256"/>
      <c r="C38" s="257">
        <v>7349067</v>
      </c>
      <c r="D38" s="257"/>
      <c r="E38" s="258">
        <v>29167646</v>
      </c>
      <c r="F38" s="259">
        <v>29167646</v>
      </c>
      <c r="G38" s="259">
        <v>1931560</v>
      </c>
      <c r="H38" s="259">
        <v>1910357</v>
      </c>
      <c r="I38" s="259">
        <v>-1655779</v>
      </c>
      <c r="J38" s="259">
        <v>-1655779</v>
      </c>
      <c r="K38" s="259">
        <v>-1031175</v>
      </c>
      <c r="L38" s="259">
        <v>-1919310</v>
      </c>
      <c r="M38" s="259">
        <v>-2357764</v>
      </c>
      <c r="N38" s="259">
        <v>-2357764</v>
      </c>
      <c r="O38" s="259"/>
      <c r="P38" s="259"/>
      <c r="Q38" s="259"/>
      <c r="R38" s="259"/>
      <c r="S38" s="259"/>
      <c r="T38" s="259"/>
      <c r="U38" s="259"/>
      <c r="V38" s="259"/>
      <c r="W38" s="259">
        <v>-2357764</v>
      </c>
      <c r="X38" s="259">
        <v>42128836</v>
      </c>
      <c r="Y38" s="259">
        <v>-44486600</v>
      </c>
      <c r="Z38" s="260">
        <v>-105.6</v>
      </c>
      <c r="AA38" s="261">
        <v>29167646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25979009</v>
      </c>
      <c r="D5" s="200">
        <f t="shared" si="0"/>
        <v>0</v>
      </c>
      <c r="E5" s="106">
        <f t="shared" si="0"/>
        <v>25499280</v>
      </c>
      <c r="F5" s="106">
        <f t="shared" si="0"/>
        <v>25499280</v>
      </c>
      <c r="G5" s="106">
        <f t="shared" si="0"/>
        <v>1763575</v>
      </c>
      <c r="H5" s="106">
        <f t="shared" si="0"/>
        <v>3247283</v>
      </c>
      <c r="I5" s="106">
        <f t="shared" si="0"/>
        <v>4956493</v>
      </c>
      <c r="J5" s="106">
        <f t="shared" si="0"/>
        <v>9967351</v>
      </c>
      <c r="K5" s="106">
        <f t="shared" si="0"/>
        <v>4923034</v>
      </c>
      <c r="L5" s="106">
        <f t="shared" si="0"/>
        <v>7238960</v>
      </c>
      <c r="M5" s="106">
        <f t="shared" si="0"/>
        <v>8859601</v>
      </c>
      <c r="N5" s="106">
        <f t="shared" si="0"/>
        <v>21021595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30988946</v>
      </c>
      <c r="X5" s="106">
        <f t="shared" si="0"/>
        <v>12749640</v>
      </c>
      <c r="Y5" s="106">
        <f t="shared" si="0"/>
        <v>18239306</v>
      </c>
      <c r="Z5" s="201">
        <f>+IF(X5&lt;&gt;0,+(Y5/X5)*100,0)</f>
        <v>143.05741966047668</v>
      </c>
      <c r="AA5" s="199">
        <f>SUM(AA11:AA18)</f>
        <v>25499280</v>
      </c>
    </row>
    <row r="6" spans="1:27" ht="13.5">
      <c r="A6" s="291" t="s">
        <v>204</v>
      </c>
      <c r="B6" s="142"/>
      <c r="C6" s="62"/>
      <c r="D6" s="156"/>
      <c r="E6" s="60">
        <v>18060780</v>
      </c>
      <c r="F6" s="60">
        <v>18060780</v>
      </c>
      <c r="G6" s="60">
        <v>968206</v>
      </c>
      <c r="H6" s="60">
        <v>333943</v>
      </c>
      <c r="I6" s="60">
        <v>1319137</v>
      </c>
      <c r="J6" s="60">
        <v>2621286</v>
      </c>
      <c r="K6" s="60">
        <v>1350150</v>
      </c>
      <c r="L6" s="60">
        <v>477984</v>
      </c>
      <c r="M6" s="60">
        <v>434958</v>
      </c>
      <c r="N6" s="60">
        <v>2263092</v>
      </c>
      <c r="O6" s="60"/>
      <c r="P6" s="60"/>
      <c r="Q6" s="60"/>
      <c r="R6" s="60"/>
      <c r="S6" s="60"/>
      <c r="T6" s="60"/>
      <c r="U6" s="60"/>
      <c r="V6" s="60"/>
      <c r="W6" s="60">
        <v>4884378</v>
      </c>
      <c r="X6" s="60">
        <v>9030390</v>
      </c>
      <c r="Y6" s="60">
        <v>-4146012</v>
      </c>
      <c r="Z6" s="140">
        <v>-45.91</v>
      </c>
      <c r="AA6" s="155">
        <v>18060780</v>
      </c>
    </row>
    <row r="7" spans="1:27" ht="13.5">
      <c r="A7" s="291" t="s">
        <v>205</v>
      </c>
      <c r="B7" s="142"/>
      <c r="C7" s="62">
        <v>12230424</v>
      </c>
      <c r="D7" s="156"/>
      <c r="E7" s="60">
        <v>2400000</v>
      </c>
      <c r="F7" s="60">
        <v>2400000</v>
      </c>
      <c r="G7" s="60"/>
      <c r="H7" s="60">
        <v>123600</v>
      </c>
      <c r="I7" s="60">
        <v>1656928</v>
      </c>
      <c r="J7" s="60">
        <v>1780528</v>
      </c>
      <c r="K7" s="60">
        <v>3468410</v>
      </c>
      <c r="L7" s="60">
        <v>2259558</v>
      </c>
      <c r="M7" s="60">
        <v>756288</v>
      </c>
      <c r="N7" s="60">
        <v>6484256</v>
      </c>
      <c r="O7" s="60"/>
      <c r="P7" s="60"/>
      <c r="Q7" s="60"/>
      <c r="R7" s="60"/>
      <c r="S7" s="60"/>
      <c r="T7" s="60"/>
      <c r="U7" s="60"/>
      <c r="V7" s="60"/>
      <c r="W7" s="60">
        <v>8264784</v>
      </c>
      <c r="X7" s="60">
        <v>1200000</v>
      </c>
      <c r="Y7" s="60">
        <v>7064784</v>
      </c>
      <c r="Z7" s="140">
        <v>588.73</v>
      </c>
      <c r="AA7" s="155">
        <v>2400000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1085198</v>
      </c>
      <c r="I10" s="60"/>
      <c r="J10" s="60">
        <v>1085198</v>
      </c>
      <c r="K10" s="60"/>
      <c r="L10" s="60">
        <v>419821</v>
      </c>
      <c r="M10" s="60">
        <v>5544908</v>
      </c>
      <c r="N10" s="60">
        <v>5964729</v>
      </c>
      <c r="O10" s="60"/>
      <c r="P10" s="60"/>
      <c r="Q10" s="60"/>
      <c r="R10" s="60"/>
      <c r="S10" s="60"/>
      <c r="T10" s="60"/>
      <c r="U10" s="60"/>
      <c r="V10" s="60"/>
      <c r="W10" s="60">
        <v>7049927</v>
      </c>
      <c r="X10" s="60"/>
      <c r="Y10" s="60">
        <v>7049927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12230424</v>
      </c>
      <c r="D11" s="294">
        <f t="shared" si="1"/>
        <v>0</v>
      </c>
      <c r="E11" s="295">
        <f t="shared" si="1"/>
        <v>20460780</v>
      </c>
      <c r="F11" s="295">
        <f t="shared" si="1"/>
        <v>20460780</v>
      </c>
      <c r="G11" s="295">
        <f t="shared" si="1"/>
        <v>968206</v>
      </c>
      <c r="H11" s="295">
        <f t="shared" si="1"/>
        <v>1542741</v>
      </c>
      <c r="I11" s="295">
        <f t="shared" si="1"/>
        <v>2976065</v>
      </c>
      <c r="J11" s="295">
        <f t="shared" si="1"/>
        <v>5487012</v>
      </c>
      <c r="K11" s="295">
        <f t="shared" si="1"/>
        <v>4818560</v>
      </c>
      <c r="L11" s="295">
        <f t="shared" si="1"/>
        <v>3157363</v>
      </c>
      <c r="M11" s="295">
        <f t="shared" si="1"/>
        <v>6736154</v>
      </c>
      <c r="N11" s="295">
        <f t="shared" si="1"/>
        <v>14712077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20199089</v>
      </c>
      <c r="X11" s="295">
        <f t="shared" si="1"/>
        <v>10230390</v>
      </c>
      <c r="Y11" s="295">
        <f t="shared" si="1"/>
        <v>9968699</v>
      </c>
      <c r="Z11" s="296">
        <f>+IF(X11&lt;&gt;0,+(Y11/X11)*100,0)</f>
        <v>97.442023226876</v>
      </c>
      <c r="AA11" s="297">
        <f>SUM(AA6:AA10)</f>
        <v>20460780</v>
      </c>
    </row>
    <row r="12" spans="1:27" ht="13.5">
      <c r="A12" s="298" t="s">
        <v>210</v>
      </c>
      <c r="B12" s="136"/>
      <c r="C12" s="62"/>
      <c r="D12" s="156"/>
      <c r="E12" s="60">
        <v>3406000</v>
      </c>
      <c r="F12" s="60">
        <v>3406000</v>
      </c>
      <c r="G12" s="60">
        <v>795369</v>
      </c>
      <c r="H12" s="60">
        <v>1637143</v>
      </c>
      <c r="I12" s="60">
        <v>1914557</v>
      </c>
      <c r="J12" s="60">
        <v>4347069</v>
      </c>
      <c r="K12" s="60">
        <v>99449</v>
      </c>
      <c r="L12" s="60">
        <v>3404525</v>
      </c>
      <c r="M12" s="60">
        <v>1112933</v>
      </c>
      <c r="N12" s="60">
        <v>4616907</v>
      </c>
      <c r="O12" s="60"/>
      <c r="P12" s="60"/>
      <c r="Q12" s="60"/>
      <c r="R12" s="60"/>
      <c r="S12" s="60"/>
      <c r="T12" s="60"/>
      <c r="U12" s="60"/>
      <c r="V12" s="60"/>
      <c r="W12" s="60">
        <v>8963976</v>
      </c>
      <c r="X12" s="60">
        <v>1703000</v>
      </c>
      <c r="Y12" s="60">
        <v>7260976</v>
      </c>
      <c r="Z12" s="140">
        <v>426.36</v>
      </c>
      <c r="AA12" s="155">
        <v>3406000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13748585</v>
      </c>
      <c r="D15" s="156"/>
      <c r="E15" s="60">
        <v>1632500</v>
      </c>
      <c r="F15" s="60">
        <v>1632500</v>
      </c>
      <c r="G15" s="60"/>
      <c r="H15" s="60">
        <v>67399</v>
      </c>
      <c r="I15" s="60">
        <v>65871</v>
      </c>
      <c r="J15" s="60">
        <v>133270</v>
      </c>
      <c r="K15" s="60">
        <v>5025</v>
      </c>
      <c r="L15" s="60">
        <v>677072</v>
      </c>
      <c r="M15" s="60">
        <v>1010514</v>
      </c>
      <c r="N15" s="60">
        <v>1692611</v>
      </c>
      <c r="O15" s="60"/>
      <c r="P15" s="60"/>
      <c r="Q15" s="60"/>
      <c r="R15" s="60"/>
      <c r="S15" s="60"/>
      <c r="T15" s="60"/>
      <c r="U15" s="60"/>
      <c r="V15" s="60"/>
      <c r="W15" s="60">
        <v>1825881</v>
      </c>
      <c r="X15" s="60">
        <v>816250</v>
      </c>
      <c r="Y15" s="60">
        <v>1009631</v>
      </c>
      <c r="Z15" s="140">
        <v>123.69</v>
      </c>
      <c r="AA15" s="155">
        <v>1632500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10000000</v>
      </c>
      <c r="F20" s="100">
        <f t="shared" si="2"/>
        <v>10000000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5000000</v>
      </c>
      <c r="Y20" s="100">
        <f t="shared" si="2"/>
        <v>-5000000</v>
      </c>
      <c r="Z20" s="137">
        <f>+IF(X20&lt;&gt;0,+(Y20/X20)*100,0)</f>
        <v>-100</v>
      </c>
      <c r="AA20" s="153">
        <f>SUM(AA26:AA33)</f>
        <v>10000000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10000000</v>
      </c>
      <c r="F22" s="60">
        <v>10000000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5000000</v>
      </c>
      <c r="Y22" s="60">
        <v>-5000000</v>
      </c>
      <c r="Z22" s="140">
        <v>-100</v>
      </c>
      <c r="AA22" s="155">
        <v>10000000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10000000</v>
      </c>
      <c r="F26" s="295">
        <f t="shared" si="3"/>
        <v>10000000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5000000</v>
      </c>
      <c r="Y26" s="295">
        <f t="shared" si="3"/>
        <v>-5000000</v>
      </c>
      <c r="Z26" s="296">
        <f>+IF(X26&lt;&gt;0,+(Y26/X26)*100,0)</f>
        <v>-100</v>
      </c>
      <c r="AA26" s="297">
        <f>SUM(AA21:AA25)</f>
        <v>10000000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18060780</v>
      </c>
      <c r="F36" s="60">
        <f t="shared" si="4"/>
        <v>18060780</v>
      </c>
      <c r="G36" s="60">
        <f t="shared" si="4"/>
        <v>968206</v>
      </c>
      <c r="H36" s="60">
        <f t="shared" si="4"/>
        <v>333943</v>
      </c>
      <c r="I36" s="60">
        <f t="shared" si="4"/>
        <v>1319137</v>
      </c>
      <c r="J36" s="60">
        <f t="shared" si="4"/>
        <v>2621286</v>
      </c>
      <c r="K36" s="60">
        <f t="shared" si="4"/>
        <v>1350150</v>
      </c>
      <c r="L36" s="60">
        <f t="shared" si="4"/>
        <v>477984</v>
      </c>
      <c r="M36" s="60">
        <f t="shared" si="4"/>
        <v>434958</v>
      </c>
      <c r="N36" s="60">
        <f t="shared" si="4"/>
        <v>2263092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4884378</v>
      </c>
      <c r="X36" s="60">
        <f t="shared" si="4"/>
        <v>9030390</v>
      </c>
      <c r="Y36" s="60">
        <f t="shared" si="4"/>
        <v>-4146012</v>
      </c>
      <c r="Z36" s="140">
        <f aca="true" t="shared" si="5" ref="Z36:Z49">+IF(X36&lt;&gt;0,+(Y36/X36)*100,0)</f>
        <v>-45.911771252404385</v>
      </c>
      <c r="AA36" s="155">
        <f>AA6+AA21</f>
        <v>18060780</v>
      </c>
    </row>
    <row r="37" spans="1:27" ht="13.5">
      <c r="A37" s="291" t="s">
        <v>205</v>
      </c>
      <c r="B37" s="142"/>
      <c r="C37" s="62">
        <f t="shared" si="4"/>
        <v>12230424</v>
      </c>
      <c r="D37" s="156">
        <f t="shared" si="4"/>
        <v>0</v>
      </c>
      <c r="E37" s="60">
        <f t="shared" si="4"/>
        <v>12400000</v>
      </c>
      <c r="F37" s="60">
        <f t="shared" si="4"/>
        <v>12400000</v>
      </c>
      <c r="G37" s="60">
        <f t="shared" si="4"/>
        <v>0</v>
      </c>
      <c r="H37" s="60">
        <f t="shared" si="4"/>
        <v>123600</v>
      </c>
      <c r="I37" s="60">
        <f t="shared" si="4"/>
        <v>1656928</v>
      </c>
      <c r="J37" s="60">
        <f t="shared" si="4"/>
        <v>1780528</v>
      </c>
      <c r="K37" s="60">
        <f t="shared" si="4"/>
        <v>3468410</v>
      </c>
      <c r="L37" s="60">
        <f t="shared" si="4"/>
        <v>2259558</v>
      </c>
      <c r="M37" s="60">
        <f t="shared" si="4"/>
        <v>756288</v>
      </c>
      <c r="N37" s="60">
        <f t="shared" si="4"/>
        <v>6484256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8264784</v>
      </c>
      <c r="X37" s="60">
        <f t="shared" si="4"/>
        <v>6200000</v>
      </c>
      <c r="Y37" s="60">
        <f t="shared" si="4"/>
        <v>2064784</v>
      </c>
      <c r="Z37" s="140">
        <f t="shared" si="5"/>
        <v>33.30296774193548</v>
      </c>
      <c r="AA37" s="155">
        <f>AA7+AA22</f>
        <v>12400000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1085198</v>
      </c>
      <c r="I40" s="60">
        <f t="shared" si="4"/>
        <v>0</v>
      </c>
      <c r="J40" s="60">
        <f t="shared" si="4"/>
        <v>1085198</v>
      </c>
      <c r="K40" s="60">
        <f t="shared" si="4"/>
        <v>0</v>
      </c>
      <c r="L40" s="60">
        <f t="shared" si="4"/>
        <v>419821</v>
      </c>
      <c r="M40" s="60">
        <f t="shared" si="4"/>
        <v>5544908</v>
      </c>
      <c r="N40" s="60">
        <f t="shared" si="4"/>
        <v>5964729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7049927</v>
      </c>
      <c r="X40" s="60">
        <f t="shared" si="4"/>
        <v>0</v>
      </c>
      <c r="Y40" s="60">
        <f t="shared" si="4"/>
        <v>7049927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12230424</v>
      </c>
      <c r="D41" s="294">
        <f t="shared" si="6"/>
        <v>0</v>
      </c>
      <c r="E41" s="295">
        <f t="shared" si="6"/>
        <v>30460780</v>
      </c>
      <c r="F41" s="295">
        <f t="shared" si="6"/>
        <v>30460780</v>
      </c>
      <c r="G41" s="295">
        <f t="shared" si="6"/>
        <v>968206</v>
      </c>
      <c r="H41" s="295">
        <f t="shared" si="6"/>
        <v>1542741</v>
      </c>
      <c r="I41" s="295">
        <f t="shared" si="6"/>
        <v>2976065</v>
      </c>
      <c r="J41" s="295">
        <f t="shared" si="6"/>
        <v>5487012</v>
      </c>
      <c r="K41" s="295">
        <f t="shared" si="6"/>
        <v>4818560</v>
      </c>
      <c r="L41" s="295">
        <f t="shared" si="6"/>
        <v>3157363</v>
      </c>
      <c r="M41" s="295">
        <f t="shared" si="6"/>
        <v>6736154</v>
      </c>
      <c r="N41" s="295">
        <f t="shared" si="6"/>
        <v>14712077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20199089</v>
      </c>
      <c r="X41" s="295">
        <f t="shared" si="6"/>
        <v>15230390</v>
      </c>
      <c r="Y41" s="295">
        <f t="shared" si="6"/>
        <v>4968699</v>
      </c>
      <c r="Z41" s="296">
        <f t="shared" si="5"/>
        <v>32.62358350639741</v>
      </c>
      <c r="AA41" s="297">
        <f>SUM(AA36:AA40)</f>
        <v>30460780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3406000</v>
      </c>
      <c r="F42" s="54">
        <f t="shared" si="7"/>
        <v>3406000</v>
      </c>
      <c r="G42" s="54">
        <f t="shared" si="7"/>
        <v>795369</v>
      </c>
      <c r="H42" s="54">
        <f t="shared" si="7"/>
        <v>1637143</v>
      </c>
      <c r="I42" s="54">
        <f t="shared" si="7"/>
        <v>1914557</v>
      </c>
      <c r="J42" s="54">
        <f t="shared" si="7"/>
        <v>4347069</v>
      </c>
      <c r="K42" s="54">
        <f t="shared" si="7"/>
        <v>99449</v>
      </c>
      <c r="L42" s="54">
        <f t="shared" si="7"/>
        <v>3404525</v>
      </c>
      <c r="M42" s="54">
        <f t="shared" si="7"/>
        <v>1112933</v>
      </c>
      <c r="N42" s="54">
        <f t="shared" si="7"/>
        <v>4616907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8963976</v>
      </c>
      <c r="X42" s="54">
        <f t="shared" si="7"/>
        <v>1703000</v>
      </c>
      <c r="Y42" s="54">
        <f t="shared" si="7"/>
        <v>7260976</v>
      </c>
      <c r="Z42" s="184">
        <f t="shared" si="5"/>
        <v>426.3638285378743</v>
      </c>
      <c r="AA42" s="130">
        <f aca="true" t="shared" si="8" ref="AA42:AA48">AA12+AA27</f>
        <v>3406000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13748585</v>
      </c>
      <c r="D45" s="129">
        <f t="shared" si="7"/>
        <v>0</v>
      </c>
      <c r="E45" s="54">
        <f t="shared" si="7"/>
        <v>1632500</v>
      </c>
      <c r="F45" s="54">
        <f t="shared" si="7"/>
        <v>1632500</v>
      </c>
      <c r="G45" s="54">
        <f t="shared" si="7"/>
        <v>0</v>
      </c>
      <c r="H45" s="54">
        <f t="shared" si="7"/>
        <v>67399</v>
      </c>
      <c r="I45" s="54">
        <f t="shared" si="7"/>
        <v>65871</v>
      </c>
      <c r="J45" s="54">
        <f t="shared" si="7"/>
        <v>133270</v>
      </c>
      <c r="K45" s="54">
        <f t="shared" si="7"/>
        <v>5025</v>
      </c>
      <c r="L45" s="54">
        <f t="shared" si="7"/>
        <v>677072</v>
      </c>
      <c r="M45" s="54">
        <f t="shared" si="7"/>
        <v>1010514</v>
      </c>
      <c r="N45" s="54">
        <f t="shared" si="7"/>
        <v>1692611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1825881</v>
      </c>
      <c r="X45" s="54">
        <f t="shared" si="7"/>
        <v>816250</v>
      </c>
      <c r="Y45" s="54">
        <f t="shared" si="7"/>
        <v>1009631</v>
      </c>
      <c r="Z45" s="184">
        <f t="shared" si="5"/>
        <v>123.69139356814702</v>
      </c>
      <c r="AA45" s="130">
        <f t="shared" si="8"/>
        <v>1632500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25979009</v>
      </c>
      <c r="D49" s="218">
        <f t="shared" si="9"/>
        <v>0</v>
      </c>
      <c r="E49" s="220">
        <f t="shared" si="9"/>
        <v>35499280</v>
      </c>
      <c r="F49" s="220">
        <f t="shared" si="9"/>
        <v>35499280</v>
      </c>
      <c r="G49" s="220">
        <f t="shared" si="9"/>
        <v>1763575</v>
      </c>
      <c r="H49" s="220">
        <f t="shared" si="9"/>
        <v>3247283</v>
      </c>
      <c r="I49" s="220">
        <f t="shared" si="9"/>
        <v>4956493</v>
      </c>
      <c r="J49" s="220">
        <f t="shared" si="9"/>
        <v>9967351</v>
      </c>
      <c r="K49" s="220">
        <f t="shared" si="9"/>
        <v>4923034</v>
      </c>
      <c r="L49" s="220">
        <f t="shared" si="9"/>
        <v>7238960</v>
      </c>
      <c r="M49" s="220">
        <f t="shared" si="9"/>
        <v>8859601</v>
      </c>
      <c r="N49" s="220">
        <f t="shared" si="9"/>
        <v>21021595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30988946</v>
      </c>
      <c r="X49" s="220">
        <f t="shared" si="9"/>
        <v>17749640</v>
      </c>
      <c r="Y49" s="220">
        <f t="shared" si="9"/>
        <v>13239306</v>
      </c>
      <c r="Z49" s="221">
        <f t="shared" si="5"/>
        <v>74.58915223069313</v>
      </c>
      <c r="AA49" s="222">
        <f>SUM(AA41:AA48)</f>
        <v>35499280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10326354</v>
      </c>
      <c r="D51" s="129">
        <f t="shared" si="10"/>
        <v>0</v>
      </c>
      <c r="E51" s="54">
        <f t="shared" si="10"/>
        <v>67389000</v>
      </c>
      <c r="F51" s="54">
        <f t="shared" si="10"/>
        <v>67389000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33694500</v>
      </c>
      <c r="Y51" s="54">
        <f t="shared" si="10"/>
        <v>-33694500</v>
      </c>
      <c r="Z51" s="184">
        <f>+IF(X51&lt;&gt;0,+(Y51/X51)*100,0)</f>
        <v>-100</v>
      </c>
      <c r="AA51" s="130">
        <f>SUM(AA57:AA61)</f>
        <v>67389000</v>
      </c>
    </row>
    <row r="52" spans="1:27" ht="13.5">
      <c r="A52" s="310" t="s">
        <v>204</v>
      </c>
      <c r="B52" s="142"/>
      <c r="C52" s="62">
        <v>4094267</v>
      </c>
      <c r="D52" s="156"/>
      <c r="E52" s="60">
        <v>7934000</v>
      </c>
      <c r="F52" s="60">
        <v>7934000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3967000</v>
      </c>
      <c r="Y52" s="60">
        <v>-3967000</v>
      </c>
      <c r="Z52" s="140">
        <v>-100</v>
      </c>
      <c r="AA52" s="155">
        <v>7934000</v>
      </c>
    </row>
    <row r="53" spans="1:27" ht="13.5">
      <c r="A53" s="310" t="s">
        <v>205</v>
      </c>
      <c r="B53" s="142"/>
      <c r="C53" s="62">
        <v>3844973</v>
      </c>
      <c r="D53" s="156"/>
      <c r="E53" s="60">
        <v>5605000</v>
      </c>
      <c r="F53" s="60">
        <v>5605000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2802500</v>
      </c>
      <c r="Y53" s="60">
        <v>-2802500</v>
      </c>
      <c r="Z53" s="140">
        <v>-100</v>
      </c>
      <c r="AA53" s="155">
        <v>5605000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6600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7945840</v>
      </c>
      <c r="D57" s="294">
        <f t="shared" si="11"/>
        <v>0</v>
      </c>
      <c r="E57" s="295">
        <f t="shared" si="11"/>
        <v>13539000</v>
      </c>
      <c r="F57" s="295">
        <f t="shared" si="11"/>
        <v>13539000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6769500</v>
      </c>
      <c r="Y57" s="295">
        <f t="shared" si="11"/>
        <v>-6769500</v>
      </c>
      <c r="Z57" s="296">
        <f>+IF(X57&lt;&gt;0,+(Y57/X57)*100,0)</f>
        <v>-100</v>
      </c>
      <c r="AA57" s="297">
        <f>SUM(AA52:AA56)</f>
        <v>13539000</v>
      </c>
    </row>
    <row r="58" spans="1:27" ht="13.5">
      <c r="A58" s="311" t="s">
        <v>210</v>
      </c>
      <c r="B58" s="136"/>
      <c r="C58" s="62">
        <v>27064</v>
      </c>
      <c r="D58" s="156"/>
      <c r="E58" s="60">
        <v>725000</v>
      </c>
      <c r="F58" s="60">
        <v>725000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362500</v>
      </c>
      <c r="Y58" s="60">
        <v>-362500</v>
      </c>
      <c r="Z58" s="140">
        <v>-100</v>
      </c>
      <c r="AA58" s="155">
        <v>725000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2353450</v>
      </c>
      <c r="D61" s="156"/>
      <c r="E61" s="60">
        <v>53125000</v>
      </c>
      <c r="F61" s="60">
        <v>53125000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26562500</v>
      </c>
      <c r="Y61" s="60">
        <v>-26562500</v>
      </c>
      <c r="Z61" s="140">
        <v>-100</v>
      </c>
      <c r="AA61" s="155">
        <v>53125000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52563420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11856000</v>
      </c>
      <c r="F66" s="275"/>
      <c r="G66" s="275">
        <v>39753</v>
      </c>
      <c r="H66" s="275"/>
      <c r="I66" s="275"/>
      <c r="J66" s="275">
        <v>39753</v>
      </c>
      <c r="K66" s="275">
        <v>260214</v>
      </c>
      <c r="L66" s="275"/>
      <c r="M66" s="275">
        <v>1619126</v>
      </c>
      <c r="N66" s="275">
        <v>1879340</v>
      </c>
      <c r="O66" s="275"/>
      <c r="P66" s="275"/>
      <c r="Q66" s="275"/>
      <c r="R66" s="275"/>
      <c r="S66" s="275"/>
      <c r="T66" s="275"/>
      <c r="U66" s="275"/>
      <c r="V66" s="275"/>
      <c r="W66" s="275">
        <v>1919093</v>
      </c>
      <c r="X66" s="275"/>
      <c r="Y66" s="275">
        <v>1919093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2970000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>
        <v>281639</v>
      </c>
      <c r="I68" s="60">
        <v>43505</v>
      </c>
      <c r="J68" s="60">
        <v>325144</v>
      </c>
      <c r="K68" s="60"/>
      <c r="L68" s="60">
        <v>792214</v>
      </c>
      <c r="M68" s="60"/>
      <c r="N68" s="60">
        <v>792214</v>
      </c>
      <c r="O68" s="60"/>
      <c r="P68" s="60"/>
      <c r="Q68" s="60"/>
      <c r="R68" s="60"/>
      <c r="S68" s="60"/>
      <c r="T68" s="60"/>
      <c r="U68" s="60"/>
      <c r="V68" s="60"/>
      <c r="W68" s="60">
        <v>1117358</v>
      </c>
      <c r="X68" s="60"/>
      <c r="Y68" s="60">
        <v>1117358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67389420</v>
      </c>
      <c r="F69" s="220">
        <f t="shared" si="12"/>
        <v>0</v>
      </c>
      <c r="G69" s="220">
        <f t="shared" si="12"/>
        <v>39753</v>
      </c>
      <c r="H69" s="220">
        <f t="shared" si="12"/>
        <v>281639</v>
      </c>
      <c r="I69" s="220">
        <f t="shared" si="12"/>
        <v>43505</v>
      </c>
      <c r="J69" s="220">
        <f t="shared" si="12"/>
        <v>364897</v>
      </c>
      <c r="K69" s="220">
        <f t="shared" si="12"/>
        <v>260214</v>
      </c>
      <c r="L69" s="220">
        <f t="shared" si="12"/>
        <v>792214</v>
      </c>
      <c r="M69" s="220">
        <f t="shared" si="12"/>
        <v>1619126</v>
      </c>
      <c r="N69" s="220">
        <f t="shared" si="12"/>
        <v>2671554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3036451</v>
      </c>
      <c r="X69" s="220">
        <f t="shared" si="12"/>
        <v>0</v>
      </c>
      <c r="Y69" s="220">
        <f t="shared" si="12"/>
        <v>3036451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12230424</v>
      </c>
      <c r="D5" s="344">
        <f t="shared" si="0"/>
        <v>0</v>
      </c>
      <c r="E5" s="343">
        <f t="shared" si="0"/>
        <v>20460780</v>
      </c>
      <c r="F5" s="345">
        <f t="shared" si="0"/>
        <v>20460780</v>
      </c>
      <c r="G5" s="345">
        <f t="shared" si="0"/>
        <v>968206</v>
      </c>
      <c r="H5" s="343">
        <f t="shared" si="0"/>
        <v>1542741</v>
      </c>
      <c r="I5" s="343">
        <f t="shared" si="0"/>
        <v>2976065</v>
      </c>
      <c r="J5" s="345">
        <f t="shared" si="0"/>
        <v>5487012</v>
      </c>
      <c r="K5" s="345">
        <f t="shared" si="0"/>
        <v>4818560</v>
      </c>
      <c r="L5" s="343">
        <f t="shared" si="0"/>
        <v>3157363</v>
      </c>
      <c r="M5" s="343">
        <f t="shared" si="0"/>
        <v>6736154</v>
      </c>
      <c r="N5" s="345">
        <f t="shared" si="0"/>
        <v>14712077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20199089</v>
      </c>
      <c r="X5" s="343">
        <f t="shared" si="0"/>
        <v>10230390</v>
      </c>
      <c r="Y5" s="345">
        <f t="shared" si="0"/>
        <v>9968699</v>
      </c>
      <c r="Z5" s="346">
        <f>+IF(X5&lt;&gt;0,+(Y5/X5)*100,0)</f>
        <v>97.442023226876</v>
      </c>
      <c r="AA5" s="347">
        <f>+AA6+AA8+AA11+AA13+AA15</f>
        <v>20460780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18060780</v>
      </c>
      <c r="F6" s="59">
        <f t="shared" si="1"/>
        <v>18060780</v>
      </c>
      <c r="G6" s="59">
        <f t="shared" si="1"/>
        <v>968206</v>
      </c>
      <c r="H6" s="60">
        <f t="shared" si="1"/>
        <v>333943</v>
      </c>
      <c r="I6" s="60">
        <f t="shared" si="1"/>
        <v>1319137</v>
      </c>
      <c r="J6" s="59">
        <f t="shared" si="1"/>
        <v>2621286</v>
      </c>
      <c r="K6" s="59">
        <f t="shared" si="1"/>
        <v>1350150</v>
      </c>
      <c r="L6" s="60">
        <f t="shared" si="1"/>
        <v>477984</v>
      </c>
      <c r="M6" s="60">
        <f t="shared" si="1"/>
        <v>434958</v>
      </c>
      <c r="N6" s="59">
        <f t="shared" si="1"/>
        <v>2263092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4884378</v>
      </c>
      <c r="X6" s="60">
        <f t="shared" si="1"/>
        <v>9030390</v>
      </c>
      <c r="Y6" s="59">
        <f t="shared" si="1"/>
        <v>-4146012</v>
      </c>
      <c r="Z6" s="61">
        <f>+IF(X6&lt;&gt;0,+(Y6/X6)*100,0)</f>
        <v>-45.911771252404385</v>
      </c>
      <c r="AA6" s="62">
        <f t="shared" si="1"/>
        <v>18060780</v>
      </c>
    </row>
    <row r="7" spans="1:27" ht="13.5">
      <c r="A7" s="291" t="s">
        <v>228</v>
      </c>
      <c r="B7" s="142"/>
      <c r="C7" s="60"/>
      <c r="D7" s="327"/>
      <c r="E7" s="60">
        <v>18060780</v>
      </c>
      <c r="F7" s="59">
        <v>18060780</v>
      </c>
      <c r="G7" s="59">
        <v>968206</v>
      </c>
      <c r="H7" s="60">
        <v>333943</v>
      </c>
      <c r="I7" s="60">
        <v>1319137</v>
      </c>
      <c r="J7" s="59">
        <v>2621286</v>
      </c>
      <c r="K7" s="59">
        <v>1350150</v>
      </c>
      <c r="L7" s="60">
        <v>477984</v>
      </c>
      <c r="M7" s="60">
        <v>434958</v>
      </c>
      <c r="N7" s="59">
        <v>2263092</v>
      </c>
      <c r="O7" s="59"/>
      <c r="P7" s="60"/>
      <c r="Q7" s="60"/>
      <c r="R7" s="59"/>
      <c r="S7" s="59"/>
      <c r="T7" s="60"/>
      <c r="U7" s="60"/>
      <c r="V7" s="59"/>
      <c r="W7" s="59">
        <v>4884378</v>
      </c>
      <c r="X7" s="60">
        <v>9030390</v>
      </c>
      <c r="Y7" s="59">
        <v>-4146012</v>
      </c>
      <c r="Z7" s="61">
        <v>-45.91</v>
      </c>
      <c r="AA7" s="62">
        <v>18060780</v>
      </c>
    </row>
    <row r="8" spans="1:27" ht="13.5">
      <c r="A8" s="348" t="s">
        <v>205</v>
      </c>
      <c r="B8" s="142"/>
      <c r="C8" s="60">
        <f aca="true" t="shared" si="2" ref="C8:Y8">SUM(C9:C10)</f>
        <v>12230424</v>
      </c>
      <c r="D8" s="327">
        <f t="shared" si="2"/>
        <v>0</v>
      </c>
      <c r="E8" s="60">
        <f t="shared" si="2"/>
        <v>2400000</v>
      </c>
      <c r="F8" s="59">
        <f t="shared" si="2"/>
        <v>2400000</v>
      </c>
      <c r="G8" s="59">
        <f t="shared" si="2"/>
        <v>0</v>
      </c>
      <c r="H8" s="60">
        <f t="shared" si="2"/>
        <v>123600</v>
      </c>
      <c r="I8" s="60">
        <f t="shared" si="2"/>
        <v>1656928</v>
      </c>
      <c r="J8" s="59">
        <f t="shared" si="2"/>
        <v>1780528</v>
      </c>
      <c r="K8" s="59">
        <f t="shared" si="2"/>
        <v>3468410</v>
      </c>
      <c r="L8" s="60">
        <f t="shared" si="2"/>
        <v>2259558</v>
      </c>
      <c r="M8" s="60">
        <f t="shared" si="2"/>
        <v>756288</v>
      </c>
      <c r="N8" s="59">
        <f t="shared" si="2"/>
        <v>6484256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8264784</v>
      </c>
      <c r="X8" s="60">
        <f t="shared" si="2"/>
        <v>1200000</v>
      </c>
      <c r="Y8" s="59">
        <f t="shared" si="2"/>
        <v>7064784</v>
      </c>
      <c r="Z8" s="61">
        <f>+IF(X8&lt;&gt;0,+(Y8/X8)*100,0)</f>
        <v>588.732</v>
      </c>
      <c r="AA8" s="62">
        <f>SUM(AA9:AA10)</f>
        <v>2400000</v>
      </c>
    </row>
    <row r="9" spans="1:27" ht="13.5">
      <c r="A9" s="291" t="s">
        <v>229</v>
      </c>
      <c r="B9" s="142"/>
      <c r="C9" s="60">
        <v>12230424</v>
      </c>
      <c r="D9" s="327"/>
      <c r="E9" s="60">
        <v>2400000</v>
      </c>
      <c r="F9" s="59">
        <v>2400000</v>
      </c>
      <c r="G9" s="59"/>
      <c r="H9" s="60">
        <v>123600</v>
      </c>
      <c r="I9" s="60">
        <v>485195</v>
      </c>
      <c r="J9" s="59">
        <v>608795</v>
      </c>
      <c r="K9" s="59">
        <v>3468410</v>
      </c>
      <c r="L9" s="60">
        <v>2259558</v>
      </c>
      <c r="M9" s="60"/>
      <c r="N9" s="59">
        <v>5727968</v>
      </c>
      <c r="O9" s="59"/>
      <c r="P9" s="60"/>
      <c r="Q9" s="60"/>
      <c r="R9" s="59"/>
      <c r="S9" s="59"/>
      <c r="T9" s="60"/>
      <c r="U9" s="60"/>
      <c r="V9" s="59"/>
      <c r="W9" s="59">
        <v>6336763</v>
      </c>
      <c r="X9" s="60">
        <v>1200000</v>
      </c>
      <c r="Y9" s="59">
        <v>5136763</v>
      </c>
      <c r="Z9" s="61">
        <v>428.06</v>
      </c>
      <c r="AA9" s="62">
        <v>2400000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>
        <v>1171733</v>
      </c>
      <c r="J10" s="59">
        <v>1171733</v>
      </c>
      <c r="K10" s="59"/>
      <c r="L10" s="60"/>
      <c r="M10" s="60">
        <v>756288</v>
      </c>
      <c r="N10" s="59">
        <v>756288</v>
      </c>
      <c r="O10" s="59"/>
      <c r="P10" s="60"/>
      <c r="Q10" s="60"/>
      <c r="R10" s="59"/>
      <c r="S10" s="59"/>
      <c r="T10" s="60"/>
      <c r="U10" s="60"/>
      <c r="V10" s="59"/>
      <c r="W10" s="59">
        <v>1928021</v>
      </c>
      <c r="X10" s="60"/>
      <c r="Y10" s="59">
        <v>1928021</v>
      </c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1085198</v>
      </c>
      <c r="I15" s="60">
        <f t="shared" si="5"/>
        <v>0</v>
      </c>
      <c r="J15" s="59">
        <f t="shared" si="5"/>
        <v>1085198</v>
      </c>
      <c r="K15" s="59">
        <f t="shared" si="5"/>
        <v>0</v>
      </c>
      <c r="L15" s="60">
        <f t="shared" si="5"/>
        <v>419821</v>
      </c>
      <c r="M15" s="60">
        <f t="shared" si="5"/>
        <v>5544908</v>
      </c>
      <c r="N15" s="59">
        <f t="shared" si="5"/>
        <v>5964729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7049927</v>
      </c>
      <c r="X15" s="60">
        <f t="shared" si="5"/>
        <v>0</v>
      </c>
      <c r="Y15" s="59">
        <f t="shared" si="5"/>
        <v>7049927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>
        <v>1085198</v>
      </c>
      <c r="I17" s="60"/>
      <c r="J17" s="59">
        <v>1085198</v>
      </c>
      <c r="K17" s="59"/>
      <c r="L17" s="60">
        <v>419821</v>
      </c>
      <c r="M17" s="60">
        <v>4915003</v>
      </c>
      <c r="N17" s="59">
        <v>5334824</v>
      </c>
      <c r="O17" s="59"/>
      <c r="P17" s="60"/>
      <c r="Q17" s="60"/>
      <c r="R17" s="59"/>
      <c r="S17" s="59"/>
      <c r="T17" s="60"/>
      <c r="U17" s="60"/>
      <c r="V17" s="59"/>
      <c r="W17" s="59">
        <v>6420022</v>
      </c>
      <c r="X17" s="60"/>
      <c r="Y17" s="59">
        <v>6420022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>
        <v>629905</v>
      </c>
      <c r="N20" s="59">
        <v>629905</v>
      </c>
      <c r="O20" s="59"/>
      <c r="P20" s="60"/>
      <c r="Q20" s="60"/>
      <c r="R20" s="59"/>
      <c r="S20" s="59"/>
      <c r="T20" s="60"/>
      <c r="U20" s="60"/>
      <c r="V20" s="59"/>
      <c r="W20" s="59">
        <v>629905</v>
      </c>
      <c r="X20" s="60"/>
      <c r="Y20" s="59">
        <v>629905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3406000</v>
      </c>
      <c r="F22" s="332">
        <f t="shared" si="6"/>
        <v>3406000</v>
      </c>
      <c r="G22" s="332">
        <f t="shared" si="6"/>
        <v>795369</v>
      </c>
      <c r="H22" s="330">
        <f t="shared" si="6"/>
        <v>1637143</v>
      </c>
      <c r="I22" s="330">
        <f t="shared" si="6"/>
        <v>1914557</v>
      </c>
      <c r="J22" s="332">
        <f t="shared" si="6"/>
        <v>4347069</v>
      </c>
      <c r="K22" s="332">
        <f t="shared" si="6"/>
        <v>99449</v>
      </c>
      <c r="L22" s="330">
        <f t="shared" si="6"/>
        <v>3404525</v>
      </c>
      <c r="M22" s="330">
        <f t="shared" si="6"/>
        <v>1112933</v>
      </c>
      <c r="N22" s="332">
        <f t="shared" si="6"/>
        <v>4616907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8963976</v>
      </c>
      <c r="X22" s="330">
        <f t="shared" si="6"/>
        <v>1703000</v>
      </c>
      <c r="Y22" s="332">
        <f t="shared" si="6"/>
        <v>7260976</v>
      </c>
      <c r="Z22" s="323">
        <f>+IF(X22&lt;&gt;0,+(Y22/X22)*100,0)</f>
        <v>426.3638285378743</v>
      </c>
      <c r="AA22" s="337">
        <f>SUM(AA23:AA32)</f>
        <v>3406000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3406000</v>
      </c>
      <c r="F24" s="59">
        <v>3406000</v>
      </c>
      <c r="G24" s="59"/>
      <c r="H24" s="60">
        <v>137143</v>
      </c>
      <c r="I24" s="60">
        <v>138540</v>
      </c>
      <c r="J24" s="59">
        <v>275683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275683</v>
      </c>
      <c r="X24" s="60">
        <v>1703000</v>
      </c>
      <c r="Y24" s="59">
        <v>-1427317</v>
      </c>
      <c r="Z24" s="61">
        <v>-83.81</v>
      </c>
      <c r="AA24" s="62">
        <v>3406000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>
        <v>1573235</v>
      </c>
      <c r="J25" s="59">
        <v>1573235</v>
      </c>
      <c r="K25" s="59">
        <v>99449</v>
      </c>
      <c r="L25" s="60">
        <v>3404525</v>
      </c>
      <c r="M25" s="60">
        <v>768558</v>
      </c>
      <c r="N25" s="59">
        <v>4272532</v>
      </c>
      <c r="O25" s="59"/>
      <c r="P25" s="60"/>
      <c r="Q25" s="60"/>
      <c r="R25" s="59"/>
      <c r="S25" s="59"/>
      <c r="T25" s="60"/>
      <c r="U25" s="60"/>
      <c r="V25" s="59"/>
      <c r="W25" s="59">
        <v>5845767</v>
      </c>
      <c r="X25" s="60"/>
      <c r="Y25" s="59">
        <v>5845767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>
        <v>749796</v>
      </c>
      <c r="H27" s="60">
        <v>1500000</v>
      </c>
      <c r="I27" s="60"/>
      <c r="J27" s="59">
        <v>2249796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2249796</v>
      </c>
      <c r="X27" s="60"/>
      <c r="Y27" s="59">
        <v>2249796</v>
      </c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>
        <v>45573</v>
      </c>
      <c r="H32" s="60"/>
      <c r="I32" s="60">
        <v>202782</v>
      </c>
      <c r="J32" s="59">
        <v>248355</v>
      </c>
      <c r="K32" s="59"/>
      <c r="L32" s="60"/>
      <c r="M32" s="60">
        <v>344375</v>
      </c>
      <c r="N32" s="59">
        <v>344375</v>
      </c>
      <c r="O32" s="59"/>
      <c r="P32" s="60"/>
      <c r="Q32" s="60"/>
      <c r="R32" s="59"/>
      <c r="S32" s="59"/>
      <c r="T32" s="60"/>
      <c r="U32" s="60"/>
      <c r="V32" s="59"/>
      <c r="W32" s="59">
        <v>592730</v>
      </c>
      <c r="X32" s="60"/>
      <c r="Y32" s="59">
        <v>592730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13748585</v>
      </c>
      <c r="D40" s="331">
        <f t="shared" si="9"/>
        <v>0</v>
      </c>
      <c r="E40" s="330">
        <f t="shared" si="9"/>
        <v>1632500</v>
      </c>
      <c r="F40" s="332">
        <f t="shared" si="9"/>
        <v>1632500</v>
      </c>
      <c r="G40" s="332">
        <f t="shared" si="9"/>
        <v>0</v>
      </c>
      <c r="H40" s="330">
        <f t="shared" si="9"/>
        <v>67399</v>
      </c>
      <c r="I40" s="330">
        <f t="shared" si="9"/>
        <v>65871</v>
      </c>
      <c r="J40" s="332">
        <f t="shared" si="9"/>
        <v>133270</v>
      </c>
      <c r="K40" s="332">
        <f t="shared" si="9"/>
        <v>5025</v>
      </c>
      <c r="L40" s="330">
        <f t="shared" si="9"/>
        <v>677072</v>
      </c>
      <c r="M40" s="330">
        <f t="shared" si="9"/>
        <v>1010514</v>
      </c>
      <c r="N40" s="332">
        <f t="shared" si="9"/>
        <v>1692611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1825881</v>
      </c>
      <c r="X40" s="330">
        <f t="shared" si="9"/>
        <v>816250</v>
      </c>
      <c r="Y40" s="332">
        <f t="shared" si="9"/>
        <v>1009631</v>
      </c>
      <c r="Z40" s="323">
        <f>+IF(X40&lt;&gt;0,+(Y40/X40)*100,0)</f>
        <v>123.69139356814702</v>
      </c>
      <c r="AA40" s="337">
        <f>SUM(AA41:AA49)</f>
        <v>1632500</v>
      </c>
    </row>
    <row r="41" spans="1:27" ht="13.5">
      <c r="A41" s="348" t="s">
        <v>247</v>
      </c>
      <c r="B41" s="142"/>
      <c r="C41" s="349">
        <v>445219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>
        <v>765041</v>
      </c>
      <c r="N41" s="351">
        <v>765041</v>
      </c>
      <c r="O41" s="351"/>
      <c r="P41" s="349"/>
      <c r="Q41" s="349"/>
      <c r="R41" s="351"/>
      <c r="S41" s="351"/>
      <c r="T41" s="349"/>
      <c r="U41" s="349"/>
      <c r="V41" s="351"/>
      <c r="W41" s="351">
        <v>765041</v>
      </c>
      <c r="X41" s="349"/>
      <c r="Y41" s="351">
        <v>765041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630238</v>
      </c>
      <c r="D43" s="356"/>
      <c r="E43" s="305"/>
      <c r="F43" s="357"/>
      <c r="G43" s="357"/>
      <c r="H43" s="305">
        <v>52499</v>
      </c>
      <c r="I43" s="305"/>
      <c r="J43" s="357">
        <v>52499</v>
      </c>
      <c r="K43" s="357">
        <v>885</v>
      </c>
      <c r="L43" s="305"/>
      <c r="M43" s="305"/>
      <c r="N43" s="357">
        <v>885</v>
      </c>
      <c r="O43" s="357"/>
      <c r="P43" s="305"/>
      <c r="Q43" s="305"/>
      <c r="R43" s="357"/>
      <c r="S43" s="357"/>
      <c r="T43" s="305"/>
      <c r="U43" s="305"/>
      <c r="V43" s="357"/>
      <c r="W43" s="357">
        <v>53384</v>
      </c>
      <c r="X43" s="305"/>
      <c r="Y43" s="357">
        <v>53384</v>
      </c>
      <c r="Z43" s="358"/>
      <c r="AA43" s="303"/>
    </row>
    <row r="44" spans="1:27" ht="13.5">
      <c r="A44" s="348" t="s">
        <v>250</v>
      </c>
      <c r="B44" s="136"/>
      <c r="C44" s="60">
        <v>1133778</v>
      </c>
      <c r="D44" s="355"/>
      <c r="E44" s="54"/>
      <c r="F44" s="53"/>
      <c r="G44" s="53"/>
      <c r="H44" s="54">
        <v>14900</v>
      </c>
      <c r="I44" s="54"/>
      <c r="J44" s="53">
        <v>14900</v>
      </c>
      <c r="K44" s="53">
        <v>4140</v>
      </c>
      <c r="L44" s="54"/>
      <c r="M44" s="54">
        <v>245473</v>
      </c>
      <c r="N44" s="53">
        <v>249613</v>
      </c>
      <c r="O44" s="53"/>
      <c r="P44" s="54"/>
      <c r="Q44" s="54"/>
      <c r="R44" s="53"/>
      <c r="S44" s="53"/>
      <c r="T44" s="54"/>
      <c r="U44" s="54"/>
      <c r="V44" s="53"/>
      <c r="W44" s="53">
        <v>264513</v>
      </c>
      <c r="X44" s="54"/>
      <c r="Y44" s="53">
        <v>264513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11539350</v>
      </c>
      <c r="D49" s="355"/>
      <c r="E49" s="54">
        <v>1632500</v>
      </c>
      <c r="F49" s="53">
        <v>1632500</v>
      </c>
      <c r="G49" s="53"/>
      <c r="H49" s="54"/>
      <c r="I49" s="54">
        <v>65871</v>
      </c>
      <c r="J49" s="53">
        <v>65871</v>
      </c>
      <c r="K49" s="53"/>
      <c r="L49" s="54">
        <v>677072</v>
      </c>
      <c r="M49" s="54"/>
      <c r="N49" s="53">
        <v>677072</v>
      </c>
      <c r="O49" s="53"/>
      <c r="P49" s="54"/>
      <c r="Q49" s="54"/>
      <c r="R49" s="53"/>
      <c r="S49" s="53"/>
      <c r="T49" s="54"/>
      <c r="U49" s="54"/>
      <c r="V49" s="53"/>
      <c r="W49" s="53">
        <v>742943</v>
      </c>
      <c r="X49" s="54">
        <v>816250</v>
      </c>
      <c r="Y49" s="53">
        <v>-73307</v>
      </c>
      <c r="Z49" s="94">
        <v>-8.98</v>
      </c>
      <c r="AA49" s="95">
        <v>1632500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25979009</v>
      </c>
      <c r="D60" s="333">
        <f t="shared" si="14"/>
        <v>0</v>
      </c>
      <c r="E60" s="219">
        <f t="shared" si="14"/>
        <v>25499280</v>
      </c>
      <c r="F60" s="264">
        <f t="shared" si="14"/>
        <v>25499280</v>
      </c>
      <c r="G60" s="264">
        <f t="shared" si="14"/>
        <v>1763575</v>
      </c>
      <c r="H60" s="219">
        <f t="shared" si="14"/>
        <v>3247283</v>
      </c>
      <c r="I60" s="219">
        <f t="shared" si="14"/>
        <v>4956493</v>
      </c>
      <c r="J60" s="264">
        <f t="shared" si="14"/>
        <v>9967351</v>
      </c>
      <c r="K60" s="264">
        <f t="shared" si="14"/>
        <v>4923034</v>
      </c>
      <c r="L60" s="219">
        <f t="shared" si="14"/>
        <v>7238960</v>
      </c>
      <c r="M60" s="219">
        <f t="shared" si="14"/>
        <v>8859601</v>
      </c>
      <c r="N60" s="264">
        <f t="shared" si="14"/>
        <v>21021595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30988946</v>
      </c>
      <c r="X60" s="219">
        <f t="shared" si="14"/>
        <v>12749640</v>
      </c>
      <c r="Y60" s="264">
        <f t="shared" si="14"/>
        <v>18239306</v>
      </c>
      <c r="Z60" s="324">
        <f>+IF(X60&lt;&gt;0,+(Y60/X60)*100,0)</f>
        <v>143.05741966047668</v>
      </c>
      <c r="AA60" s="232">
        <f>+AA57+AA54+AA51+AA40+AA37+AA34+AA22+AA5</f>
        <v>25499280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10000000</v>
      </c>
      <c r="F5" s="345">
        <f t="shared" si="0"/>
        <v>10000000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5000000</v>
      </c>
      <c r="Y5" s="345">
        <f t="shared" si="0"/>
        <v>-5000000</v>
      </c>
      <c r="Z5" s="346">
        <f>+IF(X5&lt;&gt;0,+(Y5/X5)*100,0)</f>
        <v>-100</v>
      </c>
      <c r="AA5" s="347">
        <f>+AA6+AA8+AA11+AA13+AA15</f>
        <v>10000000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10000000</v>
      </c>
      <c r="F8" s="59">
        <f t="shared" si="2"/>
        <v>10000000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5000000</v>
      </c>
      <c r="Y8" s="59">
        <f t="shared" si="2"/>
        <v>-5000000</v>
      </c>
      <c r="Z8" s="61">
        <f>+IF(X8&lt;&gt;0,+(Y8/X8)*100,0)</f>
        <v>-100</v>
      </c>
      <c r="AA8" s="62">
        <f>SUM(AA9:AA10)</f>
        <v>10000000</v>
      </c>
    </row>
    <row r="9" spans="1:27" ht="13.5">
      <c r="A9" s="291" t="s">
        <v>229</v>
      </c>
      <c r="B9" s="142"/>
      <c r="C9" s="60"/>
      <c r="D9" s="327"/>
      <c r="E9" s="60">
        <v>10000000</v>
      </c>
      <c r="F9" s="59">
        <v>10000000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5000000</v>
      </c>
      <c r="Y9" s="59">
        <v>-5000000</v>
      </c>
      <c r="Z9" s="61">
        <v>-100</v>
      </c>
      <c r="AA9" s="62">
        <v>10000000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10000000</v>
      </c>
      <c r="F60" s="264">
        <f t="shared" si="14"/>
        <v>10000000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5000000</v>
      </c>
      <c r="Y60" s="264">
        <f t="shared" si="14"/>
        <v>-5000000</v>
      </c>
      <c r="Z60" s="324">
        <f>+IF(X60&lt;&gt;0,+(Y60/X60)*100,0)</f>
        <v>-100</v>
      </c>
      <c r="AA60" s="232">
        <f>+AA57+AA54+AA51+AA40+AA37+AA34+AA22+AA5</f>
        <v>10000000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2015-02-02T11:20:14Z</dcterms:created>
  <dcterms:modified xsi:type="dcterms:W3CDTF">2015-02-02T11:23:41Z</dcterms:modified>
  <cp:category/>
  <cp:version/>
  <cp:contentType/>
  <cp:contentStatus/>
</cp:coreProperties>
</file>