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<sst xmlns="http://schemas.openxmlformats.org/spreadsheetml/2006/main" count="855" uniqueCount="302">
  <si>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Endumeni(KZN241)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</si>
  <si>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</si>
  <si>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</si>
  <si>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</si>
  <si>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</si>
  <si>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</si>
  <si>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</si>
  <si>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</si>
  <si>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</si>
  <si>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</si>
  <si>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</si>
  <si>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</si>
  <si>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</si>
  <si>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</si>
  <si>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</si>
  <si>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</si>
  <si>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</si>
  <si>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</si>
  <si>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</si>
  <si>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</si>
  <si>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</si>
  <si>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</si>
  <si>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</si>
  <si>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</si>
  <si>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</si>
  <si>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</si>
  <si>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</si>
  <si>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</si>
  <si>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</si>
  <si>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</si>
  <si>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</si>
  <si>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</si>
  <si>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</si>
  <si>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</si>
  <si>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</si>
  <si>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</si>
  <si>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</si>
  <si>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</si>
  <si>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</si>
  <si>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</si>
  <si>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</si>
  <si>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</si>
  <si>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</si>
  <si>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</si>
  <si>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</si>
  <si>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</si>
  <si>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</si>
  <si>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</si>
  <si>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</si>
  <si>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</si>
  <si>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</si>
  <si>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</si>
  <si>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</si>
  <si>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</si>
  <si>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</si>
  <si>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</si>
  <si>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</si>
  <si>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</si>
  <si>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</si>
  <si>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</si>
  <si>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</si>
  <si>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</si>
  <si>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</si>
  <si>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</si>
  <si>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</si>
  <si>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</si>
  <si>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</si>
  <si>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</si>
  <si>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</si>
  <si>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</si>
  <si>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Endumeni(KZN241)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</si>
  <si>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</si>
  <si>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</si>
  <si>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</si>
  <si>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</si>
  <si>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</si>
  <si>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</si>
  <si>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</si>
  <si>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</si>
  <si>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</si>
  <si>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</si>
  <si>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</si>
  <si>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</si>
  <si>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</si>
  <si>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</si>
  <si>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</si>
  <si>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</si>
  <si>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</si>
  <si>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</si>
  <si>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</si>
  <si>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</si>
  <si>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</si>
  <si>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</si>
  <si>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</si>
  <si>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</si>
  <si>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</si>
  <si>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</si>
  <si>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</si>
  <si>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</si>
  <si>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</si>
  <si>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Endumeni(KZN241)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</si>
  <si>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</si>
  <si>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</si>
  <si>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</si>
  <si>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</si>
  <si>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</si>
  <si>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</si>
  <si>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</si>
  <si>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</si>
  <si>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</si>
  <si>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</si>
  <si>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</si>
  <si>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</si>
  <si>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</si>
  <si>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</si>
  <si>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</si>
  <si>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</si>
  <si>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</si>
  <si>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</si>
  <si>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</si>
  <si>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</si>
  <si>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</si>
  <si>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</si>
  <si>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</si>
  <si>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</si>
  <si>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</si>
  <si>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</si>
  <si>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</si>
  <si>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</si>
  <si>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Endumeni(KZN241)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</si>
  <si>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</si>
  <si>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</si>
  <si>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</si>
  <si>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</si>
  <si>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</si>
  <si>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</si>
  <si>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</si>
  <si>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</si>
  <si>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</si>
  <si>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</si>
  <si>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Endumeni(KZN241)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</si>
  <si>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</si>
  <si>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</si>
  <si>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</si>
  <si>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</si>
  <si>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</si>
  <si>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</si>
  <si>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</si>
  <si>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</si>
  <si>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</si>
  <si>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</si>
  <si>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</si>
  <si>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</si>
  <si>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</si>
  <si>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</si>
  <si>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</si>
  <si>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</si>
  <si>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</si>
  <si>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</si>
  <si>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</si>
  <si>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</si>
  <si>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</si>
  <si>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</si>
  <si>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</si>
  <si>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</si>
  <si>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</si>
  <si>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</si>
  <si>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</si>
  <si>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</si>
  <si>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</si>
  <si>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</si>
  <si>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</si>
  <si>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</si>
  <si>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</si>
  <si>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Endumeni(KZN241)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</si>
  <si>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</si>
  <si>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</si>
  <si>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</si>
  <si>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</si>
  <si>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</si>
  <si>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</si>
  <si>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</si>
  <si>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</si>
  <si>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</si>
  <si>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</si>
  <si>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</si>
  <si>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</si>
  <si>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</si>
  <si>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</si>
  <si>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</si>
  <si>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</si>
  <si>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</si>
  <si>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</si>
  <si>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</si>
  <si>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</si>
  <si>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</si>
  <si>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</si>
  <si>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</si>
  <si>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</si>
  <si>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</si>
  <si>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</si>
  <si>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Endumeni(KZN241)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</si>
  <si>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</si>
  <si>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</si>
  <si>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</si>
  <si>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</si>
  <si>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</si>
  <si>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</si>
  <si>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</si>
  <si>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</si>
  <si>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</si>
  <si>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</si>
  <si>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</si>
  <si>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</si>
  <si>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</si>
  <si>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</si>
  <si>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</si>
  <si>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</si>
  <si>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</si>
  <si>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</si>
  <si>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</si>
  <si>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</si>
  <si>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</si>
  <si>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</si>
  <si>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</si>
  <si>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</si>
  <si>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Endumeni(KZN241)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</si>
  <si>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</si>
  <si>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</si>
  <si>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</si>
  <si>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</si>
  <si>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</si>
  <si>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</si>
  <si>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</si>
  <si>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</si>
  <si>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</si>
  <si>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</si>
  <si>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</si>
  <si>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</si>
  <si>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</si>
  <si>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</si>
  <si>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</si>
  <si>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</si>
  <si>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</si>
  <si>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</si>
  <si>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</si>
  <si>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</si>
  <si>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</si>
  <si>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</si>
  <si>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</si>
  <si>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</si>
  <si>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</si>
  <si>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</si>
  <si>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</si>
  <si>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</si>
  <si>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</si>
  <si>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</si>
  <si>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</si>
  <si>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</si>
  <si>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</si>
  <si>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</si>
  <si>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</si>
  <si>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Endumeni(KZN241)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</si>
  <si>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</si>
  <si>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</si>
  <si>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Endumeni(KZN241)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</si>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</sst>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54828474</v>
      </c>
      <c r="C5" s="19">
        <v>0</v>
      </c>
      <c r="D5" s="59">
        <v>52689900</v>
      </c>
      <c r="E5" s="60">
        <v>52689900</v>
      </c>
      <c r="F5" s="60">
        <v>14291422</v>
      </c>
      <c r="G5" s="60">
        <v>2576525</v>
      </c>
      <c r="H5" s="60">
        <v>4108108</v>
      </c>
      <c r="I5" s="60">
        <v>20976055</v>
      </c>
      <c r="J5" s="60">
        <v>4362345</v>
      </c>
      <c r="K5" s="60">
        <v>4264041</v>
      </c>
      <c r="L5" s="60">
        <v>4155286</v>
      </c>
      <c r="M5" s="60">
        <v>12781672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33757727</v>
      </c>
      <c r="W5" s="60">
        <v>26344950</v>
      </c>
      <c r="X5" s="60">
        <v>7412777</v>
      </c>
      <c r="Y5" s="61">
        <v>28.14</v>
      </c>
      <c r="Z5" s="62">
        <v>52689900</v>
      </c>
    </row>
    <row r="6" spans="1:26" ht="13.5">
      <c r="A6" s="58" t="s">
        <v>32</v>
      </c>
      <c r="B6" s="19">
        <v>100532794</v>
      </c>
      <c r="C6" s="19">
        <v>0</v>
      </c>
      <c r="D6" s="59">
        <v>113800117</v>
      </c>
      <c r="E6" s="60">
        <v>113800117</v>
      </c>
      <c r="F6" s="60">
        <v>9868678</v>
      </c>
      <c r="G6" s="60">
        <v>9579704</v>
      </c>
      <c r="H6" s="60">
        <v>9656780</v>
      </c>
      <c r="I6" s="60">
        <v>29105162</v>
      </c>
      <c r="J6" s="60">
        <v>9319650</v>
      </c>
      <c r="K6" s="60">
        <v>8987426</v>
      </c>
      <c r="L6" s="60">
        <v>9614158</v>
      </c>
      <c r="M6" s="60">
        <v>27921234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57026396</v>
      </c>
      <c r="W6" s="60">
        <v>56900058</v>
      </c>
      <c r="X6" s="60">
        <v>126338</v>
      </c>
      <c r="Y6" s="61">
        <v>0.22</v>
      </c>
      <c r="Z6" s="62">
        <v>113800117</v>
      </c>
    </row>
    <row r="7" spans="1:26" ht="13.5">
      <c r="A7" s="58" t="s">
        <v>33</v>
      </c>
      <c r="B7" s="19">
        <v>1952413</v>
      </c>
      <c r="C7" s="19">
        <v>0</v>
      </c>
      <c r="D7" s="59">
        <v>1920000</v>
      </c>
      <c r="E7" s="60">
        <v>1920000</v>
      </c>
      <c r="F7" s="60">
        <v>152627</v>
      </c>
      <c r="G7" s="60">
        <v>175954</v>
      </c>
      <c r="H7" s="60">
        <v>195805</v>
      </c>
      <c r="I7" s="60">
        <v>524386</v>
      </c>
      <c r="J7" s="60">
        <v>152617</v>
      </c>
      <c r="K7" s="60">
        <v>164211</v>
      </c>
      <c r="L7" s="60">
        <v>0</v>
      </c>
      <c r="M7" s="60">
        <v>316828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841214</v>
      </c>
      <c r="W7" s="60">
        <v>960000</v>
      </c>
      <c r="X7" s="60">
        <v>-118786</v>
      </c>
      <c r="Y7" s="61">
        <v>-12.37</v>
      </c>
      <c r="Z7" s="62">
        <v>1920000</v>
      </c>
    </row>
    <row r="8" spans="1:26" ht="13.5">
      <c r="A8" s="58" t="s">
        <v>34</v>
      </c>
      <c r="B8" s="19">
        <v>44994912</v>
      </c>
      <c r="C8" s="19">
        <v>0</v>
      </c>
      <c r="D8" s="59">
        <v>52036000</v>
      </c>
      <c r="E8" s="60">
        <v>52036000</v>
      </c>
      <c r="F8" s="60">
        <v>14663000</v>
      </c>
      <c r="G8" s="60">
        <v>57594</v>
      </c>
      <c r="H8" s="60">
        <v>84701</v>
      </c>
      <c r="I8" s="60">
        <v>14805295</v>
      </c>
      <c r="J8" s="60">
        <v>3324700</v>
      </c>
      <c r="K8" s="60">
        <v>586164</v>
      </c>
      <c r="L8" s="60">
        <v>13148308</v>
      </c>
      <c r="M8" s="60">
        <v>17059172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31864467</v>
      </c>
      <c r="W8" s="60">
        <v>25971798</v>
      </c>
      <c r="X8" s="60">
        <v>5892669</v>
      </c>
      <c r="Y8" s="61">
        <v>22.69</v>
      </c>
      <c r="Z8" s="62">
        <v>52036000</v>
      </c>
    </row>
    <row r="9" spans="1:26" ht="13.5">
      <c r="A9" s="58" t="s">
        <v>35</v>
      </c>
      <c r="B9" s="19">
        <v>7594250</v>
      </c>
      <c r="C9" s="19">
        <v>0</v>
      </c>
      <c r="D9" s="59">
        <v>11973344</v>
      </c>
      <c r="E9" s="60">
        <v>11973344</v>
      </c>
      <c r="F9" s="60">
        <v>627271</v>
      </c>
      <c r="G9" s="60">
        <v>652688</v>
      </c>
      <c r="H9" s="60">
        <v>596383</v>
      </c>
      <c r="I9" s="60">
        <v>1876342</v>
      </c>
      <c r="J9" s="60">
        <v>611223</v>
      </c>
      <c r="K9" s="60">
        <v>634503</v>
      </c>
      <c r="L9" s="60">
        <v>777356</v>
      </c>
      <c r="M9" s="60">
        <v>2023082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3899424</v>
      </c>
      <c r="W9" s="60">
        <v>6120374</v>
      </c>
      <c r="X9" s="60">
        <v>-2220950</v>
      </c>
      <c r="Y9" s="61">
        <v>-36.29</v>
      </c>
      <c r="Z9" s="62">
        <v>11973344</v>
      </c>
    </row>
    <row r="10" spans="1:26" ht="25.5">
      <c r="A10" s="63" t="s">
        <v>277</v>
      </c>
      <c r="B10" s="64">
        <f>SUM(B5:B9)</f>
        <v>209902843</v>
      </c>
      <c r="C10" s="64">
        <f>SUM(C5:C9)</f>
        <v>0</v>
      </c>
      <c r="D10" s="65">
        <f aca="true" t="shared" si="0" ref="D10:Z10">SUM(D5:D9)</f>
        <v>232419361</v>
      </c>
      <c r="E10" s="66">
        <f t="shared" si="0"/>
        <v>232419361</v>
      </c>
      <c r="F10" s="66">
        <f t="shared" si="0"/>
        <v>39602998</v>
      </c>
      <c r="G10" s="66">
        <f t="shared" si="0"/>
        <v>13042465</v>
      </c>
      <c r="H10" s="66">
        <f t="shared" si="0"/>
        <v>14641777</v>
      </c>
      <c r="I10" s="66">
        <f t="shared" si="0"/>
        <v>67287240</v>
      </c>
      <c r="J10" s="66">
        <f t="shared" si="0"/>
        <v>17770535</v>
      </c>
      <c r="K10" s="66">
        <f t="shared" si="0"/>
        <v>14636345</v>
      </c>
      <c r="L10" s="66">
        <f t="shared" si="0"/>
        <v>27695108</v>
      </c>
      <c r="M10" s="66">
        <f t="shared" si="0"/>
        <v>60101988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127389228</v>
      </c>
      <c r="W10" s="66">
        <f t="shared" si="0"/>
        <v>116297180</v>
      </c>
      <c r="X10" s="66">
        <f t="shared" si="0"/>
        <v>11092048</v>
      </c>
      <c r="Y10" s="67">
        <f>+IF(W10&lt;&gt;0,(X10/W10)*100,0)</f>
        <v>9.537675806068556</v>
      </c>
      <c r="Z10" s="68">
        <f t="shared" si="0"/>
        <v>232419361</v>
      </c>
    </row>
    <row r="11" spans="1:26" ht="13.5">
      <c r="A11" s="58" t="s">
        <v>37</v>
      </c>
      <c r="B11" s="19">
        <v>66406997</v>
      </c>
      <c r="C11" s="19">
        <v>0</v>
      </c>
      <c r="D11" s="59">
        <v>83530175</v>
      </c>
      <c r="E11" s="60">
        <v>83530175</v>
      </c>
      <c r="F11" s="60">
        <v>5592397</v>
      </c>
      <c r="G11" s="60">
        <v>5739249</v>
      </c>
      <c r="H11" s="60">
        <v>5648119</v>
      </c>
      <c r="I11" s="60">
        <v>16979765</v>
      </c>
      <c r="J11" s="60">
        <v>5809244</v>
      </c>
      <c r="K11" s="60">
        <v>5817608</v>
      </c>
      <c r="L11" s="60">
        <v>6223925</v>
      </c>
      <c r="M11" s="60">
        <v>17850777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34830542</v>
      </c>
      <c r="W11" s="60">
        <v>43709533</v>
      </c>
      <c r="X11" s="60">
        <v>-8878991</v>
      </c>
      <c r="Y11" s="61">
        <v>-20.31</v>
      </c>
      <c r="Z11" s="62">
        <v>83530175</v>
      </c>
    </row>
    <row r="12" spans="1:26" ht="13.5">
      <c r="A12" s="58" t="s">
        <v>38</v>
      </c>
      <c r="B12" s="19">
        <v>3074248</v>
      </c>
      <c r="C12" s="19">
        <v>0</v>
      </c>
      <c r="D12" s="59">
        <v>3406571</v>
      </c>
      <c r="E12" s="60">
        <v>3406571</v>
      </c>
      <c r="F12" s="60">
        <v>264104</v>
      </c>
      <c r="G12" s="60">
        <v>265309</v>
      </c>
      <c r="H12" s="60">
        <v>207294</v>
      </c>
      <c r="I12" s="60">
        <v>736707</v>
      </c>
      <c r="J12" s="60">
        <v>232503</v>
      </c>
      <c r="K12" s="60">
        <v>265309</v>
      </c>
      <c r="L12" s="60">
        <v>265309</v>
      </c>
      <c r="M12" s="60">
        <v>763121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1499828</v>
      </c>
      <c r="W12" s="60">
        <v>1703286</v>
      </c>
      <c r="X12" s="60">
        <v>-203458</v>
      </c>
      <c r="Y12" s="61">
        <v>-11.95</v>
      </c>
      <c r="Z12" s="62">
        <v>3406571</v>
      </c>
    </row>
    <row r="13" spans="1:26" ht="13.5">
      <c r="A13" s="58" t="s">
        <v>278</v>
      </c>
      <c r="B13" s="19">
        <v>10800844</v>
      </c>
      <c r="C13" s="19">
        <v>0</v>
      </c>
      <c r="D13" s="59">
        <v>10539195</v>
      </c>
      <c r="E13" s="60">
        <v>10539195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5269596</v>
      </c>
      <c r="X13" s="60">
        <v>-5269596</v>
      </c>
      <c r="Y13" s="61">
        <v>-100</v>
      </c>
      <c r="Z13" s="62">
        <v>10539195</v>
      </c>
    </row>
    <row r="14" spans="1:26" ht="13.5">
      <c r="A14" s="58" t="s">
        <v>40</v>
      </c>
      <c r="B14" s="19">
        <v>1251918</v>
      </c>
      <c r="C14" s="19">
        <v>0</v>
      </c>
      <c r="D14" s="59">
        <v>1028262</v>
      </c>
      <c r="E14" s="60">
        <v>1028262</v>
      </c>
      <c r="F14" s="60">
        <v>0</v>
      </c>
      <c r="G14" s="60">
        <v>0</v>
      </c>
      <c r="H14" s="60">
        <v>573790</v>
      </c>
      <c r="I14" s="60">
        <v>573790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573790</v>
      </c>
      <c r="W14" s="60">
        <v>514134</v>
      </c>
      <c r="X14" s="60">
        <v>59656</v>
      </c>
      <c r="Y14" s="61">
        <v>11.6</v>
      </c>
      <c r="Z14" s="62">
        <v>1028262</v>
      </c>
    </row>
    <row r="15" spans="1:26" ht="13.5">
      <c r="A15" s="58" t="s">
        <v>41</v>
      </c>
      <c r="B15" s="19">
        <v>69750105</v>
      </c>
      <c r="C15" s="19">
        <v>0</v>
      </c>
      <c r="D15" s="59">
        <v>74150847</v>
      </c>
      <c r="E15" s="60">
        <v>74150847</v>
      </c>
      <c r="F15" s="60">
        <v>16623</v>
      </c>
      <c r="G15" s="60">
        <v>10976378</v>
      </c>
      <c r="H15" s="60">
        <v>9374770</v>
      </c>
      <c r="I15" s="60">
        <v>20367771</v>
      </c>
      <c r="J15" s="60">
        <v>5186978</v>
      </c>
      <c r="K15" s="60">
        <v>5339727</v>
      </c>
      <c r="L15" s="60">
        <v>4762257</v>
      </c>
      <c r="M15" s="60">
        <v>15288962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35656733</v>
      </c>
      <c r="W15" s="60">
        <v>37077297</v>
      </c>
      <c r="X15" s="60">
        <v>-1420564</v>
      </c>
      <c r="Y15" s="61">
        <v>-3.83</v>
      </c>
      <c r="Z15" s="62">
        <v>74150847</v>
      </c>
    </row>
    <row r="16" spans="1:26" ht="13.5">
      <c r="A16" s="69" t="s">
        <v>42</v>
      </c>
      <c r="B16" s="19">
        <v>1297030</v>
      </c>
      <c r="C16" s="19">
        <v>0</v>
      </c>
      <c r="D16" s="59">
        <v>4256194</v>
      </c>
      <c r="E16" s="60">
        <v>4256194</v>
      </c>
      <c r="F16" s="60">
        <v>50009</v>
      </c>
      <c r="G16" s="60">
        <v>109325</v>
      </c>
      <c r="H16" s="60">
        <v>112862</v>
      </c>
      <c r="I16" s="60">
        <v>272196</v>
      </c>
      <c r="J16" s="60">
        <v>142682</v>
      </c>
      <c r="K16" s="60">
        <v>137439</v>
      </c>
      <c r="L16" s="60">
        <v>147472</v>
      </c>
      <c r="M16" s="60">
        <v>427593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699789</v>
      </c>
      <c r="W16" s="60">
        <v>2128098</v>
      </c>
      <c r="X16" s="60">
        <v>-1428309</v>
      </c>
      <c r="Y16" s="61">
        <v>-67.12</v>
      </c>
      <c r="Z16" s="62">
        <v>4256194</v>
      </c>
    </row>
    <row r="17" spans="1:26" ht="13.5">
      <c r="A17" s="58" t="s">
        <v>43</v>
      </c>
      <c r="B17" s="19">
        <v>73124215</v>
      </c>
      <c r="C17" s="19">
        <v>0</v>
      </c>
      <c r="D17" s="59">
        <v>51103952</v>
      </c>
      <c r="E17" s="60">
        <v>51103952</v>
      </c>
      <c r="F17" s="60">
        <v>3690747</v>
      </c>
      <c r="G17" s="60">
        <v>3699631</v>
      </c>
      <c r="H17" s="60">
        <v>4597019</v>
      </c>
      <c r="I17" s="60">
        <v>11987397</v>
      </c>
      <c r="J17" s="60">
        <v>4773130</v>
      </c>
      <c r="K17" s="60">
        <v>4318682</v>
      </c>
      <c r="L17" s="60">
        <v>5007533</v>
      </c>
      <c r="M17" s="60">
        <v>14099345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26086742</v>
      </c>
      <c r="W17" s="60">
        <v>29270538</v>
      </c>
      <c r="X17" s="60">
        <v>-3183796</v>
      </c>
      <c r="Y17" s="61">
        <v>-10.88</v>
      </c>
      <c r="Z17" s="62">
        <v>51103952</v>
      </c>
    </row>
    <row r="18" spans="1:26" ht="13.5">
      <c r="A18" s="70" t="s">
        <v>44</v>
      </c>
      <c r="B18" s="71">
        <f>SUM(B11:B17)</f>
        <v>225705357</v>
      </c>
      <c r="C18" s="71">
        <f>SUM(C11:C17)</f>
        <v>0</v>
      </c>
      <c r="D18" s="72">
        <f aca="true" t="shared" si="1" ref="D18:Z18">SUM(D11:D17)</f>
        <v>228015196</v>
      </c>
      <c r="E18" s="73">
        <f t="shared" si="1"/>
        <v>228015196</v>
      </c>
      <c r="F18" s="73">
        <f t="shared" si="1"/>
        <v>9613880</v>
      </c>
      <c r="G18" s="73">
        <f t="shared" si="1"/>
        <v>20789892</v>
      </c>
      <c r="H18" s="73">
        <f t="shared" si="1"/>
        <v>20513854</v>
      </c>
      <c r="I18" s="73">
        <f t="shared" si="1"/>
        <v>50917626</v>
      </c>
      <c r="J18" s="73">
        <f t="shared" si="1"/>
        <v>16144537</v>
      </c>
      <c r="K18" s="73">
        <f t="shared" si="1"/>
        <v>15878765</v>
      </c>
      <c r="L18" s="73">
        <f t="shared" si="1"/>
        <v>16406496</v>
      </c>
      <c r="M18" s="73">
        <f t="shared" si="1"/>
        <v>48429798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99347424</v>
      </c>
      <c r="W18" s="73">
        <f t="shared" si="1"/>
        <v>119672482</v>
      </c>
      <c r="X18" s="73">
        <f t="shared" si="1"/>
        <v>-20325058</v>
      </c>
      <c r="Y18" s="67">
        <f>+IF(W18&lt;&gt;0,(X18/W18)*100,0)</f>
        <v>-16.98390278226201</v>
      </c>
      <c r="Z18" s="74">
        <f t="shared" si="1"/>
        <v>228015196</v>
      </c>
    </row>
    <row r="19" spans="1:26" ht="13.5">
      <c r="A19" s="70" t="s">
        <v>45</v>
      </c>
      <c r="B19" s="75">
        <f>+B10-B18</f>
        <v>-15802514</v>
      </c>
      <c r="C19" s="75">
        <f>+C10-C18</f>
        <v>0</v>
      </c>
      <c r="D19" s="76">
        <f aca="true" t="shared" si="2" ref="D19:Z19">+D10-D18</f>
        <v>4404165</v>
      </c>
      <c r="E19" s="77">
        <f t="shared" si="2"/>
        <v>4404165</v>
      </c>
      <c r="F19" s="77">
        <f t="shared" si="2"/>
        <v>29989118</v>
      </c>
      <c r="G19" s="77">
        <f t="shared" si="2"/>
        <v>-7747427</v>
      </c>
      <c r="H19" s="77">
        <f t="shared" si="2"/>
        <v>-5872077</v>
      </c>
      <c r="I19" s="77">
        <f t="shared" si="2"/>
        <v>16369614</v>
      </c>
      <c r="J19" s="77">
        <f t="shared" si="2"/>
        <v>1625998</v>
      </c>
      <c r="K19" s="77">
        <f t="shared" si="2"/>
        <v>-1242420</v>
      </c>
      <c r="L19" s="77">
        <f t="shared" si="2"/>
        <v>11288612</v>
      </c>
      <c r="M19" s="77">
        <f t="shared" si="2"/>
        <v>11672190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28041804</v>
      </c>
      <c r="W19" s="77">
        <f>IF(E10=E18,0,W10-W18)</f>
        <v>-3375302</v>
      </c>
      <c r="X19" s="77">
        <f t="shared" si="2"/>
        <v>31417106</v>
      </c>
      <c r="Y19" s="78">
        <f>+IF(W19&lt;&gt;0,(X19/W19)*100,0)</f>
        <v>-930.7939259953628</v>
      </c>
      <c r="Z19" s="79">
        <f t="shared" si="2"/>
        <v>4404165</v>
      </c>
    </row>
    <row r="20" spans="1:26" ht="13.5">
      <c r="A20" s="58" t="s">
        <v>46</v>
      </c>
      <c r="B20" s="19">
        <v>13311000</v>
      </c>
      <c r="C20" s="19">
        <v>0</v>
      </c>
      <c r="D20" s="59">
        <v>14383000</v>
      </c>
      <c r="E20" s="60">
        <v>14383000</v>
      </c>
      <c r="F20" s="60">
        <v>1606249</v>
      </c>
      <c r="G20" s="60">
        <v>0</v>
      </c>
      <c r="H20" s="60">
        <v>611524</v>
      </c>
      <c r="I20" s="60">
        <v>2217773</v>
      </c>
      <c r="J20" s="60">
        <v>0</v>
      </c>
      <c r="K20" s="60">
        <v>699780</v>
      </c>
      <c r="L20" s="60">
        <v>0</v>
      </c>
      <c r="M20" s="60">
        <v>699780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2917553</v>
      </c>
      <c r="W20" s="60"/>
      <c r="X20" s="60">
        <v>2917553</v>
      </c>
      <c r="Y20" s="61">
        <v>0</v>
      </c>
      <c r="Z20" s="62">
        <v>14383000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-2491514</v>
      </c>
      <c r="C22" s="86">
        <f>SUM(C19:C21)</f>
        <v>0</v>
      </c>
      <c r="D22" s="87">
        <f aca="true" t="shared" si="3" ref="D22:Z22">SUM(D19:D21)</f>
        <v>18787165</v>
      </c>
      <c r="E22" s="88">
        <f t="shared" si="3"/>
        <v>18787165</v>
      </c>
      <c r="F22" s="88">
        <f t="shared" si="3"/>
        <v>31595367</v>
      </c>
      <c r="G22" s="88">
        <f t="shared" si="3"/>
        <v>-7747427</v>
      </c>
      <c r="H22" s="88">
        <f t="shared" si="3"/>
        <v>-5260553</v>
      </c>
      <c r="I22" s="88">
        <f t="shared" si="3"/>
        <v>18587387</v>
      </c>
      <c r="J22" s="88">
        <f t="shared" si="3"/>
        <v>1625998</v>
      </c>
      <c r="K22" s="88">
        <f t="shared" si="3"/>
        <v>-542640</v>
      </c>
      <c r="L22" s="88">
        <f t="shared" si="3"/>
        <v>11288612</v>
      </c>
      <c r="M22" s="88">
        <f t="shared" si="3"/>
        <v>12371970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30959357</v>
      </c>
      <c r="W22" s="88">
        <f t="shared" si="3"/>
        <v>-3375302</v>
      </c>
      <c r="X22" s="88">
        <f t="shared" si="3"/>
        <v>34334659</v>
      </c>
      <c r="Y22" s="89">
        <f>+IF(W22&lt;&gt;0,(X22/W22)*100,0)</f>
        <v>-1017.2322061848096</v>
      </c>
      <c r="Z22" s="90">
        <f t="shared" si="3"/>
        <v>18787165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-2491514</v>
      </c>
      <c r="C24" s="75">
        <f>SUM(C22:C23)</f>
        <v>0</v>
      </c>
      <c r="D24" s="76">
        <f aca="true" t="shared" si="4" ref="D24:Z24">SUM(D22:D23)</f>
        <v>18787165</v>
      </c>
      <c r="E24" s="77">
        <f t="shared" si="4"/>
        <v>18787165</v>
      </c>
      <c r="F24" s="77">
        <f t="shared" si="4"/>
        <v>31595367</v>
      </c>
      <c r="G24" s="77">
        <f t="shared" si="4"/>
        <v>-7747427</v>
      </c>
      <c r="H24" s="77">
        <f t="shared" si="4"/>
        <v>-5260553</v>
      </c>
      <c r="I24" s="77">
        <f t="shared" si="4"/>
        <v>18587387</v>
      </c>
      <c r="J24" s="77">
        <f t="shared" si="4"/>
        <v>1625998</v>
      </c>
      <c r="K24" s="77">
        <f t="shared" si="4"/>
        <v>-542640</v>
      </c>
      <c r="L24" s="77">
        <f t="shared" si="4"/>
        <v>11288612</v>
      </c>
      <c r="M24" s="77">
        <f t="shared" si="4"/>
        <v>12371970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30959357</v>
      </c>
      <c r="W24" s="77">
        <f t="shared" si="4"/>
        <v>-3375302</v>
      </c>
      <c r="X24" s="77">
        <f t="shared" si="4"/>
        <v>34334659</v>
      </c>
      <c r="Y24" s="78">
        <f>+IF(W24&lt;&gt;0,(X24/W24)*100,0)</f>
        <v>-1017.2322061848096</v>
      </c>
      <c r="Z24" s="79">
        <f t="shared" si="4"/>
        <v>18787165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17735618</v>
      </c>
      <c r="C27" s="22">
        <v>0</v>
      </c>
      <c r="D27" s="99">
        <v>36162826</v>
      </c>
      <c r="E27" s="100">
        <v>36162826</v>
      </c>
      <c r="F27" s="100">
        <v>2494699</v>
      </c>
      <c r="G27" s="100">
        <v>2018781</v>
      </c>
      <c r="H27" s="100">
        <v>745817</v>
      </c>
      <c r="I27" s="100">
        <v>5259297</v>
      </c>
      <c r="J27" s="100">
        <v>2174085</v>
      </c>
      <c r="K27" s="100">
        <v>812229</v>
      </c>
      <c r="L27" s="100">
        <v>19831</v>
      </c>
      <c r="M27" s="100">
        <v>3006145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8265442</v>
      </c>
      <c r="W27" s="100">
        <v>18081413</v>
      </c>
      <c r="X27" s="100">
        <v>-9815971</v>
      </c>
      <c r="Y27" s="101">
        <v>-54.29</v>
      </c>
      <c r="Z27" s="102">
        <v>36162826</v>
      </c>
    </row>
    <row r="28" spans="1:26" ht="13.5">
      <c r="A28" s="103" t="s">
        <v>46</v>
      </c>
      <c r="B28" s="19">
        <v>13311000</v>
      </c>
      <c r="C28" s="19">
        <v>0</v>
      </c>
      <c r="D28" s="59">
        <v>26534385</v>
      </c>
      <c r="E28" s="60">
        <v>26534385</v>
      </c>
      <c r="F28" s="60">
        <v>1606249</v>
      </c>
      <c r="G28" s="60">
        <v>0</v>
      </c>
      <c r="H28" s="60">
        <v>611524</v>
      </c>
      <c r="I28" s="60">
        <v>2217773</v>
      </c>
      <c r="J28" s="60">
        <v>0</v>
      </c>
      <c r="K28" s="60">
        <v>699780</v>
      </c>
      <c r="L28" s="60">
        <v>0</v>
      </c>
      <c r="M28" s="60">
        <v>699780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2917553</v>
      </c>
      <c r="W28" s="60">
        <v>13267193</v>
      </c>
      <c r="X28" s="60">
        <v>-10349640</v>
      </c>
      <c r="Y28" s="61">
        <v>-78.01</v>
      </c>
      <c r="Z28" s="62">
        <v>26534385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4424618</v>
      </c>
      <c r="C31" s="19">
        <v>0</v>
      </c>
      <c r="D31" s="59">
        <v>9628441</v>
      </c>
      <c r="E31" s="60">
        <v>9628441</v>
      </c>
      <c r="F31" s="60">
        <v>888450</v>
      </c>
      <c r="G31" s="60">
        <v>2018781</v>
      </c>
      <c r="H31" s="60">
        <v>134293</v>
      </c>
      <c r="I31" s="60">
        <v>3041524</v>
      </c>
      <c r="J31" s="60">
        <v>2174085</v>
      </c>
      <c r="K31" s="60">
        <v>112449</v>
      </c>
      <c r="L31" s="60">
        <v>19831</v>
      </c>
      <c r="M31" s="60">
        <v>2306365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5347889</v>
      </c>
      <c r="W31" s="60">
        <v>4814221</v>
      </c>
      <c r="X31" s="60">
        <v>533668</v>
      </c>
      <c r="Y31" s="61">
        <v>11.09</v>
      </c>
      <c r="Z31" s="62">
        <v>9628441</v>
      </c>
    </row>
    <row r="32" spans="1:26" ht="13.5">
      <c r="A32" s="70" t="s">
        <v>54</v>
      </c>
      <c r="B32" s="22">
        <f>SUM(B28:B31)</f>
        <v>17735618</v>
      </c>
      <c r="C32" s="22">
        <f>SUM(C28:C31)</f>
        <v>0</v>
      </c>
      <c r="D32" s="99">
        <f aca="true" t="shared" si="5" ref="D32:Z32">SUM(D28:D31)</f>
        <v>36162826</v>
      </c>
      <c r="E32" s="100">
        <f t="shared" si="5"/>
        <v>36162826</v>
      </c>
      <c r="F32" s="100">
        <f t="shared" si="5"/>
        <v>2494699</v>
      </c>
      <c r="G32" s="100">
        <f t="shared" si="5"/>
        <v>2018781</v>
      </c>
      <c r="H32" s="100">
        <f t="shared" si="5"/>
        <v>745817</v>
      </c>
      <c r="I32" s="100">
        <f t="shared" si="5"/>
        <v>5259297</v>
      </c>
      <c r="J32" s="100">
        <f t="shared" si="5"/>
        <v>2174085</v>
      </c>
      <c r="K32" s="100">
        <f t="shared" si="5"/>
        <v>812229</v>
      </c>
      <c r="L32" s="100">
        <f t="shared" si="5"/>
        <v>19831</v>
      </c>
      <c r="M32" s="100">
        <f t="shared" si="5"/>
        <v>3006145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8265442</v>
      </c>
      <c r="W32" s="100">
        <f t="shared" si="5"/>
        <v>18081414</v>
      </c>
      <c r="X32" s="100">
        <f t="shared" si="5"/>
        <v>-9815972</v>
      </c>
      <c r="Y32" s="101">
        <f>+IF(W32&lt;&gt;0,(X32/W32)*100,0)</f>
        <v>-54.287634805552266</v>
      </c>
      <c r="Z32" s="102">
        <f t="shared" si="5"/>
        <v>36162826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57357495</v>
      </c>
      <c r="C35" s="19">
        <v>0</v>
      </c>
      <c r="D35" s="59">
        <v>50994075</v>
      </c>
      <c r="E35" s="60">
        <v>50994075</v>
      </c>
      <c r="F35" s="60">
        <v>86232571</v>
      </c>
      <c r="G35" s="60">
        <v>61329037</v>
      </c>
      <c r="H35" s="60">
        <v>52646083</v>
      </c>
      <c r="I35" s="60">
        <v>52646083</v>
      </c>
      <c r="J35" s="60">
        <v>55947784</v>
      </c>
      <c r="K35" s="60">
        <v>51823671</v>
      </c>
      <c r="L35" s="60">
        <v>64182633</v>
      </c>
      <c r="M35" s="60">
        <v>64182633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64182633</v>
      </c>
      <c r="W35" s="60">
        <v>25497038</v>
      </c>
      <c r="X35" s="60">
        <v>38685595</v>
      </c>
      <c r="Y35" s="61">
        <v>151.73</v>
      </c>
      <c r="Z35" s="62">
        <v>50994075</v>
      </c>
    </row>
    <row r="36" spans="1:26" ht="13.5">
      <c r="A36" s="58" t="s">
        <v>57</v>
      </c>
      <c r="B36" s="19">
        <v>202452046</v>
      </c>
      <c r="C36" s="19">
        <v>0</v>
      </c>
      <c r="D36" s="59">
        <v>213043336</v>
      </c>
      <c r="E36" s="60">
        <v>213043336</v>
      </c>
      <c r="F36" s="60">
        <v>208348053</v>
      </c>
      <c r="G36" s="60">
        <v>207062524</v>
      </c>
      <c r="H36" s="60">
        <v>207204458</v>
      </c>
      <c r="I36" s="60">
        <v>207204458</v>
      </c>
      <c r="J36" s="60">
        <v>209386186</v>
      </c>
      <c r="K36" s="60">
        <v>209506275</v>
      </c>
      <c r="L36" s="60">
        <v>207719731</v>
      </c>
      <c r="M36" s="60">
        <v>207719731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207719731</v>
      </c>
      <c r="W36" s="60">
        <v>106521668</v>
      </c>
      <c r="X36" s="60">
        <v>101198063</v>
      </c>
      <c r="Y36" s="61">
        <v>95</v>
      </c>
      <c r="Z36" s="62">
        <v>213043336</v>
      </c>
    </row>
    <row r="37" spans="1:26" ht="13.5">
      <c r="A37" s="58" t="s">
        <v>58</v>
      </c>
      <c r="B37" s="19">
        <v>39045079</v>
      </c>
      <c r="C37" s="19">
        <v>0</v>
      </c>
      <c r="D37" s="59">
        <v>45595918</v>
      </c>
      <c r="E37" s="60">
        <v>45595918</v>
      </c>
      <c r="F37" s="60">
        <v>30059850</v>
      </c>
      <c r="G37" s="60">
        <v>26644601</v>
      </c>
      <c r="H37" s="60">
        <v>25782400</v>
      </c>
      <c r="I37" s="60">
        <v>25782400</v>
      </c>
      <c r="J37" s="60">
        <v>29992907</v>
      </c>
      <c r="K37" s="60">
        <v>27420638</v>
      </c>
      <c r="L37" s="60">
        <v>28781400</v>
      </c>
      <c r="M37" s="60">
        <v>28781400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28781400</v>
      </c>
      <c r="W37" s="60">
        <v>22797959</v>
      </c>
      <c r="X37" s="60">
        <v>5983441</v>
      </c>
      <c r="Y37" s="61">
        <v>26.25</v>
      </c>
      <c r="Z37" s="62">
        <v>45595918</v>
      </c>
    </row>
    <row r="38" spans="1:26" ht="13.5">
      <c r="A38" s="58" t="s">
        <v>59</v>
      </c>
      <c r="B38" s="19">
        <v>65489274</v>
      </c>
      <c r="C38" s="19">
        <v>0</v>
      </c>
      <c r="D38" s="59">
        <v>69608328</v>
      </c>
      <c r="E38" s="60">
        <v>69608328</v>
      </c>
      <c r="F38" s="60">
        <v>58047578</v>
      </c>
      <c r="G38" s="60">
        <v>65489274</v>
      </c>
      <c r="H38" s="60">
        <v>64680554</v>
      </c>
      <c r="I38" s="60">
        <v>64680554</v>
      </c>
      <c r="J38" s="60">
        <v>64680555</v>
      </c>
      <c r="K38" s="60">
        <v>64680555</v>
      </c>
      <c r="L38" s="60">
        <v>64680555</v>
      </c>
      <c r="M38" s="60">
        <v>64680555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64680555</v>
      </c>
      <c r="W38" s="60">
        <v>34804164</v>
      </c>
      <c r="X38" s="60">
        <v>29876391</v>
      </c>
      <c r="Y38" s="61">
        <v>85.84</v>
      </c>
      <c r="Z38" s="62">
        <v>69608328</v>
      </c>
    </row>
    <row r="39" spans="1:26" ht="13.5">
      <c r="A39" s="58" t="s">
        <v>60</v>
      </c>
      <c r="B39" s="19">
        <v>155275188</v>
      </c>
      <c r="C39" s="19">
        <v>0</v>
      </c>
      <c r="D39" s="59">
        <v>148833165</v>
      </c>
      <c r="E39" s="60">
        <v>148833165</v>
      </c>
      <c r="F39" s="60">
        <v>206473196</v>
      </c>
      <c r="G39" s="60">
        <v>176257686</v>
      </c>
      <c r="H39" s="60">
        <v>169387587</v>
      </c>
      <c r="I39" s="60">
        <v>169387587</v>
      </c>
      <c r="J39" s="60">
        <v>170660508</v>
      </c>
      <c r="K39" s="60">
        <v>169228753</v>
      </c>
      <c r="L39" s="60">
        <v>178440409</v>
      </c>
      <c r="M39" s="60">
        <v>178440409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178440409</v>
      </c>
      <c r="W39" s="60">
        <v>74416583</v>
      </c>
      <c r="X39" s="60">
        <v>104023826</v>
      </c>
      <c r="Y39" s="61">
        <v>139.79</v>
      </c>
      <c r="Z39" s="62">
        <v>148833165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15590537</v>
      </c>
      <c r="C42" s="19">
        <v>0</v>
      </c>
      <c r="D42" s="59">
        <v>19298797</v>
      </c>
      <c r="E42" s="60">
        <v>19298797</v>
      </c>
      <c r="F42" s="60">
        <v>2359940</v>
      </c>
      <c r="G42" s="60">
        <v>-3099662</v>
      </c>
      <c r="H42" s="60">
        <v>3104652</v>
      </c>
      <c r="I42" s="60">
        <v>2364930</v>
      </c>
      <c r="J42" s="60">
        <v>3616928</v>
      </c>
      <c r="K42" s="60">
        <v>345462</v>
      </c>
      <c r="L42" s="60">
        <v>-3994090</v>
      </c>
      <c r="M42" s="60">
        <v>-31700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2333230</v>
      </c>
      <c r="W42" s="60">
        <v>16070535</v>
      </c>
      <c r="X42" s="60">
        <v>-13737305</v>
      </c>
      <c r="Y42" s="61">
        <v>-85.48</v>
      </c>
      <c r="Z42" s="62">
        <v>19298797</v>
      </c>
    </row>
    <row r="43" spans="1:26" ht="13.5">
      <c r="A43" s="58" t="s">
        <v>63</v>
      </c>
      <c r="B43" s="19">
        <v>-17722883</v>
      </c>
      <c r="C43" s="19">
        <v>0</v>
      </c>
      <c r="D43" s="59">
        <v>-31926823</v>
      </c>
      <c r="E43" s="60">
        <v>-31926823</v>
      </c>
      <c r="F43" s="60">
        <v>-779343</v>
      </c>
      <c r="G43" s="60">
        <v>-2018781</v>
      </c>
      <c r="H43" s="60">
        <v>-134293</v>
      </c>
      <c r="I43" s="60">
        <v>-2932417</v>
      </c>
      <c r="J43" s="60">
        <v>-2174085</v>
      </c>
      <c r="K43" s="60">
        <v>-812229</v>
      </c>
      <c r="L43" s="60">
        <v>-19831</v>
      </c>
      <c r="M43" s="60">
        <v>-3006145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-5938562</v>
      </c>
      <c r="W43" s="60">
        <v>-15911022</v>
      </c>
      <c r="X43" s="60">
        <v>9972460</v>
      </c>
      <c r="Y43" s="61">
        <v>-62.68</v>
      </c>
      <c r="Z43" s="62">
        <v>-31926823</v>
      </c>
    </row>
    <row r="44" spans="1:26" ht="13.5">
      <c r="A44" s="58" t="s">
        <v>64</v>
      </c>
      <c r="B44" s="19">
        <v>-1510986</v>
      </c>
      <c r="C44" s="19">
        <v>0</v>
      </c>
      <c r="D44" s="59">
        <v>-2342978</v>
      </c>
      <c r="E44" s="60">
        <v>-2342978</v>
      </c>
      <c r="F44" s="60">
        <v>230007</v>
      </c>
      <c r="G44" s="60">
        <v>-148265</v>
      </c>
      <c r="H44" s="60">
        <v>-776119</v>
      </c>
      <c r="I44" s="60">
        <v>-694377</v>
      </c>
      <c r="J44" s="60">
        <v>33584</v>
      </c>
      <c r="K44" s="60">
        <v>48290</v>
      </c>
      <c r="L44" s="60">
        <v>12042</v>
      </c>
      <c r="M44" s="60">
        <v>93916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-600461</v>
      </c>
      <c r="W44" s="60">
        <v>-1444989</v>
      </c>
      <c r="X44" s="60">
        <v>844528</v>
      </c>
      <c r="Y44" s="61">
        <v>-58.45</v>
      </c>
      <c r="Z44" s="62">
        <v>-2342978</v>
      </c>
    </row>
    <row r="45" spans="1:26" ht="13.5">
      <c r="A45" s="70" t="s">
        <v>65</v>
      </c>
      <c r="B45" s="22">
        <v>38431465</v>
      </c>
      <c r="C45" s="22">
        <v>0</v>
      </c>
      <c r="D45" s="99">
        <v>26561839</v>
      </c>
      <c r="E45" s="100">
        <v>26561839</v>
      </c>
      <c r="F45" s="100">
        <v>3775957</v>
      </c>
      <c r="G45" s="100">
        <v>-1490751</v>
      </c>
      <c r="H45" s="100">
        <v>703489</v>
      </c>
      <c r="I45" s="100">
        <v>703489</v>
      </c>
      <c r="J45" s="100">
        <v>2179916</v>
      </c>
      <c r="K45" s="100">
        <v>1761439</v>
      </c>
      <c r="L45" s="100">
        <v>-2240440</v>
      </c>
      <c r="M45" s="100">
        <v>-2240440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-2240440</v>
      </c>
      <c r="W45" s="100">
        <v>40247367</v>
      </c>
      <c r="X45" s="100">
        <v>-42487807</v>
      </c>
      <c r="Y45" s="101">
        <v>-105.57</v>
      </c>
      <c r="Z45" s="102">
        <v>26561839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10504438</v>
      </c>
      <c r="C49" s="52">
        <v>0</v>
      </c>
      <c r="D49" s="129">
        <v>2838140</v>
      </c>
      <c r="E49" s="54">
        <v>1617098</v>
      </c>
      <c r="F49" s="54">
        <v>0</v>
      </c>
      <c r="G49" s="54">
        <v>0</v>
      </c>
      <c r="H49" s="54">
        <v>0</v>
      </c>
      <c r="I49" s="54">
        <v>1251806</v>
      </c>
      <c r="J49" s="54">
        <v>0</v>
      </c>
      <c r="K49" s="54">
        <v>0</v>
      </c>
      <c r="L49" s="54">
        <v>0</v>
      </c>
      <c r="M49" s="54">
        <v>-1001859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63899048</v>
      </c>
      <c r="W49" s="54">
        <v>0</v>
      </c>
      <c r="X49" s="54">
        <v>0</v>
      </c>
      <c r="Y49" s="54">
        <v>79108671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17301802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17301802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89.341563745582</v>
      </c>
      <c r="E58" s="7">
        <f t="shared" si="6"/>
        <v>89.341563745582</v>
      </c>
      <c r="F58" s="7">
        <f t="shared" si="6"/>
        <v>97.52366930757809</v>
      </c>
      <c r="G58" s="7">
        <f t="shared" si="6"/>
        <v>126.53657464055796</v>
      </c>
      <c r="H58" s="7">
        <f t="shared" si="6"/>
        <v>100.18454686408154</v>
      </c>
      <c r="I58" s="7">
        <f t="shared" si="6"/>
        <v>105.25827319939786</v>
      </c>
      <c r="J58" s="7">
        <f t="shared" si="6"/>
        <v>100.34043032562987</v>
      </c>
      <c r="K58" s="7">
        <f t="shared" si="6"/>
        <v>101.15127653074838</v>
      </c>
      <c r="L58" s="7">
        <f t="shared" si="6"/>
        <v>98.73032562099363</v>
      </c>
      <c r="M58" s="7">
        <f t="shared" si="6"/>
        <v>100.04678283523776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102.93637583709841</v>
      </c>
      <c r="W58" s="7">
        <f t="shared" si="6"/>
        <v>88.37752528144043</v>
      </c>
      <c r="X58" s="7">
        <f t="shared" si="6"/>
        <v>0</v>
      </c>
      <c r="Y58" s="7">
        <f t="shared" si="6"/>
        <v>0</v>
      </c>
      <c r="Z58" s="8">
        <f t="shared" si="6"/>
        <v>89.341563745582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92.20232344370342</v>
      </c>
      <c r="E59" s="10">
        <f t="shared" si="7"/>
        <v>92.20232344370342</v>
      </c>
      <c r="F59" s="10">
        <f t="shared" si="7"/>
        <v>78.15214440230861</v>
      </c>
      <c r="G59" s="10">
        <f t="shared" si="7"/>
        <v>239.9466693513768</v>
      </c>
      <c r="H59" s="10">
        <f t="shared" si="7"/>
        <v>100.13007543147636</v>
      </c>
      <c r="I59" s="10">
        <f t="shared" si="7"/>
        <v>100.07031169028726</v>
      </c>
      <c r="J59" s="10">
        <f t="shared" si="7"/>
        <v>100.21695656167175</v>
      </c>
      <c r="K59" s="10">
        <f t="shared" si="7"/>
        <v>100</v>
      </c>
      <c r="L59" s="10">
        <f t="shared" si="7"/>
        <v>100</v>
      </c>
      <c r="M59" s="10">
        <f t="shared" si="7"/>
        <v>100.0727529650477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100.071189467571</v>
      </c>
      <c r="W59" s="10">
        <f t="shared" si="7"/>
        <v>88.85421977100215</v>
      </c>
      <c r="X59" s="10">
        <f t="shared" si="7"/>
        <v>0</v>
      </c>
      <c r="Y59" s="10">
        <f t="shared" si="7"/>
        <v>0</v>
      </c>
      <c r="Z59" s="11">
        <f t="shared" si="7"/>
        <v>92.20232344370342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88.184598263638</v>
      </c>
      <c r="E60" s="13">
        <f t="shared" si="7"/>
        <v>88.184598263638</v>
      </c>
      <c r="F60" s="13">
        <f t="shared" si="7"/>
        <v>124.41918765613794</v>
      </c>
      <c r="G60" s="13">
        <f t="shared" si="7"/>
        <v>101.13710193968414</v>
      </c>
      <c r="H60" s="13">
        <f t="shared" si="7"/>
        <v>100.20476804897697</v>
      </c>
      <c r="I60" s="13">
        <f t="shared" si="7"/>
        <v>108.72201295426565</v>
      </c>
      <c r="J60" s="13">
        <f t="shared" si="7"/>
        <v>100.3888987247375</v>
      </c>
      <c r="K60" s="13">
        <f t="shared" si="7"/>
        <v>101.61107307030957</v>
      </c>
      <c r="L60" s="13">
        <f t="shared" si="7"/>
        <v>100</v>
      </c>
      <c r="M60" s="13">
        <f t="shared" si="7"/>
        <v>100.64838824816984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104.76900907432412</v>
      </c>
      <c r="W60" s="13">
        <f t="shared" si="7"/>
        <v>88.1845990385458</v>
      </c>
      <c r="X60" s="13">
        <f t="shared" si="7"/>
        <v>0</v>
      </c>
      <c r="Y60" s="13">
        <f t="shared" si="7"/>
        <v>0</v>
      </c>
      <c r="Z60" s="14">
        <f t="shared" si="7"/>
        <v>88.184598263638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88.18459321924807</v>
      </c>
      <c r="E61" s="13">
        <f t="shared" si="7"/>
        <v>88.18459321924807</v>
      </c>
      <c r="F61" s="13">
        <f t="shared" si="7"/>
        <v>107.04014045788857</v>
      </c>
      <c r="G61" s="13">
        <f t="shared" si="7"/>
        <v>101.30279116840842</v>
      </c>
      <c r="H61" s="13">
        <f t="shared" si="7"/>
        <v>100.25203564710247</v>
      </c>
      <c r="I61" s="13">
        <f t="shared" si="7"/>
        <v>102.89730530273367</v>
      </c>
      <c r="J61" s="13">
        <f t="shared" si="7"/>
        <v>100.45111228276265</v>
      </c>
      <c r="K61" s="13">
        <f t="shared" si="7"/>
        <v>101.86710260335386</v>
      </c>
      <c r="L61" s="13">
        <f t="shared" si="7"/>
        <v>100</v>
      </c>
      <c r="M61" s="13">
        <f t="shared" si="7"/>
        <v>100.74787735142714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101.84751173231665</v>
      </c>
      <c r="W61" s="13">
        <f t="shared" si="7"/>
        <v>88.18459141566153</v>
      </c>
      <c r="X61" s="13">
        <f t="shared" si="7"/>
        <v>0</v>
      </c>
      <c r="Y61" s="13">
        <f t="shared" si="7"/>
        <v>0</v>
      </c>
      <c r="Z61" s="14">
        <f t="shared" si="7"/>
        <v>88.18459321924807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88.18462907043387</v>
      </c>
      <c r="E64" s="13">
        <f t="shared" si="7"/>
        <v>88.18462907043387</v>
      </c>
      <c r="F64" s="13">
        <f t="shared" si="7"/>
        <v>230.82220551023914</v>
      </c>
      <c r="G64" s="13">
        <f t="shared" si="7"/>
        <v>100.11672003257999</v>
      </c>
      <c r="H64" s="13">
        <f t="shared" si="7"/>
        <v>99.91112166696915</v>
      </c>
      <c r="I64" s="13">
        <f t="shared" si="7"/>
        <v>144.6252756773787</v>
      </c>
      <c r="J64" s="13">
        <f t="shared" si="7"/>
        <v>100.01670762407096</v>
      </c>
      <c r="K64" s="13">
        <f t="shared" si="7"/>
        <v>100.15047252999751</v>
      </c>
      <c r="L64" s="13">
        <f t="shared" si="7"/>
        <v>100</v>
      </c>
      <c r="M64" s="13">
        <f t="shared" si="7"/>
        <v>100.05580693590524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122.47541588879818</v>
      </c>
      <c r="W64" s="13">
        <f t="shared" si="7"/>
        <v>88.18464559257761</v>
      </c>
      <c r="X64" s="13">
        <f t="shared" si="7"/>
        <v>0</v>
      </c>
      <c r="Y64" s="13">
        <f t="shared" si="7"/>
        <v>0</v>
      </c>
      <c r="Z64" s="14">
        <f t="shared" si="7"/>
        <v>88.18462907043387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99.75</v>
      </c>
      <c r="E66" s="16">
        <f t="shared" si="7"/>
        <v>99.75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99.75</v>
      </c>
    </row>
    <row r="67" spans="1:26" ht="13.5" hidden="1">
      <c r="A67" s="41" t="s">
        <v>285</v>
      </c>
      <c r="B67" s="24">
        <v>148549699</v>
      </c>
      <c r="C67" s="24"/>
      <c r="D67" s="25">
        <v>159819617</v>
      </c>
      <c r="E67" s="26">
        <v>159819617</v>
      </c>
      <c r="F67" s="26">
        <v>23570398</v>
      </c>
      <c r="G67" s="26">
        <v>11725187</v>
      </c>
      <c r="H67" s="26">
        <v>13241623</v>
      </c>
      <c r="I67" s="26">
        <v>48537208</v>
      </c>
      <c r="J67" s="26">
        <v>12977986</v>
      </c>
      <c r="K67" s="26">
        <v>12576822</v>
      </c>
      <c r="L67" s="26">
        <v>13446676</v>
      </c>
      <c r="M67" s="26">
        <v>39001484</v>
      </c>
      <c r="N67" s="26"/>
      <c r="O67" s="26"/>
      <c r="P67" s="26"/>
      <c r="Q67" s="26"/>
      <c r="R67" s="26"/>
      <c r="S67" s="26"/>
      <c r="T67" s="26"/>
      <c r="U67" s="26"/>
      <c r="V67" s="26">
        <v>87538692</v>
      </c>
      <c r="W67" s="26">
        <v>79909806</v>
      </c>
      <c r="X67" s="26"/>
      <c r="Y67" s="25"/>
      <c r="Z67" s="27">
        <v>159819617</v>
      </c>
    </row>
    <row r="68" spans="1:26" ht="13.5" hidden="1">
      <c r="A68" s="37" t="s">
        <v>31</v>
      </c>
      <c r="B68" s="19">
        <v>48013502</v>
      </c>
      <c r="C68" s="19"/>
      <c r="D68" s="20">
        <v>46017900</v>
      </c>
      <c r="E68" s="21">
        <v>46017900</v>
      </c>
      <c r="F68" s="21">
        <v>13701720</v>
      </c>
      <c r="G68" s="21">
        <v>2145483</v>
      </c>
      <c r="H68" s="21">
        <v>3584843</v>
      </c>
      <c r="I68" s="21">
        <v>19432046</v>
      </c>
      <c r="J68" s="21">
        <v>3658336</v>
      </c>
      <c r="K68" s="21">
        <v>3589396</v>
      </c>
      <c r="L68" s="21">
        <v>3661789</v>
      </c>
      <c r="M68" s="21">
        <v>10909521</v>
      </c>
      <c r="N68" s="21"/>
      <c r="O68" s="21"/>
      <c r="P68" s="21"/>
      <c r="Q68" s="21"/>
      <c r="R68" s="21"/>
      <c r="S68" s="21"/>
      <c r="T68" s="21"/>
      <c r="U68" s="21"/>
      <c r="V68" s="21">
        <v>30341567</v>
      </c>
      <c r="W68" s="21">
        <v>23008950</v>
      </c>
      <c r="X68" s="21"/>
      <c r="Y68" s="20"/>
      <c r="Z68" s="23">
        <v>46017900</v>
      </c>
    </row>
    <row r="69" spans="1:26" ht="13.5" hidden="1">
      <c r="A69" s="38" t="s">
        <v>32</v>
      </c>
      <c r="B69" s="19">
        <v>100532794</v>
      </c>
      <c r="C69" s="19"/>
      <c r="D69" s="20">
        <v>113800117</v>
      </c>
      <c r="E69" s="21">
        <v>113800117</v>
      </c>
      <c r="F69" s="21">
        <v>9868678</v>
      </c>
      <c r="G69" s="21">
        <v>9579704</v>
      </c>
      <c r="H69" s="21">
        <v>9656780</v>
      </c>
      <c r="I69" s="21">
        <v>29105162</v>
      </c>
      <c r="J69" s="21">
        <v>9319650</v>
      </c>
      <c r="K69" s="21">
        <v>8987426</v>
      </c>
      <c r="L69" s="21">
        <v>9614158</v>
      </c>
      <c r="M69" s="21">
        <v>27921234</v>
      </c>
      <c r="N69" s="21"/>
      <c r="O69" s="21"/>
      <c r="P69" s="21"/>
      <c r="Q69" s="21"/>
      <c r="R69" s="21"/>
      <c r="S69" s="21"/>
      <c r="T69" s="21"/>
      <c r="U69" s="21"/>
      <c r="V69" s="21">
        <v>57026396</v>
      </c>
      <c r="W69" s="21">
        <v>56900058</v>
      </c>
      <c r="X69" s="21"/>
      <c r="Y69" s="20"/>
      <c r="Z69" s="23">
        <v>113800117</v>
      </c>
    </row>
    <row r="70" spans="1:26" ht="13.5" hidden="1">
      <c r="A70" s="39" t="s">
        <v>103</v>
      </c>
      <c r="B70" s="19">
        <v>86121465</v>
      </c>
      <c r="C70" s="19"/>
      <c r="D70" s="20">
        <v>97788034</v>
      </c>
      <c r="E70" s="21">
        <v>97788034</v>
      </c>
      <c r="F70" s="21">
        <v>8483112</v>
      </c>
      <c r="G70" s="21">
        <v>8241459</v>
      </c>
      <c r="H70" s="21">
        <v>8317871</v>
      </c>
      <c r="I70" s="21">
        <v>25042442</v>
      </c>
      <c r="J70" s="21">
        <v>7984930</v>
      </c>
      <c r="K70" s="21">
        <v>7646982</v>
      </c>
      <c r="L70" s="21">
        <v>8275484</v>
      </c>
      <c r="M70" s="21">
        <v>23907396</v>
      </c>
      <c r="N70" s="21"/>
      <c r="O70" s="21"/>
      <c r="P70" s="21"/>
      <c r="Q70" s="21"/>
      <c r="R70" s="21"/>
      <c r="S70" s="21"/>
      <c r="T70" s="21"/>
      <c r="U70" s="21"/>
      <c r="V70" s="21">
        <v>48949838</v>
      </c>
      <c r="W70" s="21">
        <v>48894018</v>
      </c>
      <c r="X70" s="21"/>
      <c r="Y70" s="20"/>
      <c r="Z70" s="23">
        <v>97788034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14411329</v>
      </c>
      <c r="C73" s="19"/>
      <c r="D73" s="20">
        <v>16012083</v>
      </c>
      <c r="E73" s="21">
        <v>16012083</v>
      </c>
      <c r="F73" s="21">
        <v>1385566</v>
      </c>
      <c r="G73" s="21">
        <v>1338245</v>
      </c>
      <c r="H73" s="21">
        <v>1338909</v>
      </c>
      <c r="I73" s="21">
        <v>4062720</v>
      </c>
      <c r="J73" s="21">
        <v>1334720</v>
      </c>
      <c r="K73" s="21">
        <v>1340444</v>
      </c>
      <c r="L73" s="21">
        <v>1338674</v>
      </c>
      <c r="M73" s="21">
        <v>4013838</v>
      </c>
      <c r="N73" s="21"/>
      <c r="O73" s="21"/>
      <c r="P73" s="21"/>
      <c r="Q73" s="21"/>
      <c r="R73" s="21"/>
      <c r="S73" s="21"/>
      <c r="T73" s="21"/>
      <c r="U73" s="21"/>
      <c r="V73" s="21">
        <v>8076558</v>
      </c>
      <c r="W73" s="21">
        <v>8006040</v>
      </c>
      <c r="X73" s="21"/>
      <c r="Y73" s="20"/>
      <c r="Z73" s="23">
        <v>16012083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3403</v>
      </c>
      <c r="C75" s="28"/>
      <c r="D75" s="29">
        <v>1600</v>
      </c>
      <c r="E75" s="30">
        <v>1600</v>
      </c>
      <c r="F75" s="30"/>
      <c r="G75" s="30"/>
      <c r="H75" s="30"/>
      <c r="I75" s="30"/>
      <c r="J75" s="30"/>
      <c r="K75" s="30"/>
      <c r="L75" s="30">
        <v>170729</v>
      </c>
      <c r="M75" s="30">
        <v>170729</v>
      </c>
      <c r="N75" s="30"/>
      <c r="O75" s="30"/>
      <c r="P75" s="30"/>
      <c r="Q75" s="30"/>
      <c r="R75" s="30"/>
      <c r="S75" s="30"/>
      <c r="T75" s="30"/>
      <c r="U75" s="30"/>
      <c r="V75" s="30">
        <v>170729</v>
      </c>
      <c r="W75" s="30">
        <v>798</v>
      </c>
      <c r="X75" s="30"/>
      <c r="Y75" s="29"/>
      <c r="Z75" s="31">
        <v>1600</v>
      </c>
    </row>
    <row r="76" spans="1:26" ht="13.5" hidden="1">
      <c r="A76" s="42" t="s">
        <v>286</v>
      </c>
      <c r="B76" s="32"/>
      <c r="C76" s="32"/>
      <c r="D76" s="33">
        <v>142785345</v>
      </c>
      <c r="E76" s="34">
        <v>142785345</v>
      </c>
      <c r="F76" s="34">
        <v>22986717</v>
      </c>
      <c r="G76" s="34">
        <v>14836650</v>
      </c>
      <c r="H76" s="34">
        <v>13266060</v>
      </c>
      <c r="I76" s="34">
        <v>51089427</v>
      </c>
      <c r="J76" s="34">
        <v>13022167</v>
      </c>
      <c r="K76" s="34">
        <v>12721616</v>
      </c>
      <c r="L76" s="34">
        <v>13275947</v>
      </c>
      <c r="M76" s="34">
        <v>39019730</v>
      </c>
      <c r="N76" s="34"/>
      <c r="O76" s="34"/>
      <c r="P76" s="34"/>
      <c r="Q76" s="34"/>
      <c r="R76" s="34"/>
      <c r="S76" s="34"/>
      <c r="T76" s="34"/>
      <c r="U76" s="34"/>
      <c r="V76" s="34">
        <v>90109157</v>
      </c>
      <c r="W76" s="34">
        <v>70622309</v>
      </c>
      <c r="X76" s="34"/>
      <c r="Y76" s="33"/>
      <c r="Z76" s="35">
        <v>142785345</v>
      </c>
    </row>
    <row r="77" spans="1:26" ht="13.5" hidden="1">
      <c r="A77" s="37" t="s">
        <v>31</v>
      </c>
      <c r="B77" s="19"/>
      <c r="C77" s="19"/>
      <c r="D77" s="20">
        <v>42429573</v>
      </c>
      <c r="E77" s="21">
        <v>42429573</v>
      </c>
      <c r="F77" s="21">
        <v>10708188</v>
      </c>
      <c r="G77" s="21">
        <v>5148015</v>
      </c>
      <c r="H77" s="21">
        <v>3589506</v>
      </c>
      <c r="I77" s="21">
        <v>19445709</v>
      </c>
      <c r="J77" s="21">
        <v>3666273</v>
      </c>
      <c r="K77" s="21">
        <v>3589396</v>
      </c>
      <c r="L77" s="21">
        <v>3661789</v>
      </c>
      <c r="M77" s="21">
        <v>10917458</v>
      </c>
      <c r="N77" s="21"/>
      <c r="O77" s="21"/>
      <c r="P77" s="21"/>
      <c r="Q77" s="21"/>
      <c r="R77" s="21"/>
      <c r="S77" s="21"/>
      <c r="T77" s="21"/>
      <c r="U77" s="21"/>
      <c r="V77" s="21">
        <v>30363167</v>
      </c>
      <c r="W77" s="21">
        <v>20444423</v>
      </c>
      <c r="X77" s="21"/>
      <c r="Y77" s="20"/>
      <c r="Z77" s="23">
        <v>42429573</v>
      </c>
    </row>
    <row r="78" spans="1:26" ht="13.5" hidden="1">
      <c r="A78" s="38" t="s">
        <v>32</v>
      </c>
      <c r="B78" s="19"/>
      <c r="C78" s="19"/>
      <c r="D78" s="20">
        <v>100354176</v>
      </c>
      <c r="E78" s="21">
        <v>100354176</v>
      </c>
      <c r="F78" s="21">
        <v>12278529</v>
      </c>
      <c r="G78" s="21">
        <v>9688635</v>
      </c>
      <c r="H78" s="21">
        <v>9676554</v>
      </c>
      <c r="I78" s="21">
        <v>31643718</v>
      </c>
      <c r="J78" s="21">
        <v>9355894</v>
      </c>
      <c r="K78" s="21">
        <v>9132220</v>
      </c>
      <c r="L78" s="21">
        <v>9614158</v>
      </c>
      <c r="M78" s="21">
        <v>28102272</v>
      </c>
      <c r="N78" s="21"/>
      <c r="O78" s="21"/>
      <c r="P78" s="21"/>
      <c r="Q78" s="21"/>
      <c r="R78" s="21"/>
      <c r="S78" s="21"/>
      <c r="T78" s="21"/>
      <c r="U78" s="21"/>
      <c r="V78" s="21">
        <v>59745990</v>
      </c>
      <c r="W78" s="21">
        <v>50177088</v>
      </c>
      <c r="X78" s="21"/>
      <c r="Y78" s="20"/>
      <c r="Z78" s="23">
        <v>100354176</v>
      </c>
    </row>
    <row r="79" spans="1:26" ht="13.5" hidden="1">
      <c r="A79" s="39" t="s">
        <v>103</v>
      </c>
      <c r="B79" s="19"/>
      <c r="C79" s="19"/>
      <c r="D79" s="20">
        <v>86233980</v>
      </c>
      <c r="E79" s="21">
        <v>86233980</v>
      </c>
      <c r="F79" s="21">
        <v>9080335</v>
      </c>
      <c r="G79" s="21">
        <v>8348828</v>
      </c>
      <c r="H79" s="21">
        <v>8338835</v>
      </c>
      <c r="I79" s="21">
        <v>25767998</v>
      </c>
      <c r="J79" s="21">
        <v>8020951</v>
      </c>
      <c r="K79" s="21">
        <v>7789759</v>
      </c>
      <c r="L79" s="21">
        <v>8275484</v>
      </c>
      <c r="M79" s="21">
        <v>24086194</v>
      </c>
      <c r="N79" s="21"/>
      <c r="O79" s="21"/>
      <c r="P79" s="21"/>
      <c r="Q79" s="21"/>
      <c r="R79" s="21"/>
      <c r="S79" s="21"/>
      <c r="T79" s="21"/>
      <c r="U79" s="21"/>
      <c r="V79" s="21">
        <v>49854192</v>
      </c>
      <c r="W79" s="21">
        <v>43116990</v>
      </c>
      <c r="X79" s="21"/>
      <c r="Y79" s="20"/>
      <c r="Z79" s="23">
        <v>86233980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14120196</v>
      </c>
      <c r="E82" s="21">
        <v>14120196</v>
      </c>
      <c r="F82" s="21">
        <v>3198194</v>
      </c>
      <c r="G82" s="21">
        <v>1339807</v>
      </c>
      <c r="H82" s="21">
        <v>1337719</v>
      </c>
      <c r="I82" s="21">
        <v>5875720</v>
      </c>
      <c r="J82" s="21">
        <v>1334943</v>
      </c>
      <c r="K82" s="21">
        <v>1342461</v>
      </c>
      <c r="L82" s="21">
        <v>1338674</v>
      </c>
      <c r="M82" s="21">
        <v>4016078</v>
      </c>
      <c r="N82" s="21"/>
      <c r="O82" s="21"/>
      <c r="P82" s="21"/>
      <c r="Q82" s="21"/>
      <c r="R82" s="21"/>
      <c r="S82" s="21"/>
      <c r="T82" s="21"/>
      <c r="U82" s="21"/>
      <c r="V82" s="21">
        <v>9891798</v>
      </c>
      <c r="W82" s="21">
        <v>7060098</v>
      </c>
      <c r="X82" s="21"/>
      <c r="Y82" s="20"/>
      <c r="Z82" s="23">
        <v>14120196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1596</v>
      </c>
      <c r="E84" s="30">
        <v>1596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798</v>
      </c>
      <c r="X84" s="30"/>
      <c r="Y84" s="29"/>
      <c r="Z84" s="31">
        <v>1596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4032870</v>
      </c>
      <c r="F5" s="345">
        <f t="shared" si="0"/>
        <v>4032870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2016435</v>
      </c>
      <c r="Y5" s="345">
        <f t="shared" si="0"/>
        <v>-2016435</v>
      </c>
      <c r="Z5" s="346">
        <f>+IF(X5&lt;&gt;0,+(Y5/X5)*100,0)</f>
        <v>-100</v>
      </c>
      <c r="AA5" s="347">
        <f>+AA6+AA8+AA11+AA13+AA15</f>
        <v>4032870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699150</v>
      </c>
      <c r="F6" s="59">
        <f t="shared" si="1"/>
        <v>699150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349575</v>
      </c>
      <c r="Y6" s="59">
        <f t="shared" si="1"/>
        <v>-349575</v>
      </c>
      <c r="Z6" s="61">
        <f>+IF(X6&lt;&gt;0,+(Y6/X6)*100,0)</f>
        <v>-100</v>
      </c>
      <c r="AA6" s="62">
        <f t="shared" si="1"/>
        <v>699150</v>
      </c>
    </row>
    <row r="7" spans="1:27" ht="13.5">
      <c r="A7" s="291" t="s">
        <v>228</v>
      </c>
      <c r="B7" s="142"/>
      <c r="C7" s="60"/>
      <c r="D7" s="327"/>
      <c r="E7" s="60">
        <v>699150</v>
      </c>
      <c r="F7" s="59">
        <v>699150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349575</v>
      </c>
      <c r="Y7" s="59">
        <v>-349575</v>
      </c>
      <c r="Z7" s="61">
        <v>-100</v>
      </c>
      <c r="AA7" s="62">
        <v>699150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1053000</v>
      </c>
      <c r="F8" s="59">
        <f t="shared" si="2"/>
        <v>1053000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526500</v>
      </c>
      <c r="Y8" s="59">
        <f t="shared" si="2"/>
        <v>-526500</v>
      </c>
      <c r="Z8" s="61">
        <f>+IF(X8&lt;&gt;0,+(Y8/X8)*100,0)</f>
        <v>-100</v>
      </c>
      <c r="AA8" s="62">
        <f>SUM(AA9:AA10)</f>
        <v>1053000</v>
      </c>
    </row>
    <row r="9" spans="1:27" ht="13.5">
      <c r="A9" s="291" t="s">
        <v>229</v>
      </c>
      <c r="B9" s="142"/>
      <c r="C9" s="60"/>
      <c r="D9" s="327"/>
      <c r="E9" s="60">
        <v>1053000</v>
      </c>
      <c r="F9" s="59">
        <v>1053000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526500</v>
      </c>
      <c r="Y9" s="59">
        <v>-526500</v>
      </c>
      <c r="Z9" s="61">
        <v>-100</v>
      </c>
      <c r="AA9" s="62">
        <v>1053000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2280720</v>
      </c>
      <c r="F15" s="59">
        <f t="shared" si="5"/>
        <v>2280720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1140360</v>
      </c>
      <c r="Y15" s="59">
        <f t="shared" si="5"/>
        <v>-1140360</v>
      </c>
      <c r="Z15" s="61">
        <f>+IF(X15&lt;&gt;0,+(Y15/X15)*100,0)</f>
        <v>-100</v>
      </c>
      <c r="AA15" s="62">
        <f>SUM(AA16:AA20)</f>
        <v>2280720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2280720</v>
      </c>
      <c r="F20" s="59">
        <v>2280720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1140360</v>
      </c>
      <c r="Y20" s="59">
        <v>-1140360</v>
      </c>
      <c r="Z20" s="61">
        <v>-100</v>
      </c>
      <c r="AA20" s="62">
        <v>2280720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307153</v>
      </c>
      <c r="F22" s="332">
        <f t="shared" si="6"/>
        <v>307153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153577</v>
      </c>
      <c r="Y22" s="332">
        <f t="shared" si="6"/>
        <v>-153577</v>
      </c>
      <c r="Z22" s="323">
        <f>+IF(X22&lt;&gt;0,+(Y22/X22)*100,0)</f>
        <v>-100</v>
      </c>
      <c r="AA22" s="337">
        <f>SUM(AA23:AA32)</f>
        <v>307153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307153</v>
      </c>
      <c r="F32" s="59">
        <v>307153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153577</v>
      </c>
      <c r="Y32" s="59">
        <v>-153577</v>
      </c>
      <c r="Z32" s="61">
        <v>-100</v>
      </c>
      <c r="AA32" s="62">
        <v>307153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1193000</v>
      </c>
      <c r="F40" s="332">
        <f t="shared" si="9"/>
        <v>1193000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596500</v>
      </c>
      <c r="Y40" s="332">
        <f t="shared" si="9"/>
        <v>-596500</v>
      </c>
      <c r="Z40" s="323">
        <f>+IF(X40&lt;&gt;0,+(Y40/X40)*100,0)</f>
        <v>-100</v>
      </c>
      <c r="AA40" s="337">
        <f>SUM(AA41:AA49)</f>
        <v>1193000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1193000</v>
      </c>
      <c r="F49" s="53">
        <v>1193000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596500</v>
      </c>
      <c r="Y49" s="53">
        <v>-596500</v>
      </c>
      <c r="Z49" s="94">
        <v>-100</v>
      </c>
      <c r="AA49" s="95">
        <v>1193000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5533023</v>
      </c>
      <c r="F60" s="264">
        <f t="shared" si="14"/>
        <v>5533023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2766512</v>
      </c>
      <c r="Y60" s="264">
        <f t="shared" si="14"/>
        <v>-2766512</v>
      </c>
      <c r="Z60" s="324">
        <f>+IF(X60&lt;&gt;0,+(Y60/X60)*100,0)</f>
        <v>-100</v>
      </c>
      <c r="AA60" s="232">
        <f>+AA57+AA54+AA51+AA40+AA37+AA34+AA22+AA5</f>
        <v>5533023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85049802</v>
      </c>
      <c r="D5" s="153">
        <f>SUM(D6:D8)</f>
        <v>0</v>
      </c>
      <c r="E5" s="154">
        <f t="shared" si="0"/>
        <v>93944754</v>
      </c>
      <c r="F5" s="100">
        <f t="shared" si="0"/>
        <v>93944754</v>
      </c>
      <c r="G5" s="100">
        <f t="shared" si="0"/>
        <v>26830207</v>
      </c>
      <c r="H5" s="100">
        <f t="shared" si="0"/>
        <v>2888640</v>
      </c>
      <c r="I5" s="100">
        <f t="shared" si="0"/>
        <v>4475745</v>
      </c>
      <c r="J5" s="100">
        <f t="shared" si="0"/>
        <v>34194592</v>
      </c>
      <c r="K5" s="100">
        <f t="shared" si="0"/>
        <v>5218382</v>
      </c>
      <c r="L5" s="100">
        <f t="shared" si="0"/>
        <v>4995924</v>
      </c>
      <c r="M5" s="100">
        <f t="shared" si="0"/>
        <v>14956409</v>
      </c>
      <c r="N5" s="100">
        <f t="shared" si="0"/>
        <v>25170715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59365307</v>
      </c>
      <c r="X5" s="100">
        <f t="shared" si="0"/>
        <v>47059874</v>
      </c>
      <c r="Y5" s="100">
        <f t="shared" si="0"/>
        <v>12305433</v>
      </c>
      <c r="Z5" s="137">
        <f>+IF(X5&lt;&gt;0,+(Y5/X5)*100,0)</f>
        <v>26.14846142596982</v>
      </c>
      <c r="AA5" s="153">
        <f>SUM(AA6:AA8)</f>
        <v>93944754</v>
      </c>
    </row>
    <row r="6" spans="1:27" ht="13.5">
      <c r="A6" s="138" t="s">
        <v>75</v>
      </c>
      <c r="B6" s="136"/>
      <c r="C6" s="155">
        <v>25734847</v>
      </c>
      <c r="D6" s="155"/>
      <c r="E6" s="156">
        <v>36283188</v>
      </c>
      <c r="F6" s="60">
        <v>36283188</v>
      </c>
      <c r="G6" s="60">
        <v>12308045</v>
      </c>
      <c r="H6" s="60">
        <v>23400</v>
      </c>
      <c r="I6" s="60">
        <v>5000</v>
      </c>
      <c r="J6" s="60">
        <v>12336445</v>
      </c>
      <c r="K6" s="60">
        <v>199903</v>
      </c>
      <c r="L6" s="60">
        <v>274210</v>
      </c>
      <c r="M6" s="60">
        <v>10475677</v>
      </c>
      <c r="N6" s="60">
        <v>10949790</v>
      </c>
      <c r="O6" s="60"/>
      <c r="P6" s="60"/>
      <c r="Q6" s="60"/>
      <c r="R6" s="60"/>
      <c r="S6" s="60"/>
      <c r="T6" s="60"/>
      <c r="U6" s="60"/>
      <c r="V6" s="60"/>
      <c r="W6" s="60">
        <v>23286235</v>
      </c>
      <c r="X6" s="60">
        <v>18141594</v>
      </c>
      <c r="Y6" s="60">
        <v>5144641</v>
      </c>
      <c r="Z6" s="140">
        <v>28.36</v>
      </c>
      <c r="AA6" s="155">
        <v>36283188</v>
      </c>
    </row>
    <row r="7" spans="1:27" ht="13.5">
      <c r="A7" s="138" t="s">
        <v>76</v>
      </c>
      <c r="B7" s="136"/>
      <c r="C7" s="157">
        <v>59297909</v>
      </c>
      <c r="D7" s="157"/>
      <c r="E7" s="158">
        <v>57645376</v>
      </c>
      <c r="F7" s="159">
        <v>57645376</v>
      </c>
      <c r="G7" s="159">
        <v>14521007</v>
      </c>
      <c r="H7" s="159">
        <v>2864025</v>
      </c>
      <c r="I7" s="159">
        <v>4469095</v>
      </c>
      <c r="J7" s="159">
        <v>21854127</v>
      </c>
      <c r="K7" s="159">
        <v>5016839</v>
      </c>
      <c r="L7" s="159">
        <v>4720854</v>
      </c>
      <c r="M7" s="159">
        <v>4479697</v>
      </c>
      <c r="N7" s="159">
        <v>14217390</v>
      </c>
      <c r="O7" s="159"/>
      <c r="P7" s="159"/>
      <c r="Q7" s="159"/>
      <c r="R7" s="159"/>
      <c r="S7" s="159"/>
      <c r="T7" s="159"/>
      <c r="U7" s="159"/>
      <c r="V7" s="159"/>
      <c r="W7" s="159">
        <v>36071517</v>
      </c>
      <c r="X7" s="159">
        <v>28910186</v>
      </c>
      <c r="Y7" s="159">
        <v>7161331</v>
      </c>
      <c r="Z7" s="141">
        <v>24.77</v>
      </c>
      <c r="AA7" s="157">
        <v>57645376</v>
      </c>
    </row>
    <row r="8" spans="1:27" ht="13.5">
      <c r="A8" s="138" t="s">
        <v>77</v>
      </c>
      <c r="B8" s="136"/>
      <c r="C8" s="155">
        <v>17046</v>
      </c>
      <c r="D8" s="155"/>
      <c r="E8" s="156">
        <v>16190</v>
      </c>
      <c r="F8" s="60">
        <v>16190</v>
      </c>
      <c r="G8" s="60">
        <v>1155</v>
      </c>
      <c r="H8" s="60">
        <v>1215</v>
      </c>
      <c r="I8" s="60">
        <v>1650</v>
      </c>
      <c r="J8" s="60">
        <v>4020</v>
      </c>
      <c r="K8" s="60">
        <v>1640</v>
      </c>
      <c r="L8" s="60">
        <v>860</v>
      </c>
      <c r="M8" s="60">
        <v>1035</v>
      </c>
      <c r="N8" s="60">
        <v>3535</v>
      </c>
      <c r="O8" s="60"/>
      <c r="P8" s="60"/>
      <c r="Q8" s="60"/>
      <c r="R8" s="60"/>
      <c r="S8" s="60"/>
      <c r="T8" s="60"/>
      <c r="U8" s="60"/>
      <c r="V8" s="60"/>
      <c r="W8" s="60">
        <v>7555</v>
      </c>
      <c r="X8" s="60">
        <v>8094</v>
      </c>
      <c r="Y8" s="60">
        <v>-539</v>
      </c>
      <c r="Z8" s="140">
        <v>-6.66</v>
      </c>
      <c r="AA8" s="155">
        <v>16190</v>
      </c>
    </row>
    <row r="9" spans="1:27" ht="13.5">
      <c r="A9" s="135" t="s">
        <v>78</v>
      </c>
      <c r="B9" s="136"/>
      <c r="C9" s="153">
        <f aca="true" t="shared" si="1" ref="C9:Y9">SUM(C10:C14)</f>
        <v>6010406</v>
      </c>
      <c r="D9" s="153">
        <f>SUM(D10:D14)</f>
        <v>0</v>
      </c>
      <c r="E9" s="154">
        <f t="shared" si="1"/>
        <v>4772713</v>
      </c>
      <c r="F9" s="100">
        <f t="shared" si="1"/>
        <v>4772713</v>
      </c>
      <c r="G9" s="100">
        <f t="shared" si="1"/>
        <v>124251</v>
      </c>
      <c r="H9" s="100">
        <f t="shared" si="1"/>
        <v>109513</v>
      </c>
      <c r="I9" s="100">
        <f t="shared" si="1"/>
        <v>106762</v>
      </c>
      <c r="J9" s="100">
        <f t="shared" si="1"/>
        <v>340526</v>
      </c>
      <c r="K9" s="100">
        <f t="shared" si="1"/>
        <v>2820635</v>
      </c>
      <c r="L9" s="100">
        <f t="shared" si="1"/>
        <v>173537</v>
      </c>
      <c r="M9" s="100">
        <f t="shared" si="1"/>
        <v>696710</v>
      </c>
      <c r="N9" s="100">
        <f t="shared" si="1"/>
        <v>3690882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4031408</v>
      </c>
      <c r="X9" s="100">
        <f t="shared" si="1"/>
        <v>2386362</v>
      </c>
      <c r="Y9" s="100">
        <f t="shared" si="1"/>
        <v>1645046</v>
      </c>
      <c r="Z9" s="137">
        <f>+IF(X9&lt;&gt;0,+(Y9/X9)*100,0)</f>
        <v>68.93530822230659</v>
      </c>
      <c r="AA9" s="153">
        <f>SUM(AA10:AA14)</f>
        <v>4772713</v>
      </c>
    </row>
    <row r="10" spans="1:27" ht="13.5">
      <c r="A10" s="138" t="s">
        <v>79</v>
      </c>
      <c r="B10" s="136"/>
      <c r="C10" s="155">
        <v>4541617</v>
      </c>
      <c r="D10" s="155"/>
      <c r="E10" s="156">
        <v>3984778</v>
      </c>
      <c r="F10" s="60">
        <v>3984778</v>
      </c>
      <c r="G10" s="60">
        <v>33792</v>
      </c>
      <c r="H10" s="60">
        <v>31539</v>
      </c>
      <c r="I10" s="60">
        <v>39760</v>
      </c>
      <c r="J10" s="60">
        <v>105091</v>
      </c>
      <c r="K10" s="60">
        <v>2748415</v>
      </c>
      <c r="L10" s="60">
        <v>105360</v>
      </c>
      <c r="M10" s="60">
        <v>642634</v>
      </c>
      <c r="N10" s="60">
        <v>3496409</v>
      </c>
      <c r="O10" s="60"/>
      <c r="P10" s="60"/>
      <c r="Q10" s="60"/>
      <c r="R10" s="60"/>
      <c r="S10" s="60"/>
      <c r="T10" s="60"/>
      <c r="U10" s="60"/>
      <c r="V10" s="60"/>
      <c r="W10" s="60">
        <v>3601500</v>
      </c>
      <c r="X10" s="60">
        <v>1992390</v>
      </c>
      <c r="Y10" s="60">
        <v>1609110</v>
      </c>
      <c r="Z10" s="140">
        <v>80.76</v>
      </c>
      <c r="AA10" s="155">
        <v>3984778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1038159</v>
      </c>
      <c r="D12" s="155"/>
      <c r="E12" s="156">
        <v>339500</v>
      </c>
      <c r="F12" s="60">
        <v>339500</v>
      </c>
      <c r="G12" s="60">
        <v>18377</v>
      </c>
      <c r="H12" s="60">
        <v>41793</v>
      </c>
      <c r="I12" s="60">
        <v>30821</v>
      </c>
      <c r="J12" s="60">
        <v>90991</v>
      </c>
      <c r="K12" s="60">
        <v>36039</v>
      </c>
      <c r="L12" s="60">
        <v>32041</v>
      </c>
      <c r="M12" s="60">
        <v>17940</v>
      </c>
      <c r="N12" s="60">
        <v>86020</v>
      </c>
      <c r="O12" s="60"/>
      <c r="P12" s="60"/>
      <c r="Q12" s="60"/>
      <c r="R12" s="60"/>
      <c r="S12" s="60"/>
      <c r="T12" s="60"/>
      <c r="U12" s="60"/>
      <c r="V12" s="60"/>
      <c r="W12" s="60">
        <v>177011</v>
      </c>
      <c r="X12" s="60">
        <v>169752</v>
      </c>
      <c r="Y12" s="60">
        <v>7259</v>
      </c>
      <c r="Z12" s="140">
        <v>4.28</v>
      </c>
      <c r="AA12" s="155">
        <v>339500</v>
      </c>
    </row>
    <row r="13" spans="1:27" ht="13.5">
      <c r="A13" s="138" t="s">
        <v>82</v>
      </c>
      <c r="B13" s="136"/>
      <c r="C13" s="155">
        <v>430630</v>
      </c>
      <c r="D13" s="155"/>
      <c r="E13" s="156">
        <v>448435</v>
      </c>
      <c r="F13" s="60">
        <v>448435</v>
      </c>
      <c r="G13" s="60">
        <v>72082</v>
      </c>
      <c r="H13" s="60">
        <v>36181</v>
      </c>
      <c r="I13" s="60">
        <v>36181</v>
      </c>
      <c r="J13" s="60">
        <v>144444</v>
      </c>
      <c r="K13" s="60">
        <v>36181</v>
      </c>
      <c r="L13" s="60">
        <v>36136</v>
      </c>
      <c r="M13" s="60">
        <v>36136</v>
      </c>
      <c r="N13" s="60">
        <v>108453</v>
      </c>
      <c r="O13" s="60"/>
      <c r="P13" s="60"/>
      <c r="Q13" s="60"/>
      <c r="R13" s="60"/>
      <c r="S13" s="60"/>
      <c r="T13" s="60"/>
      <c r="U13" s="60"/>
      <c r="V13" s="60"/>
      <c r="W13" s="60">
        <v>252897</v>
      </c>
      <c r="X13" s="60">
        <v>224220</v>
      </c>
      <c r="Y13" s="60">
        <v>28677</v>
      </c>
      <c r="Z13" s="140">
        <v>12.79</v>
      </c>
      <c r="AA13" s="155">
        <v>448435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18228118</v>
      </c>
      <c r="D15" s="153">
        <f>SUM(D16:D18)</f>
        <v>0</v>
      </c>
      <c r="E15" s="154">
        <f t="shared" si="2"/>
        <v>20097350</v>
      </c>
      <c r="F15" s="100">
        <f t="shared" si="2"/>
        <v>20097350</v>
      </c>
      <c r="G15" s="100">
        <f t="shared" si="2"/>
        <v>1976038</v>
      </c>
      <c r="H15" s="100">
        <f t="shared" si="2"/>
        <v>355455</v>
      </c>
      <c r="I15" s="100">
        <f t="shared" si="2"/>
        <v>994019</v>
      </c>
      <c r="J15" s="100">
        <f t="shared" si="2"/>
        <v>3325512</v>
      </c>
      <c r="K15" s="100">
        <f t="shared" si="2"/>
        <v>375401</v>
      </c>
      <c r="L15" s="100">
        <f t="shared" si="2"/>
        <v>1034107</v>
      </c>
      <c r="M15" s="100">
        <f t="shared" si="2"/>
        <v>366600</v>
      </c>
      <c r="N15" s="100">
        <f t="shared" si="2"/>
        <v>1776108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5101620</v>
      </c>
      <c r="X15" s="100">
        <f t="shared" si="2"/>
        <v>10048674</v>
      </c>
      <c r="Y15" s="100">
        <f t="shared" si="2"/>
        <v>-4947054</v>
      </c>
      <c r="Z15" s="137">
        <f>+IF(X15&lt;&gt;0,+(Y15/X15)*100,0)</f>
        <v>-49.230913451864396</v>
      </c>
      <c r="AA15" s="153">
        <f>SUM(AA16:AA18)</f>
        <v>20097350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18228118</v>
      </c>
      <c r="D17" s="155"/>
      <c r="E17" s="156">
        <v>20097350</v>
      </c>
      <c r="F17" s="60">
        <v>20097350</v>
      </c>
      <c r="G17" s="60">
        <v>1976038</v>
      </c>
      <c r="H17" s="60">
        <v>355455</v>
      </c>
      <c r="I17" s="60">
        <v>994019</v>
      </c>
      <c r="J17" s="60">
        <v>3325512</v>
      </c>
      <c r="K17" s="60">
        <v>375401</v>
      </c>
      <c r="L17" s="60">
        <v>1034107</v>
      </c>
      <c r="M17" s="60">
        <v>366600</v>
      </c>
      <c r="N17" s="60">
        <v>1776108</v>
      </c>
      <c r="O17" s="60"/>
      <c r="P17" s="60"/>
      <c r="Q17" s="60"/>
      <c r="R17" s="60"/>
      <c r="S17" s="60"/>
      <c r="T17" s="60"/>
      <c r="U17" s="60"/>
      <c r="V17" s="60"/>
      <c r="W17" s="60">
        <v>5101620</v>
      </c>
      <c r="X17" s="60">
        <v>10048674</v>
      </c>
      <c r="Y17" s="60">
        <v>-4947054</v>
      </c>
      <c r="Z17" s="140">
        <v>-49.23</v>
      </c>
      <c r="AA17" s="155">
        <v>20097350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113922462</v>
      </c>
      <c r="D19" s="153">
        <f>SUM(D20:D23)</f>
        <v>0</v>
      </c>
      <c r="E19" s="154">
        <f t="shared" si="3"/>
        <v>127984484</v>
      </c>
      <c r="F19" s="100">
        <f t="shared" si="3"/>
        <v>127984484</v>
      </c>
      <c r="G19" s="100">
        <f t="shared" si="3"/>
        <v>12278529</v>
      </c>
      <c r="H19" s="100">
        <f t="shared" si="3"/>
        <v>9688635</v>
      </c>
      <c r="I19" s="100">
        <f t="shared" si="3"/>
        <v>9676553</v>
      </c>
      <c r="J19" s="100">
        <f t="shared" si="3"/>
        <v>31643717</v>
      </c>
      <c r="K19" s="100">
        <f t="shared" si="3"/>
        <v>9355895</v>
      </c>
      <c r="L19" s="100">
        <f t="shared" si="3"/>
        <v>9132220</v>
      </c>
      <c r="M19" s="100">
        <f t="shared" si="3"/>
        <v>11675168</v>
      </c>
      <c r="N19" s="100">
        <f t="shared" si="3"/>
        <v>30163283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61807000</v>
      </c>
      <c r="X19" s="100">
        <f t="shared" si="3"/>
        <v>63992244</v>
      </c>
      <c r="Y19" s="100">
        <f t="shared" si="3"/>
        <v>-2185244</v>
      </c>
      <c r="Z19" s="137">
        <f>+IF(X19&lt;&gt;0,+(Y19/X19)*100,0)</f>
        <v>-3.4148575880539522</v>
      </c>
      <c r="AA19" s="153">
        <f>SUM(AA20:AA23)</f>
        <v>127984484</v>
      </c>
    </row>
    <row r="20" spans="1:27" ht="13.5">
      <c r="A20" s="138" t="s">
        <v>89</v>
      </c>
      <c r="B20" s="136"/>
      <c r="C20" s="155">
        <v>95561101</v>
      </c>
      <c r="D20" s="155"/>
      <c r="E20" s="156">
        <v>107391488</v>
      </c>
      <c r="F20" s="60">
        <v>107391488</v>
      </c>
      <c r="G20" s="60">
        <v>9080335</v>
      </c>
      <c r="H20" s="60">
        <v>8348828</v>
      </c>
      <c r="I20" s="60">
        <v>8338834</v>
      </c>
      <c r="J20" s="60">
        <v>25767997</v>
      </c>
      <c r="K20" s="60">
        <v>8020952</v>
      </c>
      <c r="L20" s="60">
        <v>7789759</v>
      </c>
      <c r="M20" s="60">
        <v>8810299</v>
      </c>
      <c r="N20" s="60">
        <v>24621010</v>
      </c>
      <c r="O20" s="60"/>
      <c r="P20" s="60"/>
      <c r="Q20" s="60"/>
      <c r="R20" s="60"/>
      <c r="S20" s="60"/>
      <c r="T20" s="60"/>
      <c r="U20" s="60"/>
      <c r="V20" s="60"/>
      <c r="W20" s="60">
        <v>50389007</v>
      </c>
      <c r="X20" s="60">
        <v>53695746</v>
      </c>
      <c r="Y20" s="60">
        <v>-3306739</v>
      </c>
      <c r="Z20" s="140">
        <v>-6.16</v>
      </c>
      <c r="AA20" s="155">
        <v>107391488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18361361</v>
      </c>
      <c r="D23" s="155"/>
      <c r="E23" s="156">
        <v>20592996</v>
      </c>
      <c r="F23" s="60">
        <v>20592996</v>
      </c>
      <c r="G23" s="60">
        <v>3198194</v>
      </c>
      <c r="H23" s="60">
        <v>1339807</v>
      </c>
      <c r="I23" s="60">
        <v>1337719</v>
      </c>
      <c r="J23" s="60">
        <v>5875720</v>
      </c>
      <c r="K23" s="60">
        <v>1334943</v>
      </c>
      <c r="L23" s="60">
        <v>1342461</v>
      </c>
      <c r="M23" s="60">
        <v>2864869</v>
      </c>
      <c r="N23" s="60">
        <v>5542273</v>
      </c>
      <c r="O23" s="60"/>
      <c r="P23" s="60"/>
      <c r="Q23" s="60"/>
      <c r="R23" s="60"/>
      <c r="S23" s="60"/>
      <c r="T23" s="60"/>
      <c r="U23" s="60"/>
      <c r="V23" s="60"/>
      <c r="W23" s="60">
        <v>11417993</v>
      </c>
      <c r="X23" s="60">
        <v>10296498</v>
      </c>
      <c r="Y23" s="60">
        <v>1121495</v>
      </c>
      <c r="Z23" s="140">
        <v>10.89</v>
      </c>
      <c r="AA23" s="155">
        <v>20592996</v>
      </c>
    </row>
    <row r="24" spans="1:27" ht="13.5">
      <c r="A24" s="135" t="s">
        <v>93</v>
      </c>
      <c r="B24" s="142" t="s">
        <v>94</v>
      </c>
      <c r="C24" s="153">
        <v>3055</v>
      </c>
      <c r="D24" s="153"/>
      <c r="E24" s="154">
        <v>3060</v>
      </c>
      <c r="F24" s="100">
        <v>3060</v>
      </c>
      <c r="G24" s="100">
        <v>222</v>
      </c>
      <c r="H24" s="100">
        <v>222</v>
      </c>
      <c r="I24" s="100">
        <v>222</v>
      </c>
      <c r="J24" s="100">
        <v>666</v>
      </c>
      <c r="K24" s="100">
        <v>222</v>
      </c>
      <c r="L24" s="100">
        <v>337</v>
      </c>
      <c r="M24" s="100">
        <v>221</v>
      </c>
      <c r="N24" s="100">
        <v>780</v>
      </c>
      <c r="O24" s="100"/>
      <c r="P24" s="100"/>
      <c r="Q24" s="100"/>
      <c r="R24" s="100"/>
      <c r="S24" s="100"/>
      <c r="T24" s="100"/>
      <c r="U24" s="100"/>
      <c r="V24" s="100"/>
      <c r="W24" s="100">
        <v>1446</v>
      </c>
      <c r="X24" s="100">
        <v>1530</v>
      </c>
      <c r="Y24" s="100">
        <v>-84</v>
      </c>
      <c r="Z24" s="137">
        <v>-5.49</v>
      </c>
      <c r="AA24" s="153">
        <v>3060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223213843</v>
      </c>
      <c r="D25" s="168">
        <f>+D5+D9+D15+D19+D24</f>
        <v>0</v>
      </c>
      <c r="E25" s="169">
        <f t="shared" si="4"/>
        <v>246802361</v>
      </c>
      <c r="F25" s="73">
        <f t="shared" si="4"/>
        <v>246802361</v>
      </c>
      <c r="G25" s="73">
        <f t="shared" si="4"/>
        <v>41209247</v>
      </c>
      <c r="H25" s="73">
        <f t="shared" si="4"/>
        <v>13042465</v>
      </c>
      <c r="I25" s="73">
        <f t="shared" si="4"/>
        <v>15253301</v>
      </c>
      <c r="J25" s="73">
        <f t="shared" si="4"/>
        <v>69505013</v>
      </c>
      <c r="K25" s="73">
        <f t="shared" si="4"/>
        <v>17770535</v>
      </c>
      <c r="L25" s="73">
        <f t="shared" si="4"/>
        <v>15336125</v>
      </c>
      <c r="M25" s="73">
        <f t="shared" si="4"/>
        <v>27695108</v>
      </c>
      <c r="N25" s="73">
        <f t="shared" si="4"/>
        <v>60801768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130306781</v>
      </c>
      <c r="X25" s="73">
        <f t="shared" si="4"/>
        <v>123488684</v>
      </c>
      <c r="Y25" s="73">
        <f t="shared" si="4"/>
        <v>6818097</v>
      </c>
      <c r="Z25" s="170">
        <f>+IF(X25&lt;&gt;0,+(Y25/X25)*100,0)</f>
        <v>5.521232212661688</v>
      </c>
      <c r="AA25" s="168">
        <f>+AA5+AA9+AA15+AA19+AA24</f>
        <v>246802361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52845361</v>
      </c>
      <c r="D28" s="153">
        <f>SUM(D29:D31)</f>
        <v>0</v>
      </c>
      <c r="E28" s="154">
        <f t="shared" si="5"/>
        <v>44238877</v>
      </c>
      <c r="F28" s="100">
        <f t="shared" si="5"/>
        <v>44238877</v>
      </c>
      <c r="G28" s="100">
        <f t="shared" si="5"/>
        <v>3177054</v>
      </c>
      <c r="H28" s="100">
        <f t="shared" si="5"/>
        <v>2519915</v>
      </c>
      <c r="I28" s="100">
        <f t="shared" si="5"/>
        <v>3310746</v>
      </c>
      <c r="J28" s="100">
        <f t="shared" si="5"/>
        <v>9007715</v>
      </c>
      <c r="K28" s="100">
        <f t="shared" si="5"/>
        <v>3280161</v>
      </c>
      <c r="L28" s="100">
        <f t="shared" si="5"/>
        <v>2937384</v>
      </c>
      <c r="M28" s="100">
        <f t="shared" si="5"/>
        <v>3592849</v>
      </c>
      <c r="N28" s="100">
        <f t="shared" si="5"/>
        <v>9810394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18818109</v>
      </c>
      <c r="X28" s="100">
        <f t="shared" si="5"/>
        <v>23918288</v>
      </c>
      <c r="Y28" s="100">
        <f t="shared" si="5"/>
        <v>-5100179</v>
      </c>
      <c r="Z28" s="137">
        <f>+IF(X28&lt;&gt;0,+(Y28/X28)*100,0)</f>
        <v>-21.323344714303964</v>
      </c>
      <c r="AA28" s="153">
        <f>SUM(AA29:AA31)</f>
        <v>44238877</v>
      </c>
    </row>
    <row r="29" spans="1:27" ht="13.5">
      <c r="A29" s="138" t="s">
        <v>75</v>
      </c>
      <c r="B29" s="136"/>
      <c r="C29" s="155">
        <v>13947420</v>
      </c>
      <c r="D29" s="155"/>
      <c r="E29" s="156">
        <v>20124185</v>
      </c>
      <c r="F29" s="60">
        <v>20124185</v>
      </c>
      <c r="G29" s="60">
        <v>1457581</v>
      </c>
      <c r="H29" s="60">
        <v>945400</v>
      </c>
      <c r="I29" s="60">
        <v>1395941</v>
      </c>
      <c r="J29" s="60">
        <v>3798922</v>
      </c>
      <c r="K29" s="60">
        <v>1384706</v>
      </c>
      <c r="L29" s="60">
        <v>1223993</v>
      </c>
      <c r="M29" s="60">
        <v>1361064</v>
      </c>
      <c r="N29" s="60">
        <v>3969763</v>
      </c>
      <c r="O29" s="60"/>
      <c r="P29" s="60"/>
      <c r="Q29" s="60"/>
      <c r="R29" s="60"/>
      <c r="S29" s="60"/>
      <c r="T29" s="60"/>
      <c r="U29" s="60"/>
      <c r="V29" s="60"/>
      <c r="W29" s="60">
        <v>7768685</v>
      </c>
      <c r="X29" s="60">
        <v>11287470</v>
      </c>
      <c r="Y29" s="60">
        <v>-3518785</v>
      </c>
      <c r="Z29" s="140">
        <v>-31.17</v>
      </c>
      <c r="AA29" s="155">
        <v>20124185</v>
      </c>
    </row>
    <row r="30" spans="1:27" ht="13.5">
      <c r="A30" s="138" t="s">
        <v>76</v>
      </c>
      <c r="B30" s="136"/>
      <c r="C30" s="157">
        <v>33313311</v>
      </c>
      <c r="D30" s="157"/>
      <c r="E30" s="158">
        <v>15925668</v>
      </c>
      <c r="F30" s="159">
        <v>15925668</v>
      </c>
      <c r="G30" s="159">
        <v>1348079</v>
      </c>
      <c r="H30" s="159">
        <v>1217297</v>
      </c>
      <c r="I30" s="159">
        <v>1634052</v>
      </c>
      <c r="J30" s="159">
        <v>4199428</v>
      </c>
      <c r="K30" s="159">
        <v>1363806</v>
      </c>
      <c r="L30" s="159">
        <v>1326714</v>
      </c>
      <c r="M30" s="159">
        <v>1566814</v>
      </c>
      <c r="N30" s="159">
        <v>4257334</v>
      </c>
      <c r="O30" s="159"/>
      <c r="P30" s="159"/>
      <c r="Q30" s="159"/>
      <c r="R30" s="159"/>
      <c r="S30" s="159"/>
      <c r="T30" s="159"/>
      <c r="U30" s="159"/>
      <c r="V30" s="159"/>
      <c r="W30" s="159">
        <v>8456762</v>
      </c>
      <c r="X30" s="159">
        <v>8314624</v>
      </c>
      <c r="Y30" s="159">
        <v>142138</v>
      </c>
      <c r="Z30" s="141">
        <v>1.71</v>
      </c>
      <c r="AA30" s="157">
        <v>15925668</v>
      </c>
    </row>
    <row r="31" spans="1:27" ht="13.5">
      <c r="A31" s="138" t="s">
        <v>77</v>
      </c>
      <c r="B31" s="136"/>
      <c r="C31" s="155">
        <v>5584630</v>
      </c>
      <c r="D31" s="155"/>
      <c r="E31" s="156">
        <v>8189024</v>
      </c>
      <c r="F31" s="60">
        <v>8189024</v>
      </c>
      <c r="G31" s="60">
        <v>371394</v>
      </c>
      <c r="H31" s="60">
        <v>357218</v>
      </c>
      <c r="I31" s="60">
        <v>280753</v>
      </c>
      <c r="J31" s="60">
        <v>1009365</v>
      </c>
      <c r="K31" s="60">
        <v>531649</v>
      </c>
      <c r="L31" s="60">
        <v>386677</v>
      </c>
      <c r="M31" s="60">
        <v>664971</v>
      </c>
      <c r="N31" s="60">
        <v>1583297</v>
      </c>
      <c r="O31" s="60"/>
      <c r="P31" s="60"/>
      <c r="Q31" s="60"/>
      <c r="R31" s="60"/>
      <c r="S31" s="60"/>
      <c r="T31" s="60"/>
      <c r="U31" s="60"/>
      <c r="V31" s="60"/>
      <c r="W31" s="60">
        <v>2592662</v>
      </c>
      <c r="X31" s="60">
        <v>4316194</v>
      </c>
      <c r="Y31" s="60">
        <v>-1723532</v>
      </c>
      <c r="Z31" s="140">
        <v>-39.93</v>
      </c>
      <c r="AA31" s="155">
        <v>8189024</v>
      </c>
    </row>
    <row r="32" spans="1:27" ht="13.5">
      <c r="A32" s="135" t="s">
        <v>78</v>
      </c>
      <c r="B32" s="136"/>
      <c r="C32" s="153">
        <f aca="true" t="shared" si="6" ref="C32:Y32">SUM(C33:C37)</f>
        <v>36710723</v>
      </c>
      <c r="D32" s="153">
        <f>SUM(D33:D37)</f>
        <v>0</v>
      </c>
      <c r="E32" s="154">
        <f t="shared" si="6"/>
        <v>39018355</v>
      </c>
      <c r="F32" s="100">
        <f t="shared" si="6"/>
        <v>39018355</v>
      </c>
      <c r="G32" s="100">
        <f t="shared" si="6"/>
        <v>2743357</v>
      </c>
      <c r="H32" s="100">
        <f t="shared" si="6"/>
        <v>2871987</v>
      </c>
      <c r="I32" s="100">
        <f t="shared" si="6"/>
        <v>2635483</v>
      </c>
      <c r="J32" s="100">
        <f t="shared" si="6"/>
        <v>8250827</v>
      </c>
      <c r="K32" s="100">
        <f t="shared" si="6"/>
        <v>2987171</v>
      </c>
      <c r="L32" s="100">
        <f t="shared" si="6"/>
        <v>2822674</v>
      </c>
      <c r="M32" s="100">
        <f t="shared" si="6"/>
        <v>2858844</v>
      </c>
      <c r="N32" s="100">
        <f t="shared" si="6"/>
        <v>8668689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16919516</v>
      </c>
      <c r="X32" s="100">
        <f t="shared" si="6"/>
        <v>19888650</v>
      </c>
      <c r="Y32" s="100">
        <f t="shared" si="6"/>
        <v>-2969134</v>
      </c>
      <c r="Z32" s="137">
        <f>+IF(X32&lt;&gt;0,+(Y32/X32)*100,0)</f>
        <v>-14.928786016144887</v>
      </c>
      <c r="AA32" s="153">
        <f>SUM(AA33:AA37)</f>
        <v>39018355</v>
      </c>
    </row>
    <row r="33" spans="1:27" ht="13.5">
      <c r="A33" s="138" t="s">
        <v>79</v>
      </c>
      <c r="B33" s="136"/>
      <c r="C33" s="155">
        <v>25504229</v>
      </c>
      <c r="D33" s="155"/>
      <c r="E33" s="156">
        <v>26535866</v>
      </c>
      <c r="F33" s="60">
        <v>26535866</v>
      </c>
      <c r="G33" s="60">
        <v>1868253</v>
      </c>
      <c r="H33" s="60">
        <v>1882661</v>
      </c>
      <c r="I33" s="60">
        <v>1780919</v>
      </c>
      <c r="J33" s="60">
        <v>5531833</v>
      </c>
      <c r="K33" s="60">
        <v>2091007</v>
      </c>
      <c r="L33" s="60">
        <v>1975190</v>
      </c>
      <c r="M33" s="60">
        <v>2047496</v>
      </c>
      <c r="N33" s="60">
        <v>6113693</v>
      </c>
      <c r="O33" s="60"/>
      <c r="P33" s="60"/>
      <c r="Q33" s="60"/>
      <c r="R33" s="60"/>
      <c r="S33" s="60"/>
      <c r="T33" s="60"/>
      <c r="U33" s="60"/>
      <c r="V33" s="60"/>
      <c r="W33" s="60">
        <v>11645526</v>
      </c>
      <c r="X33" s="60">
        <v>13611152</v>
      </c>
      <c r="Y33" s="60">
        <v>-1965626</v>
      </c>
      <c r="Z33" s="140">
        <v>-14.44</v>
      </c>
      <c r="AA33" s="155">
        <v>26535866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10938864</v>
      </c>
      <c r="D35" s="155"/>
      <c r="E35" s="156">
        <v>12151015</v>
      </c>
      <c r="F35" s="60">
        <v>12151015</v>
      </c>
      <c r="G35" s="60">
        <v>877091</v>
      </c>
      <c r="H35" s="60">
        <v>991314</v>
      </c>
      <c r="I35" s="60">
        <v>855799</v>
      </c>
      <c r="J35" s="60">
        <v>2724204</v>
      </c>
      <c r="K35" s="60">
        <v>897980</v>
      </c>
      <c r="L35" s="60">
        <v>850000</v>
      </c>
      <c r="M35" s="60">
        <v>814926</v>
      </c>
      <c r="N35" s="60">
        <v>2562906</v>
      </c>
      <c r="O35" s="60"/>
      <c r="P35" s="60"/>
      <c r="Q35" s="60"/>
      <c r="R35" s="60"/>
      <c r="S35" s="60"/>
      <c r="T35" s="60"/>
      <c r="U35" s="60"/>
      <c r="V35" s="60"/>
      <c r="W35" s="60">
        <v>5287110</v>
      </c>
      <c r="X35" s="60">
        <v>6111760</v>
      </c>
      <c r="Y35" s="60">
        <v>-824650</v>
      </c>
      <c r="Z35" s="140">
        <v>-13.49</v>
      </c>
      <c r="AA35" s="155">
        <v>12151015</v>
      </c>
    </row>
    <row r="36" spans="1:27" ht="13.5">
      <c r="A36" s="138" t="s">
        <v>82</v>
      </c>
      <c r="B36" s="136"/>
      <c r="C36" s="155">
        <v>267630</v>
      </c>
      <c r="D36" s="155"/>
      <c r="E36" s="156">
        <v>331474</v>
      </c>
      <c r="F36" s="60">
        <v>331474</v>
      </c>
      <c r="G36" s="60">
        <v>-1987</v>
      </c>
      <c r="H36" s="60">
        <v>-1988</v>
      </c>
      <c r="I36" s="60">
        <v>-1235</v>
      </c>
      <c r="J36" s="60">
        <v>-5210</v>
      </c>
      <c r="K36" s="60">
        <v>-1816</v>
      </c>
      <c r="L36" s="60">
        <v>-2516</v>
      </c>
      <c r="M36" s="60">
        <v>-3578</v>
      </c>
      <c r="N36" s="60">
        <v>-7910</v>
      </c>
      <c r="O36" s="60"/>
      <c r="P36" s="60"/>
      <c r="Q36" s="60"/>
      <c r="R36" s="60"/>
      <c r="S36" s="60"/>
      <c r="T36" s="60"/>
      <c r="U36" s="60"/>
      <c r="V36" s="60"/>
      <c r="W36" s="60">
        <v>-13120</v>
      </c>
      <c r="X36" s="60">
        <v>165738</v>
      </c>
      <c r="Y36" s="60">
        <v>-178858</v>
      </c>
      <c r="Z36" s="140">
        <v>-107.92</v>
      </c>
      <c r="AA36" s="155">
        <v>331474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19935158</v>
      </c>
      <c r="D38" s="153">
        <f>SUM(D39:D41)</f>
        <v>0</v>
      </c>
      <c r="E38" s="154">
        <f t="shared" si="7"/>
        <v>26753645</v>
      </c>
      <c r="F38" s="100">
        <f t="shared" si="7"/>
        <v>26753645</v>
      </c>
      <c r="G38" s="100">
        <f t="shared" si="7"/>
        <v>1185618</v>
      </c>
      <c r="H38" s="100">
        <f t="shared" si="7"/>
        <v>1260941</v>
      </c>
      <c r="I38" s="100">
        <f t="shared" si="7"/>
        <v>1564475</v>
      </c>
      <c r="J38" s="100">
        <f t="shared" si="7"/>
        <v>4011034</v>
      </c>
      <c r="K38" s="100">
        <f t="shared" si="7"/>
        <v>1282498</v>
      </c>
      <c r="L38" s="100">
        <f t="shared" si="7"/>
        <v>1281037</v>
      </c>
      <c r="M38" s="100">
        <f t="shared" si="7"/>
        <v>1365329</v>
      </c>
      <c r="N38" s="100">
        <f t="shared" si="7"/>
        <v>3928864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7939898</v>
      </c>
      <c r="X38" s="100">
        <f t="shared" si="7"/>
        <v>13402650</v>
      </c>
      <c r="Y38" s="100">
        <f t="shared" si="7"/>
        <v>-5462752</v>
      </c>
      <c r="Z38" s="137">
        <f>+IF(X38&lt;&gt;0,+(Y38/X38)*100,0)</f>
        <v>-40.75874547197756</v>
      </c>
      <c r="AA38" s="153">
        <f>SUM(AA39:AA41)</f>
        <v>26753645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19935158</v>
      </c>
      <c r="D40" s="155"/>
      <c r="E40" s="156">
        <v>26753645</v>
      </c>
      <c r="F40" s="60">
        <v>26753645</v>
      </c>
      <c r="G40" s="60">
        <v>1185618</v>
      </c>
      <c r="H40" s="60">
        <v>1260941</v>
      </c>
      <c r="I40" s="60">
        <v>1564475</v>
      </c>
      <c r="J40" s="60">
        <v>4011034</v>
      </c>
      <c r="K40" s="60">
        <v>1282498</v>
      </c>
      <c r="L40" s="60">
        <v>1281037</v>
      </c>
      <c r="M40" s="60">
        <v>1365329</v>
      </c>
      <c r="N40" s="60">
        <v>3928864</v>
      </c>
      <c r="O40" s="60"/>
      <c r="P40" s="60"/>
      <c r="Q40" s="60"/>
      <c r="R40" s="60"/>
      <c r="S40" s="60"/>
      <c r="T40" s="60"/>
      <c r="U40" s="60"/>
      <c r="V40" s="60"/>
      <c r="W40" s="60">
        <v>7939898</v>
      </c>
      <c r="X40" s="60">
        <v>13402650</v>
      </c>
      <c r="Y40" s="60">
        <v>-5462752</v>
      </c>
      <c r="Z40" s="140">
        <v>-40.76</v>
      </c>
      <c r="AA40" s="155">
        <v>26753645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115950152</v>
      </c>
      <c r="D42" s="153">
        <f>SUM(D43:D46)</f>
        <v>0</v>
      </c>
      <c r="E42" s="154">
        <f t="shared" si="8"/>
        <v>117703923</v>
      </c>
      <c r="F42" s="100">
        <f t="shared" si="8"/>
        <v>117703923</v>
      </c>
      <c r="G42" s="100">
        <f t="shared" si="8"/>
        <v>2493896</v>
      </c>
      <c r="H42" s="100">
        <f t="shared" si="8"/>
        <v>14114122</v>
      </c>
      <c r="I42" s="100">
        <f t="shared" si="8"/>
        <v>12996363</v>
      </c>
      <c r="J42" s="100">
        <f t="shared" si="8"/>
        <v>29604381</v>
      </c>
      <c r="K42" s="100">
        <f t="shared" si="8"/>
        <v>8553681</v>
      </c>
      <c r="L42" s="100">
        <f t="shared" si="8"/>
        <v>8813982</v>
      </c>
      <c r="M42" s="100">
        <f t="shared" si="8"/>
        <v>8572825</v>
      </c>
      <c r="N42" s="100">
        <f t="shared" si="8"/>
        <v>25940488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55544869</v>
      </c>
      <c r="X42" s="100">
        <f t="shared" si="8"/>
        <v>62380610</v>
      </c>
      <c r="Y42" s="100">
        <f t="shared" si="8"/>
        <v>-6835741</v>
      </c>
      <c r="Z42" s="137">
        <f>+IF(X42&lt;&gt;0,+(Y42/X42)*100,0)</f>
        <v>-10.958118235778713</v>
      </c>
      <c r="AA42" s="153">
        <f>SUM(AA43:AA46)</f>
        <v>117703923</v>
      </c>
    </row>
    <row r="43" spans="1:27" ht="13.5">
      <c r="A43" s="138" t="s">
        <v>89</v>
      </c>
      <c r="B43" s="136"/>
      <c r="C43" s="155">
        <v>96000230</v>
      </c>
      <c r="D43" s="155"/>
      <c r="E43" s="156">
        <v>96831027</v>
      </c>
      <c r="F43" s="60">
        <v>96831027</v>
      </c>
      <c r="G43" s="60">
        <v>1455953</v>
      </c>
      <c r="H43" s="60">
        <v>12782906</v>
      </c>
      <c r="I43" s="60">
        <v>11678431</v>
      </c>
      <c r="J43" s="60">
        <v>25917290</v>
      </c>
      <c r="K43" s="60">
        <v>7142727</v>
      </c>
      <c r="L43" s="60">
        <v>7333645</v>
      </c>
      <c r="M43" s="60">
        <v>6817162</v>
      </c>
      <c r="N43" s="60">
        <v>21293534</v>
      </c>
      <c r="O43" s="60"/>
      <c r="P43" s="60"/>
      <c r="Q43" s="60"/>
      <c r="R43" s="60"/>
      <c r="S43" s="60"/>
      <c r="T43" s="60"/>
      <c r="U43" s="60"/>
      <c r="V43" s="60"/>
      <c r="W43" s="60">
        <v>47210824</v>
      </c>
      <c r="X43" s="60">
        <v>51857407</v>
      </c>
      <c r="Y43" s="60">
        <v>-4646583</v>
      </c>
      <c r="Z43" s="140">
        <v>-8.96</v>
      </c>
      <c r="AA43" s="155">
        <v>96831027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839087</v>
      </c>
      <c r="D45" s="157"/>
      <c r="E45" s="158">
        <v>1108430</v>
      </c>
      <c r="F45" s="159">
        <v>1108430</v>
      </c>
      <c r="G45" s="159">
        <v>64190</v>
      </c>
      <c r="H45" s="159">
        <v>82936</v>
      </c>
      <c r="I45" s="159">
        <v>85444</v>
      </c>
      <c r="J45" s="159">
        <v>232570</v>
      </c>
      <c r="K45" s="159">
        <v>81796</v>
      </c>
      <c r="L45" s="159">
        <v>88824</v>
      </c>
      <c r="M45" s="159">
        <v>100884</v>
      </c>
      <c r="N45" s="159">
        <v>271504</v>
      </c>
      <c r="O45" s="159"/>
      <c r="P45" s="159"/>
      <c r="Q45" s="159"/>
      <c r="R45" s="159"/>
      <c r="S45" s="159"/>
      <c r="T45" s="159"/>
      <c r="U45" s="159"/>
      <c r="V45" s="159"/>
      <c r="W45" s="159">
        <v>504074</v>
      </c>
      <c r="X45" s="159">
        <v>554214</v>
      </c>
      <c r="Y45" s="159">
        <v>-50140</v>
      </c>
      <c r="Z45" s="141">
        <v>-9.05</v>
      </c>
      <c r="AA45" s="157">
        <v>1108430</v>
      </c>
    </row>
    <row r="46" spans="1:27" ht="13.5">
      <c r="A46" s="138" t="s">
        <v>92</v>
      </c>
      <c r="B46" s="136"/>
      <c r="C46" s="155">
        <v>19110835</v>
      </c>
      <c r="D46" s="155"/>
      <c r="E46" s="156">
        <v>19764466</v>
      </c>
      <c r="F46" s="60">
        <v>19764466</v>
      </c>
      <c r="G46" s="60">
        <v>973753</v>
      </c>
      <c r="H46" s="60">
        <v>1248280</v>
      </c>
      <c r="I46" s="60">
        <v>1232488</v>
      </c>
      <c r="J46" s="60">
        <v>3454521</v>
      </c>
      <c r="K46" s="60">
        <v>1329158</v>
      </c>
      <c r="L46" s="60">
        <v>1391513</v>
      </c>
      <c r="M46" s="60">
        <v>1654779</v>
      </c>
      <c r="N46" s="60">
        <v>4375450</v>
      </c>
      <c r="O46" s="60"/>
      <c r="P46" s="60"/>
      <c r="Q46" s="60"/>
      <c r="R46" s="60"/>
      <c r="S46" s="60"/>
      <c r="T46" s="60"/>
      <c r="U46" s="60"/>
      <c r="V46" s="60"/>
      <c r="W46" s="60">
        <v>7829971</v>
      </c>
      <c r="X46" s="60">
        <v>9968989</v>
      </c>
      <c r="Y46" s="60">
        <v>-2139018</v>
      </c>
      <c r="Z46" s="140">
        <v>-21.46</v>
      </c>
      <c r="AA46" s="155">
        <v>19764466</v>
      </c>
    </row>
    <row r="47" spans="1:27" ht="13.5">
      <c r="A47" s="135" t="s">
        <v>93</v>
      </c>
      <c r="B47" s="142" t="s">
        <v>94</v>
      </c>
      <c r="C47" s="153">
        <v>263963</v>
      </c>
      <c r="D47" s="153"/>
      <c r="E47" s="154">
        <v>300396</v>
      </c>
      <c r="F47" s="100">
        <v>300396</v>
      </c>
      <c r="G47" s="100">
        <v>13955</v>
      </c>
      <c r="H47" s="100">
        <v>22927</v>
      </c>
      <c r="I47" s="100">
        <v>6787</v>
      </c>
      <c r="J47" s="100">
        <v>43669</v>
      </c>
      <c r="K47" s="100">
        <v>41026</v>
      </c>
      <c r="L47" s="100">
        <v>23688</v>
      </c>
      <c r="M47" s="100">
        <v>16649</v>
      </c>
      <c r="N47" s="100">
        <v>81363</v>
      </c>
      <c r="O47" s="100"/>
      <c r="P47" s="100"/>
      <c r="Q47" s="100"/>
      <c r="R47" s="100"/>
      <c r="S47" s="100"/>
      <c r="T47" s="100"/>
      <c r="U47" s="100"/>
      <c r="V47" s="100"/>
      <c r="W47" s="100">
        <v>125032</v>
      </c>
      <c r="X47" s="100">
        <v>152283</v>
      </c>
      <c r="Y47" s="100">
        <v>-27251</v>
      </c>
      <c r="Z47" s="137">
        <v>-17.89</v>
      </c>
      <c r="AA47" s="153">
        <v>300396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225705357</v>
      </c>
      <c r="D48" s="168">
        <f>+D28+D32+D38+D42+D47</f>
        <v>0</v>
      </c>
      <c r="E48" s="169">
        <f t="shared" si="9"/>
        <v>228015196</v>
      </c>
      <c r="F48" s="73">
        <f t="shared" si="9"/>
        <v>228015196</v>
      </c>
      <c r="G48" s="73">
        <f t="shared" si="9"/>
        <v>9613880</v>
      </c>
      <c r="H48" s="73">
        <f t="shared" si="9"/>
        <v>20789892</v>
      </c>
      <c r="I48" s="73">
        <f t="shared" si="9"/>
        <v>20513854</v>
      </c>
      <c r="J48" s="73">
        <f t="shared" si="9"/>
        <v>50917626</v>
      </c>
      <c r="K48" s="73">
        <f t="shared" si="9"/>
        <v>16144537</v>
      </c>
      <c r="L48" s="73">
        <f t="shared" si="9"/>
        <v>15878765</v>
      </c>
      <c r="M48" s="73">
        <f t="shared" si="9"/>
        <v>16406496</v>
      </c>
      <c r="N48" s="73">
        <f t="shared" si="9"/>
        <v>48429798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99347424</v>
      </c>
      <c r="X48" s="73">
        <f t="shared" si="9"/>
        <v>119742481</v>
      </c>
      <c r="Y48" s="73">
        <f t="shared" si="9"/>
        <v>-20395057</v>
      </c>
      <c r="Z48" s="170">
        <f>+IF(X48&lt;&gt;0,+(Y48/X48)*100,0)</f>
        <v>-17.032432291093084</v>
      </c>
      <c r="AA48" s="168">
        <f>+AA28+AA32+AA38+AA42+AA47</f>
        <v>228015196</v>
      </c>
    </row>
    <row r="49" spans="1:27" ht="13.5">
      <c r="A49" s="148" t="s">
        <v>49</v>
      </c>
      <c r="B49" s="149"/>
      <c r="C49" s="171">
        <f aca="true" t="shared" si="10" ref="C49:Y49">+C25-C48</f>
        <v>-2491514</v>
      </c>
      <c r="D49" s="171">
        <f>+D25-D48</f>
        <v>0</v>
      </c>
      <c r="E49" s="172">
        <f t="shared" si="10"/>
        <v>18787165</v>
      </c>
      <c r="F49" s="173">
        <f t="shared" si="10"/>
        <v>18787165</v>
      </c>
      <c r="G49" s="173">
        <f t="shared" si="10"/>
        <v>31595367</v>
      </c>
      <c r="H49" s="173">
        <f t="shared" si="10"/>
        <v>-7747427</v>
      </c>
      <c r="I49" s="173">
        <f t="shared" si="10"/>
        <v>-5260553</v>
      </c>
      <c r="J49" s="173">
        <f t="shared" si="10"/>
        <v>18587387</v>
      </c>
      <c r="K49" s="173">
        <f t="shared" si="10"/>
        <v>1625998</v>
      </c>
      <c r="L49" s="173">
        <f t="shared" si="10"/>
        <v>-542640</v>
      </c>
      <c r="M49" s="173">
        <f t="shared" si="10"/>
        <v>11288612</v>
      </c>
      <c r="N49" s="173">
        <f t="shared" si="10"/>
        <v>12371970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30959357</v>
      </c>
      <c r="X49" s="173">
        <f>IF(F25=F48,0,X25-X48)</f>
        <v>3746203</v>
      </c>
      <c r="Y49" s="173">
        <f t="shared" si="10"/>
        <v>27213154</v>
      </c>
      <c r="Z49" s="174">
        <f>+IF(X49&lt;&gt;0,+(Y49/X49)*100,0)</f>
        <v>726.4196307567956</v>
      </c>
      <c r="AA49" s="171">
        <f>+AA25-AA48</f>
        <v>18787165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48013502</v>
      </c>
      <c r="D5" s="155">
        <v>0</v>
      </c>
      <c r="E5" s="156">
        <v>46017900</v>
      </c>
      <c r="F5" s="60">
        <v>46017900</v>
      </c>
      <c r="G5" s="60">
        <v>13701720</v>
      </c>
      <c r="H5" s="60">
        <v>2145483</v>
      </c>
      <c r="I5" s="60">
        <v>3584843</v>
      </c>
      <c r="J5" s="60">
        <v>19432046</v>
      </c>
      <c r="K5" s="60">
        <v>3658336</v>
      </c>
      <c r="L5" s="60">
        <v>3589396</v>
      </c>
      <c r="M5" s="60">
        <v>3661789</v>
      </c>
      <c r="N5" s="60">
        <v>10909521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30341567</v>
      </c>
      <c r="X5" s="60">
        <v>23008950</v>
      </c>
      <c r="Y5" s="60">
        <v>7332617</v>
      </c>
      <c r="Z5" s="140">
        <v>31.87</v>
      </c>
      <c r="AA5" s="155">
        <v>46017900</v>
      </c>
    </row>
    <row r="6" spans="1:27" ht="13.5">
      <c r="A6" s="181" t="s">
        <v>102</v>
      </c>
      <c r="B6" s="182"/>
      <c r="C6" s="155">
        <v>6814972</v>
      </c>
      <c r="D6" s="155">
        <v>0</v>
      </c>
      <c r="E6" s="156">
        <v>6672000</v>
      </c>
      <c r="F6" s="60">
        <v>6672000</v>
      </c>
      <c r="G6" s="60">
        <v>589702</v>
      </c>
      <c r="H6" s="60">
        <v>431042</v>
      </c>
      <c r="I6" s="60">
        <v>523265</v>
      </c>
      <c r="J6" s="60">
        <v>1544009</v>
      </c>
      <c r="K6" s="60">
        <v>704009</v>
      </c>
      <c r="L6" s="60">
        <v>674645</v>
      </c>
      <c r="M6" s="60">
        <v>493497</v>
      </c>
      <c r="N6" s="60">
        <v>1872151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3416160</v>
      </c>
      <c r="X6" s="60">
        <v>3336000</v>
      </c>
      <c r="Y6" s="60">
        <v>80160</v>
      </c>
      <c r="Z6" s="140">
        <v>2.4</v>
      </c>
      <c r="AA6" s="155">
        <v>6672000</v>
      </c>
    </row>
    <row r="7" spans="1:27" ht="13.5">
      <c r="A7" s="183" t="s">
        <v>103</v>
      </c>
      <c r="B7" s="182"/>
      <c r="C7" s="155">
        <v>86121465</v>
      </c>
      <c r="D7" s="155">
        <v>0</v>
      </c>
      <c r="E7" s="156">
        <v>97788034</v>
      </c>
      <c r="F7" s="60">
        <v>97788034</v>
      </c>
      <c r="G7" s="60">
        <v>8483112</v>
      </c>
      <c r="H7" s="60">
        <v>8241459</v>
      </c>
      <c r="I7" s="60">
        <v>8317871</v>
      </c>
      <c r="J7" s="60">
        <v>25042442</v>
      </c>
      <c r="K7" s="60">
        <v>7984930</v>
      </c>
      <c r="L7" s="60">
        <v>7646982</v>
      </c>
      <c r="M7" s="60">
        <v>8275484</v>
      </c>
      <c r="N7" s="60">
        <v>23907396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48949838</v>
      </c>
      <c r="X7" s="60">
        <v>48894018</v>
      </c>
      <c r="Y7" s="60">
        <v>55820</v>
      </c>
      <c r="Z7" s="140">
        <v>0.11</v>
      </c>
      <c r="AA7" s="155">
        <v>97788034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14411329</v>
      </c>
      <c r="D10" s="155">
        <v>0</v>
      </c>
      <c r="E10" s="156">
        <v>16012083</v>
      </c>
      <c r="F10" s="54">
        <v>16012083</v>
      </c>
      <c r="G10" s="54">
        <v>1385566</v>
      </c>
      <c r="H10" s="54">
        <v>1338245</v>
      </c>
      <c r="I10" s="54">
        <v>1338909</v>
      </c>
      <c r="J10" s="54">
        <v>4062720</v>
      </c>
      <c r="K10" s="54">
        <v>1334720</v>
      </c>
      <c r="L10" s="54">
        <v>1340444</v>
      </c>
      <c r="M10" s="54">
        <v>1338674</v>
      </c>
      <c r="N10" s="54">
        <v>4013838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8076558</v>
      </c>
      <c r="X10" s="54">
        <v>8006040</v>
      </c>
      <c r="Y10" s="54">
        <v>70518</v>
      </c>
      <c r="Z10" s="184">
        <v>0.88</v>
      </c>
      <c r="AA10" s="130">
        <v>16012083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1357421</v>
      </c>
      <c r="D12" s="155">
        <v>0</v>
      </c>
      <c r="E12" s="156">
        <v>1974143</v>
      </c>
      <c r="F12" s="60">
        <v>1974143</v>
      </c>
      <c r="G12" s="60">
        <v>163702</v>
      </c>
      <c r="H12" s="60">
        <v>111970</v>
      </c>
      <c r="I12" s="60">
        <v>123170</v>
      </c>
      <c r="J12" s="60">
        <v>398842</v>
      </c>
      <c r="K12" s="60">
        <v>92060</v>
      </c>
      <c r="L12" s="60">
        <v>119466</v>
      </c>
      <c r="M12" s="60">
        <v>156068</v>
      </c>
      <c r="N12" s="60">
        <v>367594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766436</v>
      </c>
      <c r="X12" s="60">
        <v>987072</v>
      </c>
      <c r="Y12" s="60">
        <v>-220636</v>
      </c>
      <c r="Z12" s="140">
        <v>-22.35</v>
      </c>
      <c r="AA12" s="155">
        <v>1974143</v>
      </c>
    </row>
    <row r="13" spans="1:27" ht="13.5">
      <c r="A13" s="181" t="s">
        <v>109</v>
      </c>
      <c r="B13" s="185"/>
      <c r="C13" s="155">
        <v>1952413</v>
      </c>
      <c r="D13" s="155">
        <v>0</v>
      </c>
      <c r="E13" s="156">
        <v>1920000</v>
      </c>
      <c r="F13" s="60">
        <v>1920000</v>
      </c>
      <c r="G13" s="60">
        <v>152627</v>
      </c>
      <c r="H13" s="60">
        <v>175954</v>
      </c>
      <c r="I13" s="60">
        <v>195805</v>
      </c>
      <c r="J13" s="60">
        <v>524386</v>
      </c>
      <c r="K13" s="60">
        <v>152617</v>
      </c>
      <c r="L13" s="60">
        <v>164211</v>
      </c>
      <c r="M13" s="60">
        <v>0</v>
      </c>
      <c r="N13" s="60">
        <v>316828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841214</v>
      </c>
      <c r="X13" s="60">
        <v>960000</v>
      </c>
      <c r="Y13" s="60">
        <v>-118786</v>
      </c>
      <c r="Z13" s="140">
        <v>-12.37</v>
      </c>
      <c r="AA13" s="155">
        <v>1920000</v>
      </c>
    </row>
    <row r="14" spans="1:27" ht="13.5">
      <c r="A14" s="181" t="s">
        <v>110</v>
      </c>
      <c r="B14" s="185"/>
      <c r="C14" s="155">
        <v>3403</v>
      </c>
      <c r="D14" s="155">
        <v>0</v>
      </c>
      <c r="E14" s="156">
        <v>1600</v>
      </c>
      <c r="F14" s="60">
        <v>1600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170729</v>
      </c>
      <c r="N14" s="60">
        <v>170729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170729</v>
      </c>
      <c r="X14" s="60">
        <v>798</v>
      </c>
      <c r="Y14" s="60">
        <v>169931</v>
      </c>
      <c r="Z14" s="140">
        <v>21294.61</v>
      </c>
      <c r="AA14" s="155">
        <v>1600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1086364</v>
      </c>
      <c r="D16" s="155">
        <v>0</v>
      </c>
      <c r="E16" s="156">
        <v>495495</v>
      </c>
      <c r="F16" s="60">
        <v>495495</v>
      </c>
      <c r="G16" s="60">
        <v>59909</v>
      </c>
      <c r="H16" s="60">
        <v>148638</v>
      </c>
      <c r="I16" s="60">
        <v>51265</v>
      </c>
      <c r="J16" s="60">
        <v>259812</v>
      </c>
      <c r="K16" s="60">
        <v>67315</v>
      </c>
      <c r="L16" s="60">
        <v>156307</v>
      </c>
      <c r="M16" s="60">
        <v>64649</v>
      </c>
      <c r="N16" s="60">
        <v>288271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548083</v>
      </c>
      <c r="X16" s="60">
        <v>293946</v>
      </c>
      <c r="Y16" s="60">
        <v>254137</v>
      </c>
      <c r="Z16" s="140">
        <v>86.46</v>
      </c>
      <c r="AA16" s="155">
        <v>495495</v>
      </c>
    </row>
    <row r="17" spans="1:27" ht="13.5">
      <c r="A17" s="181" t="s">
        <v>113</v>
      </c>
      <c r="B17" s="185"/>
      <c r="C17" s="155">
        <v>4397463</v>
      </c>
      <c r="D17" s="155">
        <v>0</v>
      </c>
      <c r="E17" s="156">
        <v>4503750</v>
      </c>
      <c r="F17" s="60">
        <v>4503750</v>
      </c>
      <c r="G17" s="60">
        <v>355042</v>
      </c>
      <c r="H17" s="60">
        <v>307748</v>
      </c>
      <c r="I17" s="60">
        <v>366228</v>
      </c>
      <c r="J17" s="60">
        <v>1029018</v>
      </c>
      <c r="K17" s="60">
        <v>343673</v>
      </c>
      <c r="L17" s="60">
        <v>302280</v>
      </c>
      <c r="M17" s="60">
        <v>327954</v>
      </c>
      <c r="N17" s="60">
        <v>973907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2002925</v>
      </c>
      <c r="X17" s="60">
        <v>2251878</v>
      </c>
      <c r="Y17" s="60">
        <v>-248953</v>
      </c>
      <c r="Z17" s="140">
        <v>-11.06</v>
      </c>
      <c r="AA17" s="155">
        <v>4503750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44994912</v>
      </c>
      <c r="D19" s="155">
        <v>0</v>
      </c>
      <c r="E19" s="156">
        <v>52036000</v>
      </c>
      <c r="F19" s="60">
        <v>52036000</v>
      </c>
      <c r="G19" s="60">
        <v>14663000</v>
      </c>
      <c r="H19" s="60">
        <v>57594</v>
      </c>
      <c r="I19" s="60">
        <v>84701</v>
      </c>
      <c r="J19" s="60">
        <v>14805295</v>
      </c>
      <c r="K19" s="60">
        <v>3324700</v>
      </c>
      <c r="L19" s="60">
        <v>586164</v>
      </c>
      <c r="M19" s="60">
        <v>13148308</v>
      </c>
      <c r="N19" s="60">
        <v>17059172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31864467</v>
      </c>
      <c r="X19" s="60">
        <v>25971798</v>
      </c>
      <c r="Y19" s="60">
        <v>5892669</v>
      </c>
      <c r="Z19" s="140">
        <v>22.69</v>
      </c>
      <c r="AA19" s="155">
        <v>52036000</v>
      </c>
    </row>
    <row r="20" spans="1:27" ht="13.5">
      <c r="A20" s="181" t="s">
        <v>35</v>
      </c>
      <c r="B20" s="185"/>
      <c r="C20" s="155">
        <v>749599</v>
      </c>
      <c r="D20" s="155">
        <v>0</v>
      </c>
      <c r="E20" s="156">
        <v>958356</v>
      </c>
      <c r="F20" s="54">
        <v>958356</v>
      </c>
      <c r="G20" s="54">
        <v>48618</v>
      </c>
      <c r="H20" s="54">
        <v>84332</v>
      </c>
      <c r="I20" s="54">
        <v>55720</v>
      </c>
      <c r="J20" s="54">
        <v>188670</v>
      </c>
      <c r="K20" s="54">
        <v>108175</v>
      </c>
      <c r="L20" s="54">
        <v>56450</v>
      </c>
      <c r="M20" s="54">
        <v>57956</v>
      </c>
      <c r="N20" s="54">
        <v>222581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411251</v>
      </c>
      <c r="X20" s="54">
        <v>479178</v>
      </c>
      <c r="Y20" s="54">
        <v>-67927</v>
      </c>
      <c r="Z20" s="184">
        <v>-14.18</v>
      </c>
      <c r="AA20" s="130">
        <v>958356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4040000</v>
      </c>
      <c r="F21" s="60">
        <v>4040000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2107502</v>
      </c>
      <c r="Y21" s="60">
        <v>-2107502</v>
      </c>
      <c r="Z21" s="140">
        <v>-100</v>
      </c>
      <c r="AA21" s="155">
        <v>4040000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209902843</v>
      </c>
      <c r="D22" s="188">
        <f>SUM(D5:D21)</f>
        <v>0</v>
      </c>
      <c r="E22" s="189">
        <f t="shared" si="0"/>
        <v>232419361</v>
      </c>
      <c r="F22" s="190">
        <f t="shared" si="0"/>
        <v>232419361</v>
      </c>
      <c r="G22" s="190">
        <f t="shared" si="0"/>
        <v>39602998</v>
      </c>
      <c r="H22" s="190">
        <f t="shared" si="0"/>
        <v>13042465</v>
      </c>
      <c r="I22" s="190">
        <f t="shared" si="0"/>
        <v>14641777</v>
      </c>
      <c r="J22" s="190">
        <f t="shared" si="0"/>
        <v>67287240</v>
      </c>
      <c r="K22" s="190">
        <f t="shared" si="0"/>
        <v>17770535</v>
      </c>
      <c r="L22" s="190">
        <f t="shared" si="0"/>
        <v>14636345</v>
      </c>
      <c r="M22" s="190">
        <f t="shared" si="0"/>
        <v>27695108</v>
      </c>
      <c r="N22" s="190">
        <f t="shared" si="0"/>
        <v>60101988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127389228</v>
      </c>
      <c r="X22" s="190">
        <f t="shared" si="0"/>
        <v>116297180</v>
      </c>
      <c r="Y22" s="190">
        <f t="shared" si="0"/>
        <v>11092048</v>
      </c>
      <c r="Z22" s="191">
        <f>+IF(X22&lt;&gt;0,+(Y22/X22)*100,0)</f>
        <v>9.537675806068556</v>
      </c>
      <c r="AA22" s="188">
        <f>SUM(AA5:AA21)</f>
        <v>232419361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66406997</v>
      </c>
      <c r="D25" s="155">
        <v>0</v>
      </c>
      <c r="E25" s="156">
        <v>83530175</v>
      </c>
      <c r="F25" s="60">
        <v>83530175</v>
      </c>
      <c r="G25" s="60">
        <v>5592397</v>
      </c>
      <c r="H25" s="60">
        <v>5739249</v>
      </c>
      <c r="I25" s="60">
        <v>5648119</v>
      </c>
      <c r="J25" s="60">
        <v>16979765</v>
      </c>
      <c r="K25" s="60">
        <v>5809244</v>
      </c>
      <c r="L25" s="60">
        <v>5817608</v>
      </c>
      <c r="M25" s="60">
        <v>6223925</v>
      </c>
      <c r="N25" s="60">
        <v>17850777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34830542</v>
      </c>
      <c r="X25" s="60">
        <v>43709533</v>
      </c>
      <c r="Y25" s="60">
        <v>-8878991</v>
      </c>
      <c r="Z25" s="140">
        <v>-20.31</v>
      </c>
      <c r="AA25" s="155">
        <v>83530175</v>
      </c>
    </row>
    <row r="26" spans="1:27" ht="13.5">
      <c r="A26" s="183" t="s">
        <v>38</v>
      </c>
      <c r="B26" s="182"/>
      <c r="C26" s="155">
        <v>3074248</v>
      </c>
      <c r="D26" s="155">
        <v>0</v>
      </c>
      <c r="E26" s="156">
        <v>3406571</v>
      </c>
      <c r="F26" s="60">
        <v>3406571</v>
      </c>
      <c r="G26" s="60">
        <v>264104</v>
      </c>
      <c r="H26" s="60">
        <v>265309</v>
      </c>
      <c r="I26" s="60">
        <v>207294</v>
      </c>
      <c r="J26" s="60">
        <v>736707</v>
      </c>
      <c r="K26" s="60">
        <v>232503</v>
      </c>
      <c r="L26" s="60">
        <v>265309</v>
      </c>
      <c r="M26" s="60">
        <v>265309</v>
      </c>
      <c r="N26" s="60">
        <v>763121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1499828</v>
      </c>
      <c r="X26" s="60">
        <v>1703286</v>
      </c>
      <c r="Y26" s="60">
        <v>-203458</v>
      </c>
      <c r="Z26" s="140">
        <v>-11.95</v>
      </c>
      <c r="AA26" s="155">
        <v>3406571</v>
      </c>
    </row>
    <row r="27" spans="1:27" ht="13.5">
      <c r="A27" s="183" t="s">
        <v>118</v>
      </c>
      <c r="B27" s="182"/>
      <c r="C27" s="155">
        <v>12189518</v>
      </c>
      <c r="D27" s="155">
        <v>0</v>
      </c>
      <c r="E27" s="156">
        <v>6707026</v>
      </c>
      <c r="F27" s="60">
        <v>6707026</v>
      </c>
      <c r="G27" s="60">
        <v>434329</v>
      </c>
      <c r="H27" s="60">
        <v>434329</v>
      </c>
      <c r="I27" s="60">
        <v>434329</v>
      </c>
      <c r="J27" s="60">
        <v>1302987</v>
      </c>
      <c r="K27" s="60">
        <v>434329</v>
      </c>
      <c r="L27" s="60">
        <v>434329</v>
      </c>
      <c r="M27" s="60">
        <v>434329</v>
      </c>
      <c r="N27" s="60">
        <v>1302987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2605974</v>
      </c>
      <c r="X27" s="60">
        <v>3353514</v>
      </c>
      <c r="Y27" s="60">
        <v>-747540</v>
      </c>
      <c r="Z27" s="140">
        <v>-22.29</v>
      </c>
      <c r="AA27" s="155">
        <v>6707026</v>
      </c>
    </row>
    <row r="28" spans="1:27" ht="13.5">
      <c r="A28" s="183" t="s">
        <v>39</v>
      </c>
      <c r="B28" s="182"/>
      <c r="C28" s="155">
        <v>10800844</v>
      </c>
      <c r="D28" s="155">
        <v>0</v>
      </c>
      <c r="E28" s="156">
        <v>10539195</v>
      </c>
      <c r="F28" s="60">
        <v>10539195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5269596</v>
      </c>
      <c r="Y28" s="60">
        <v>-5269596</v>
      </c>
      <c r="Z28" s="140">
        <v>-100</v>
      </c>
      <c r="AA28" s="155">
        <v>10539195</v>
      </c>
    </row>
    <row r="29" spans="1:27" ht="13.5">
      <c r="A29" s="183" t="s">
        <v>40</v>
      </c>
      <c r="B29" s="182"/>
      <c r="C29" s="155">
        <v>1251918</v>
      </c>
      <c r="D29" s="155">
        <v>0</v>
      </c>
      <c r="E29" s="156">
        <v>1028262</v>
      </c>
      <c r="F29" s="60">
        <v>1028262</v>
      </c>
      <c r="G29" s="60">
        <v>0</v>
      </c>
      <c r="H29" s="60">
        <v>0</v>
      </c>
      <c r="I29" s="60">
        <v>573790</v>
      </c>
      <c r="J29" s="60">
        <v>573790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573790</v>
      </c>
      <c r="X29" s="60">
        <v>514134</v>
      </c>
      <c r="Y29" s="60">
        <v>59656</v>
      </c>
      <c r="Z29" s="140">
        <v>11.6</v>
      </c>
      <c r="AA29" s="155">
        <v>1028262</v>
      </c>
    </row>
    <row r="30" spans="1:27" ht="13.5">
      <c r="A30" s="183" t="s">
        <v>119</v>
      </c>
      <c r="B30" s="182"/>
      <c r="C30" s="155">
        <v>68977529</v>
      </c>
      <c r="D30" s="155">
        <v>0</v>
      </c>
      <c r="E30" s="156">
        <v>73762997</v>
      </c>
      <c r="F30" s="60">
        <v>73762997</v>
      </c>
      <c r="G30" s="60">
        <v>0</v>
      </c>
      <c r="H30" s="60">
        <v>10939151</v>
      </c>
      <c r="I30" s="60">
        <v>9345210</v>
      </c>
      <c r="J30" s="60">
        <v>20284361</v>
      </c>
      <c r="K30" s="60">
        <v>5154643</v>
      </c>
      <c r="L30" s="60">
        <v>5314916</v>
      </c>
      <c r="M30" s="60">
        <v>4718722</v>
      </c>
      <c r="N30" s="60">
        <v>15188281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35472642</v>
      </c>
      <c r="X30" s="60">
        <v>36881496</v>
      </c>
      <c r="Y30" s="60">
        <v>-1408854</v>
      </c>
      <c r="Z30" s="140">
        <v>-3.82</v>
      </c>
      <c r="AA30" s="155">
        <v>73762997</v>
      </c>
    </row>
    <row r="31" spans="1:27" ht="13.5">
      <c r="A31" s="183" t="s">
        <v>120</v>
      </c>
      <c r="B31" s="182"/>
      <c r="C31" s="155">
        <v>772576</v>
      </c>
      <c r="D31" s="155">
        <v>0</v>
      </c>
      <c r="E31" s="156">
        <v>387850</v>
      </c>
      <c r="F31" s="60">
        <v>387850</v>
      </c>
      <c r="G31" s="60">
        <v>16623</v>
      </c>
      <c r="H31" s="60">
        <v>37227</v>
      </c>
      <c r="I31" s="60">
        <v>29560</v>
      </c>
      <c r="J31" s="60">
        <v>83410</v>
      </c>
      <c r="K31" s="60">
        <v>32335</v>
      </c>
      <c r="L31" s="60">
        <v>24811</v>
      </c>
      <c r="M31" s="60">
        <v>43535</v>
      </c>
      <c r="N31" s="60">
        <v>100681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184091</v>
      </c>
      <c r="X31" s="60">
        <v>195801</v>
      </c>
      <c r="Y31" s="60">
        <v>-11710</v>
      </c>
      <c r="Z31" s="140">
        <v>-5.98</v>
      </c>
      <c r="AA31" s="155">
        <v>387850</v>
      </c>
    </row>
    <row r="32" spans="1:27" ht="13.5">
      <c r="A32" s="183" t="s">
        <v>121</v>
      </c>
      <c r="B32" s="182"/>
      <c r="C32" s="155">
        <v>1387899</v>
      </c>
      <c r="D32" s="155">
        <v>0</v>
      </c>
      <c r="E32" s="156">
        <v>13527469</v>
      </c>
      <c r="F32" s="60">
        <v>13527469</v>
      </c>
      <c r="G32" s="60">
        <v>606375</v>
      </c>
      <c r="H32" s="60">
        <v>1265046</v>
      </c>
      <c r="I32" s="60">
        <v>774480</v>
      </c>
      <c r="J32" s="60">
        <v>2645901</v>
      </c>
      <c r="K32" s="60">
        <v>1410502</v>
      </c>
      <c r="L32" s="60">
        <v>1182506</v>
      </c>
      <c r="M32" s="60">
        <v>1193506</v>
      </c>
      <c r="N32" s="60">
        <v>3786514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6432415</v>
      </c>
      <c r="X32" s="60">
        <v>7222484</v>
      </c>
      <c r="Y32" s="60">
        <v>-790069</v>
      </c>
      <c r="Z32" s="140">
        <v>-10.94</v>
      </c>
      <c r="AA32" s="155">
        <v>13527469</v>
      </c>
    </row>
    <row r="33" spans="1:27" ht="13.5">
      <c r="A33" s="183" t="s">
        <v>42</v>
      </c>
      <c r="B33" s="182"/>
      <c r="C33" s="155">
        <v>1297030</v>
      </c>
      <c r="D33" s="155">
        <v>0</v>
      </c>
      <c r="E33" s="156">
        <v>4256194</v>
      </c>
      <c r="F33" s="60">
        <v>4256194</v>
      </c>
      <c r="G33" s="60">
        <v>50009</v>
      </c>
      <c r="H33" s="60">
        <v>109325</v>
      </c>
      <c r="I33" s="60">
        <v>112862</v>
      </c>
      <c r="J33" s="60">
        <v>272196</v>
      </c>
      <c r="K33" s="60">
        <v>142682</v>
      </c>
      <c r="L33" s="60">
        <v>137439</v>
      </c>
      <c r="M33" s="60">
        <v>147472</v>
      </c>
      <c r="N33" s="60">
        <v>427593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699789</v>
      </c>
      <c r="X33" s="60">
        <v>2128098</v>
      </c>
      <c r="Y33" s="60">
        <v>-1428309</v>
      </c>
      <c r="Z33" s="140">
        <v>-67.12</v>
      </c>
      <c r="AA33" s="155">
        <v>4256194</v>
      </c>
    </row>
    <row r="34" spans="1:27" ht="13.5">
      <c r="A34" s="183" t="s">
        <v>43</v>
      </c>
      <c r="B34" s="182"/>
      <c r="C34" s="155">
        <v>59325547</v>
      </c>
      <c r="D34" s="155">
        <v>0</v>
      </c>
      <c r="E34" s="156">
        <v>30869457</v>
      </c>
      <c r="F34" s="60">
        <v>30869457</v>
      </c>
      <c r="G34" s="60">
        <v>2650043</v>
      </c>
      <c r="H34" s="60">
        <v>2000256</v>
      </c>
      <c r="I34" s="60">
        <v>3388210</v>
      </c>
      <c r="J34" s="60">
        <v>8038509</v>
      </c>
      <c r="K34" s="60">
        <v>2928299</v>
      </c>
      <c r="L34" s="60">
        <v>2701847</v>
      </c>
      <c r="M34" s="60">
        <v>3379698</v>
      </c>
      <c r="N34" s="60">
        <v>9009844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17048353</v>
      </c>
      <c r="X34" s="60">
        <v>18677040</v>
      </c>
      <c r="Y34" s="60">
        <v>-1628687</v>
      </c>
      <c r="Z34" s="140">
        <v>-8.72</v>
      </c>
      <c r="AA34" s="155">
        <v>30869457</v>
      </c>
    </row>
    <row r="35" spans="1:27" ht="13.5">
      <c r="A35" s="181" t="s">
        <v>122</v>
      </c>
      <c r="B35" s="185"/>
      <c r="C35" s="155">
        <v>221251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17500</v>
      </c>
      <c r="Y35" s="60">
        <v>-17500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225705357</v>
      </c>
      <c r="D36" s="188">
        <f>SUM(D25:D35)</f>
        <v>0</v>
      </c>
      <c r="E36" s="189">
        <f t="shared" si="1"/>
        <v>228015196</v>
      </c>
      <c r="F36" s="190">
        <f t="shared" si="1"/>
        <v>228015196</v>
      </c>
      <c r="G36" s="190">
        <f t="shared" si="1"/>
        <v>9613880</v>
      </c>
      <c r="H36" s="190">
        <f t="shared" si="1"/>
        <v>20789892</v>
      </c>
      <c r="I36" s="190">
        <f t="shared" si="1"/>
        <v>20513854</v>
      </c>
      <c r="J36" s="190">
        <f t="shared" si="1"/>
        <v>50917626</v>
      </c>
      <c r="K36" s="190">
        <f t="shared" si="1"/>
        <v>16144537</v>
      </c>
      <c r="L36" s="190">
        <f t="shared" si="1"/>
        <v>15878765</v>
      </c>
      <c r="M36" s="190">
        <f t="shared" si="1"/>
        <v>16406496</v>
      </c>
      <c r="N36" s="190">
        <f t="shared" si="1"/>
        <v>48429798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99347424</v>
      </c>
      <c r="X36" s="190">
        <f t="shared" si="1"/>
        <v>119672482</v>
      </c>
      <c r="Y36" s="190">
        <f t="shared" si="1"/>
        <v>-20325058</v>
      </c>
      <c r="Z36" s="191">
        <f>+IF(X36&lt;&gt;0,+(Y36/X36)*100,0)</f>
        <v>-16.98390278226201</v>
      </c>
      <c r="AA36" s="188">
        <f>SUM(AA25:AA35)</f>
        <v>228015196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-15802514</v>
      </c>
      <c r="D38" s="199">
        <f>+D22-D36</f>
        <v>0</v>
      </c>
      <c r="E38" s="200">
        <f t="shared" si="2"/>
        <v>4404165</v>
      </c>
      <c r="F38" s="106">
        <f t="shared" si="2"/>
        <v>4404165</v>
      </c>
      <c r="G38" s="106">
        <f t="shared" si="2"/>
        <v>29989118</v>
      </c>
      <c r="H38" s="106">
        <f t="shared" si="2"/>
        <v>-7747427</v>
      </c>
      <c r="I38" s="106">
        <f t="shared" si="2"/>
        <v>-5872077</v>
      </c>
      <c r="J38" s="106">
        <f t="shared" si="2"/>
        <v>16369614</v>
      </c>
      <c r="K38" s="106">
        <f t="shared" si="2"/>
        <v>1625998</v>
      </c>
      <c r="L38" s="106">
        <f t="shared" si="2"/>
        <v>-1242420</v>
      </c>
      <c r="M38" s="106">
        <f t="shared" si="2"/>
        <v>11288612</v>
      </c>
      <c r="N38" s="106">
        <f t="shared" si="2"/>
        <v>11672190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28041804</v>
      </c>
      <c r="X38" s="106">
        <f>IF(F22=F36,0,X22-X36)</f>
        <v>-3375302</v>
      </c>
      <c r="Y38" s="106">
        <f t="shared" si="2"/>
        <v>31417106</v>
      </c>
      <c r="Z38" s="201">
        <f>+IF(X38&lt;&gt;0,+(Y38/X38)*100,0)</f>
        <v>-930.7939259953628</v>
      </c>
      <c r="AA38" s="199">
        <f>+AA22-AA36</f>
        <v>4404165</v>
      </c>
    </row>
    <row r="39" spans="1:27" ht="13.5">
      <c r="A39" s="181" t="s">
        <v>46</v>
      </c>
      <c r="B39" s="185"/>
      <c r="C39" s="155">
        <v>13311000</v>
      </c>
      <c r="D39" s="155">
        <v>0</v>
      </c>
      <c r="E39" s="156">
        <v>14383000</v>
      </c>
      <c r="F39" s="60">
        <v>14383000</v>
      </c>
      <c r="G39" s="60">
        <v>1606249</v>
      </c>
      <c r="H39" s="60">
        <v>0</v>
      </c>
      <c r="I39" s="60">
        <v>611524</v>
      </c>
      <c r="J39" s="60">
        <v>2217773</v>
      </c>
      <c r="K39" s="60">
        <v>0</v>
      </c>
      <c r="L39" s="60">
        <v>699780</v>
      </c>
      <c r="M39" s="60">
        <v>0</v>
      </c>
      <c r="N39" s="60">
        <v>699780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2917553</v>
      </c>
      <c r="X39" s="60"/>
      <c r="Y39" s="60">
        <v>2917553</v>
      </c>
      <c r="Z39" s="140">
        <v>0</v>
      </c>
      <c r="AA39" s="155">
        <v>14383000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-2491514</v>
      </c>
      <c r="D42" s="206">
        <f>SUM(D38:D41)</f>
        <v>0</v>
      </c>
      <c r="E42" s="207">
        <f t="shared" si="3"/>
        <v>18787165</v>
      </c>
      <c r="F42" s="88">
        <f t="shared" si="3"/>
        <v>18787165</v>
      </c>
      <c r="G42" s="88">
        <f t="shared" si="3"/>
        <v>31595367</v>
      </c>
      <c r="H42" s="88">
        <f t="shared" si="3"/>
        <v>-7747427</v>
      </c>
      <c r="I42" s="88">
        <f t="shared" si="3"/>
        <v>-5260553</v>
      </c>
      <c r="J42" s="88">
        <f t="shared" si="3"/>
        <v>18587387</v>
      </c>
      <c r="K42" s="88">
        <f t="shared" si="3"/>
        <v>1625998</v>
      </c>
      <c r="L42" s="88">
        <f t="shared" si="3"/>
        <v>-542640</v>
      </c>
      <c r="M42" s="88">
        <f t="shared" si="3"/>
        <v>11288612</v>
      </c>
      <c r="N42" s="88">
        <f t="shared" si="3"/>
        <v>12371970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30959357</v>
      </c>
      <c r="X42" s="88">
        <f t="shared" si="3"/>
        <v>-3375302</v>
      </c>
      <c r="Y42" s="88">
        <f t="shared" si="3"/>
        <v>34334659</v>
      </c>
      <c r="Z42" s="208">
        <f>+IF(X42&lt;&gt;0,+(Y42/X42)*100,0)</f>
        <v>-1017.2322061848096</v>
      </c>
      <c r="AA42" s="206">
        <f>SUM(AA38:AA41)</f>
        <v>18787165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-2491514</v>
      </c>
      <c r="D44" s="210">
        <f>+D42-D43</f>
        <v>0</v>
      </c>
      <c r="E44" s="211">
        <f t="shared" si="4"/>
        <v>18787165</v>
      </c>
      <c r="F44" s="77">
        <f t="shared" si="4"/>
        <v>18787165</v>
      </c>
      <c r="G44" s="77">
        <f t="shared" si="4"/>
        <v>31595367</v>
      </c>
      <c r="H44" s="77">
        <f t="shared" si="4"/>
        <v>-7747427</v>
      </c>
      <c r="I44" s="77">
        <f t="shared" si="4"/>
        <v>-5260553</v>
      </c>
      <c r="J44" s="77">
        <f t="shared" si="4"/>
        <v>18587387</v>
      </c>
      <c r="K44" s="77">
        <f t="shared" si="4"/>
        <v>1625998</v>
      </c>
      <c r="L44" s="77">
        <f t="shared" si="4"/>
        <v>-542640</v>
      </c>
      <c r="M44" s="77">
        <f t="shared" si="4"/>
        <v>11288612</v>
      </c>
      <c r="N44" s="77">
        <f t="shared" si="4"/>
        <v>12371970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30959357</v>
      </c>
      <c r="X44" s="77">
        <f t="shared" si="4"/>
        <v>-3375302</v>
      </c>
      <c r="Y44" s="77">
        <f t="shared" si="4"/>
        <v>34334659</v>
      </c>
      <c r="Z44" s="212">
        <f>+IF(X44&lt;&gt;0,+(Y44/X44)*100,0)</f>
        <v>-1017.2322061848096</v>
      </c>
      <c r="AA44" s="210">
        <f>+AA42-AA43</f>
        <v>18787165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-2491514</v>
      </c>
      <c r="D46" s="206">
        <f>SUM(D44:D45)</f>
        <v>0</v>
      </c>
      <c r="E46" s="207">
        <f t="shared" si="5"/>
        <v>18787165</v>
      </c>
      <c r="F46" s="88">
        <f t="shared" si="5"/>
        <v>18787165</v>
      </c>
      <c r="G46" s="88">
        <f t="shared" si="5"/>
        <v>31595367</v>
      </c>
      <c r="H46" s="88">
        <f t="shared" si="5"/>
        <v>-7747427</v>
      </c>
      <c r="I46" s="88">
        <f t="shared" si="5"/>
        <v>-5260553</v>
      </c>
      <c r="J46" s="88">
        <f t="shared" si="5"/>
        <v>18587387</v>
      </c>
      <c r="K46" s="88">
        <f t="shared" si="5"/>
        <v>1625998</v>
      </c>
      <c r="L46" s="88">
        <f t="shared" si="5"/>
        <v>-542640</v>
      </c>
      <c r="M46" s="88">
        <f t="shared" si="5"/>
        <v>11288612</v>
      </c>
      <c r="N46" s="88">
        <f t="shared" si="5"/>
        <v>12371970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30959357</v>
      </c>
      <c r="X46" s="88">
        <f t="shared" si="5"/>
        <v>-3375302</v>
      </c>
      <c r="Y46" s="88">
        <f t="shared" si="5"/>
        <v>34334659</v>
      </c>
      <c r="Z46" s="208">
        <f>+IF(X46&lt;&gt;0,+(Y46/X46)*100,0)</f>
        <v>-1017.2322061848096</v>
      </c>
      <c r="AA46" s="206">
        <f>SUM(AA44:AA45)</f>
        <v>18787165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-2491514</v>
      </c>
      <c r="D48" s="217">
        <f>SUM(D46:D47)</f>
        <v>0</v>
      </c>
      <c r="E48" s="218">
        <f t="shared" si="6"/>
        <v>18787165</v>
      </c>
      <c r="F48" s="219">
        <f t="shared" si="6"/>
        <v>18787165</v>
      </c>
      <c r="G48" s="219">
        <f t="shared" si="6"/>
        <v>31595367</v>
      </c>
      <c r="H48" s="220">
        <f t="shared" si="6"/>
        <v>-7747427</v>
      </c>
      <c r="I48" s="220">
        <f t="shared" si="6"/>
        <v>-5260553</v>
      </c>
      <c r="J48" s="220">
        <f t="shared" si="6"/>
        <v>18587387</v>
      </c>
      <c r="K48" s="220">
        <f t="shared" si="6"/>
        <v>1625998</v>
      </c>
      <c r="L48" s="220">
        <f t="shared" si="6"/>
        <v>-542640</v>
      </c>
      <c r="M48" s="219">
        <f t="shared" si="6"/>
        <v>11288612</v>
      </c>
      <c r="N48" s="219">
        <f t="shared" si="6"/>
        <v>12371970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30959357</v>
      </c>
      <c r="X48" s="220">
        <f t="shared" si="6"/>
        <v>-3375302</v>
      </c>
      <c r="Y48" s="220">
        <f t="shared" si="6"/>
        <v>34334659</v>
      </c>
      <c r="Z48" s="221">
        <f>+IF(X48&lt;&gt;0,+(Y48/X48)*100,0)</f>
        <v>-1017.2322061848096</v>
      </c>
      <c r="AA48" s="222">
        <f>SUM(AA46:AA47)</f>
        <v>18787165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17735618</v>
      </c>
      <c r="D5" s="153">
        <f>SUM(D6:D8)</f>
        <v>0</v>
      </c>
      <c r="E5" s="154">
        <f t="shared" si="0"/>
        <v>40500</v>
      </c>
      <c r="F5" s="100">
        <f t="shared" si="0"/>
        <v>40500</v>
      </c>
      <c r="G5" s="100">
        <f t="shared" si="0"/>
        <v>0</v>
      </c>
      <c r="H5" s="100">
        <f t="shared" si="0"/>
        <v>1080</v>
      </c>
      <c r="I5" s="100">
        <f t="shared" si="0"/>
        <v>1012</v>
      </c>
      <c r="J5" s="100">
        <f t="shared" si="0"/>
        <v>2092</v>
      </c>
      <c r="K5" s="100">
        <f t="shared" si="0"/>
        <v>0</v>
      </c>
      <c r="L5" s="100">
        <f t="shared" si="0"/>
        <v>0</v>
      </c>
      <c r="M5" s="100">
        <f t="shared" si="0"/>
        <v>822</v>
      </c>
      <c r="N5" s="100">
        <f t="shared" si="0"/>
        <v>822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2914</v>
      </c>
      <c r="X5" s="100">
        <f t="shared" si="0"/>
        <v>0</v>
      </c>
      <c r="Y5" s="100">
        <f t="shared" si="0"/>
        <v>2914</v>
      </c>
      <c r="Z5" s="137">
        <f>+IF(X5&lt;&gt;0,+(Y5/X5)*100,0)</f>
        <v>0</v>
      </c>
      <c r="AA5" s="153">
        <f>SUM(AA6:AA8)</f>
        <v>40500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17735618</v>
      </c>
      <c r="D7" s="157"/>
      <c r="E7" s="158">
        <v>40500</v>
      </c>
      <c r="F7" s="159">
        <v>40500</v>
      </c>
      <c r="G7" s="159"/>
      <c r="H7" s="159">
        <v>1080</v>
      </c>
      <c r="I7" s="159">
        <v>1012</v>
      </c>
      <c r="J7" s="159">
        <v>2092</v>
      </c>
      <c r="K7" s="159"/>
      <c r="L7" s="159"/>
      <c r="M7" s="159">
        <v>822</v>
      </c>
      <c r="N7" s="159">
        <v>822</v>
      </c>
      <c r="O7" s="159"/>
      <c r="P7" s="159"/>
      <c r="Q7" s="159"/>
      <c r="R7" s="159"/>
      <c r="S7" s="159"/>
      <c r="T7" s="159"/>
      <c r="U7" s="159"/>
      <c r="V7" s="159"/>
      <c r="W7" s="159">
        <v>2914</v>
      </c>
      <c r="X7" s="159"/>
      <c r="Y7" s="159">
        <v>2914</v>
      </c>
      <c r="Z7" s="141"/>
      <c r="AA7" s="225">
        <v>40500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3220150</v>
      </c>
      <c r="F9" s="100">
        <f t="shared" si="1"/>
        <v>3220150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4246</v>
      </c>
      <c r="L9" s="100">
        <f t="shared" si="1"/>
        <v>0</v>
      </c>
      <c r="M9" s="100">
        <f t="shared" si="1"/>
        <v>28022</v>
      </c>
      <c r="N9" s="100">
        <f t="shared" si="1"/>
        <v>32268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32268</v>
      </c>
      <c r="X9" s="100">
        <f t="shared" si="1"/>
        <v>843778</v>
      </c>
      <c r="Y9" s="100">
        <f t="shared" si="1"/>
        <v>-811510</v>
      </c>
      <c r="Z9" s="137">
        <f>+IF(X9&lt;&gt;0,+(Y9/X9)*100,0)</f>
        <v>-96.17577135218032</v>
      </c>
      <c r="AA9" s="102">
        <f>SUM(AA10:AA14)</f>
        <v>3220150</v>
      </c>
    </row>
    <row r="10" spans="1:27" ht="13.5">
      <c r="A10" s="138" t="s">
        <v>79</v>
      </c>
      <c r="B10" s="136"/>
      <c r="C10" s="155"/>
      <c r="D10" s="155"/>
      <c r="E10" s="156">
        <v>500000</v>
      </c>
      <c r="F10" s="60">
        <v>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500000</v>
      </c>
    </row>
    <row r="11" spans="1:27" ht="13.5">
      <c r="A11" s="138" t="s">
        <v>80</v>
      </c>
      <c r="B11" s="136"/>
      <c r="C11" s="155"/>
      <c r="D11" s="155"/>
      <c r="E11" s="156">
        <v>2155000</v>
      </c>
      <c r="F11" s="60">
        <v>2155000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595926</v>
      </c>
      <c r="Y11" s="60">
        <v>-595926</v>
      </c>
      <c r="Z11" s="140">
        <v>-100</v>
      </c>
      <c r="AA11" s="62">
        <v>2155000</v>
      </c>
    </row>
    <row r="12" spans="1:27" ht="13.5">
      <c r="A12" s="138" t="s">
        <v>81</v>
      </c>
      <c r="B12" s="136"/>
      <c r="C12" s="155"/>
      <c r="D12" s="155"/>
      <c r="E12" s="156">
        <v>565150</v>
      </c>
      <c r="F12" s="60">
        <v>565150</v>
      </c>
      <c r="G12" s="60"/>
      <c r="H12" s="60"/>
      <c r="I12" s="60"/>
      <c r="J12" s="60"/>
      <c r="K12" s="60">
        <v>4246</v>
      </c>
      <c r="L12" s="60"/>
      <c r="M12" s="60">
        <v>28022</v>
      </c>
      <c r="N12" s="60">
        <v>32268</v>
      </c>
      <c r="O12" s="60"/>
      <c r="P12" s="60"/>
      <c r="Q12" s="60"/>
      <c r="R12" s="60"/>
      <c r="S12" s="60"/>
      <c r="T12" s="60"/>
      <c r="U12" s="60"/>
      <c r="V12" s="60"/>
      <c r="W12" s="60">
        <v>32268</v>
      </c>
      <c r="X12" s="60">
        <v>247852</v>
      </c>
      <c r="Y12" s="60">
        <v>-215584</v>
      </c>
      <c r="Z12" s="140">
        <v>-86.98</v>
      </c>
      <c r="AA12" s="62">
        <v>565150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24647176</v>
      </c>
      <c r="F15" s="100">
        <f t="shared" si="2"/>
        <v>24647176</v>
      </c>
      <c r="G15" s="100">
        <f t="shared" si="2"/>
        <v>2490645</v>
      </c>
      <c r="H15" s="100">
        <f t="shared" si="2"/>
        <v>2016094</v>
      </c>
      <c r="I15" s="100">
        <f t="shared" si="2"/>
        <v>740022</v>
      </c>
      <c r="J15" s="100">
        <f t="shared" si="2"/>
        <v>5246761</v>
      </c>
      <c r="K15" s="100">
        <f t="shared" si="2"/>
        <v>2076929</v>
      </c>
      <c r="L15" s="100">
        <f t="shared" si="2"/>
        <v>809264</v>
      </c>
      <c r="M15" s="100">
        <f t="shared" si="2"/>
        <v>0</v>
      </c>
      <c r="N15" s="100">
        <f t="shared" si="2"/>
        <v>2886193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8132954</v>
      </c>
      <c r="X15" s="100">
        <f t="shared" si="2"/>
        <v>12480256</v>
      </c>
      <c r="Y15" s="100">
        <f t="shared" si="2"/>
        <v>-4347302</v>
      </c>
      <c r="Z15" s="137">
        <f>+IF(X15&lt;&gt;0,+(Y15/X15)*100,0)</f>
        <v>-34.83343610900289</v>
      </c>
      <c r="AA15" s="102">
        <f>SUM(AA16:AA18)</f>
        <v>24647176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24647176</v>
      </c>
      <c r="F17" s="60">
        <v>24647176</v>
      </c>
      <c r="G17" s="60">
        <v>2490645</v>
      </c>
      <c r="H17" s="60">
        <v>2016094</v>
      </c>
      <c r="I17" s="60">
        <v>740022</v>
      </c>
      <c r="J17" s="60">
        <v>5246761</v>
      </c>
      <c r="K17" s="60">
        <v>2076929</v>
      </c>
      <c r="L17" s="60">
        <v>809264</v>
      </c>
      <c r="M17" s="60"/>
      <c r="N17" s="60">
        <v>2886193</v>
      </c>
      <c r="O17" s="60"/>
      <c r="P17" s="60"/>
      <c r="Q17" s="60"/>
      <c r="R17" s="60"/>
      <c r="S17" s="60"/>
      <c r="T17" s="60"/>
      <c r="U17" s="60"/>
      <c r="V17" s="60"/>
      <c r="W17" s="60">
        <v>8132954</v>
      </c>
      <c r="X17" s="60">
        <v>12480256</v>
      </c>
      <c r="Y17" s="60">
        <v>-4347302</v>
      </c>
      <c r="Z17" s="140">
        <v>-34.83</v>
      </c>
      <c r="AA17" s="62">
        <v>24647176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8255000</v>
      </c>
      <c r="F19" s="100">
        <f t="shared" si="3"/>
        <v>8255000</v>
      </c>
      <c r="G19" s="100">
        <f t="shared" si="3"/>
        <v>4054</v>
      </c>
      <c r="H19" s="100">
        <f t="shared" si="3"/>
        <v>1607</v>
      </c>
      <c r="I19" s="100">
        <f t="shared" si="3"/>
        <v>4783</v>
      </c>
      <c r="J19" s="100">
        <f t="shared" si="3"/>
        <v>10444</v>
      </c>
      <c r="K19" s="100">
        <f t="shared" si="3"/>
        <v>92910</v>
      </c>
      <c r="L19" s="100">
        <f t="shared" si="3"/>
        <v>2965</v>
      </c>
      <c r="M19" s="100">
        <f t="shared" si="3"/>
        <v>-9013</v>
      </c>
      <c r="N19" s="100">
        <f t="shared" si="3"/>
        <v>86862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97306</v>
      </c>
      <c r="X19" s="100">
        <f t="shared" si="3"/>
        <v>2885082</v>
      </c>
      <c r="Y19" s="100">
        <f t="shared" si="3"/>
        <v>-2787776</v>
      </c>
      <c r="Z19" s="137">
        <f>+IF(X19&lt;&gt;0,+(Y19/X19)*100,0)</f>
        <v>-96.62727090599158</v>
      </c>
      <c r="AA19" s="102">
        <f>SUM(AA20:AA23)</f>
        <v>8255000</v>
      </c>
    </row>
    <row r="20" spans="1:27" ht="13.5">
      <c r="A20" s="138" t="s">
        <v>89</v>
      </c>
      <c r="B20" s="136"/>
      <c r="C20" s="155"/>
      <c r="D20" s="155"/>
      <c r="E20" s="156">
        <v>8255000</v>
      </c>
      <c r="F20" s="60">
        <v>8255000</v>
      </c>
      <c r="G20" s="60">
        <v>4054</v>
      </c>
      <c r="H20" s="60"/>
      <c r="I20" s="60">
        <v>4783</v>
      </c>
      <c r="J20" s="60">
        <v>8837</v>
      </c>
      <c r="K20" s="60">
        <v>33000</v>
      </c>
      <c r="L20" s="60">
        <v>2965</v>
      </c>
      <c r="M20" s="60">
        <v>-4013</v>
      </c>
      <c r="N20" s="60">
        <v>31952</v>
      </c>
      <c r="O20" s="60"/>
      <c r="P20" s="60"/>
      <c r="Q20" s="60"/>
      <c r="R20" s="60"/>
      <c r="S20" s="60"/>
      <c r="T20" s="60"/>
      <c r="U20" s="60"/>
      <c r="V20" s="60"/>
      <c r="W20" s="60">
        <v>40789</v>
      </c>
      <c r="X20" s="60">
        <v>2885082</v>
      </c>
      <c r="Y20" s="60">
        <v>-2844293</v>
      </c>
      <c r="Z20" s="140">
        <v>-98.59</v>
      </c>
      <c r="AA20" s="62">
        <v>8255000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>
        <v>1607</v>
      </c>
      <c r="I21" s="60"/>
      <c r="J21" s="60">
        <v>1607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1607</v>
      </c>
      <c r="X21" s="60"/>
      <c r="Y21" s="60">
        <v>1607</v>
      </c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>
        <v>59910</v>
      </c>
      <c r="L22" s="159"/>
      <c r="M22" s="159">
        <v>-5000</v>
      </c>
      <c r="N22" s="159">
        <v>54910</v>
      </c>
      <c r="O22" s="159"/>
      <c r="P22" s="159"/>
      <c r="Q22" s="159"/>
      <c r="R22" s="159"/>
      <c r="S22" s="159"/>
      <c r="T22" s="159"/>
      <c r="U22" s="159"/>
      <c r="V22" s="159"/>
      <c r="W22" s="159">
        <v>54910</v>
      </c>
      <c r="X22" s="159"/>
      <c r="Y22" s="159">
        <v>54910</v>
      </c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17735618</v>
      </c>
      <c r="D25" s="217">
        <f>+D5+D9+D15+D19+D24</f>
        <v>0</v>
      </c>
      <c r="E25" s="230">
        <f t="shared" si="4"/>
        <v>36162826</v>
      </c>
      <c r="F25" s="219">
        <f t="shared" si="4"/>
        <v>36162826</v>
      </c>
      <c r="G25" s="219">
        <f t="shared" si="4"/>
        <v>2494699</v>
      </c>
      <c r="H25" s="219">
        <f t="shared" si="4"/>
        <v>2018781</v>
      </c>
      <c r="I25" s="219">
        <f t="shared" si="4"/>
        <v>745817</v>
      </c>
      <c r="J25" s="219">
        <f t="shared" si="4"/>
        <v>5259297</v>
      </c>
      <c r="K25" s="219">
        <f t="shared" si="4"/>
        <v>2174085</v>
      </c>
      <c r="L25" s="219">
        <f t="shared" si="4"/>
        <v>812229</v>
      </c>
      <c r="M25" s="219">
        <f t="shared" si="4"/>
        <v>19831</v>
      </c>
      <c r="N25" s="219">
        <f t="shared" si="4"/>
        <v>3006145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8265442</v>
      </c>
      <c r="X25" s="219">
        <f t="shared" si="4"/>
        <v>16209116</v>
      </c>
      <c r="Y25" s="219">
        <f t="shared" si="4"/>
        <v>-7943674</v>
      </c>
      <c r="Z25" s="231">
        <f>+IF(X25&lt;&gt;0,+(Y25/X25)*100,0)</f>
        <v>-49.0074474141588</v>
      </c>
      <c r="AA25" s="232">
        <f>+AA5+AA9+AA15+AA19+AA24</f>
        <v>36162826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13311000</v>
      </c>
      <c r="D28" s="155"/>
      <c r="E28" s="156">
        <v>14383000</v>
      </c>
      <c r="F28" s="60">
        <v>14383000</v>
      </c>
      <c r="G28" s="60">
        <v>1606249</v>
      </c>
      <c r="H28" s="60"/>
      <c r="I28" s="60">
        <v>611524</v>
      </c>
      <c r="J28" s="60">
        <v>2217773</v>
      </c>
      <c r="K28" s="60"/>
      <c r="L28" s="60">
        <v>699780</v>
      </c>
      <c r="M28" s="60"/>
      <c r="N28" s="60">
        <v>699780</v>
      </c>
      <c r="O28" s="60"/>
      <c r="P28" s="60"/>
      <c r="Q28" s="60"/>
      <c r="R28" s="60"/>
      <c r="S28" s="60"/>
      <c r="T28" s="60"/>
      <c r="U28" s="60"/>
      <c r="V28" s="60"/>
      <c r="W28" s="60">
        <v>2917553</v>
      </c>
      <c r="X28" s="60"/>
      <c r="Y28" s="60">
        <v>2917553</v>
      </c>
      <c r="Z28" s="140"/>
      <c r="AA28" s="155">
        <v>14383000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12151385</v>
      </c>
      <c r="F31" s="60">
        <v>12151385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12151385</v>
      </c>
    </row>
    <row r="32" spans="1:27" ht="13.5">
      <c r="A32" s="236" t="s">
        <v>46</v>
      </c>
      <c r="B32" s="136"/>
      <c r="C32" s="210">
        <f aca="true" t="shared" si="5" ref="C32:Y32">SUM(C28:C31)</f>
        <v>13311000</v>
      </c>
      <c r="D32" s="210">
        <f>SUM(D28:D31)</f>
        <v>0</v>
      </c>
      <c r="E32" s="211">
        <f t="shared" si="5"/>
        <v>26534385</v>
      </c>
      <c r="F32" s="77">
        <f t="shared" si="5"/>
        <v>26534385</v>
      </c>
      <c r="G32" s="77">
        <f t="shared" si="5"/>
        <v>1606249</v>
      </c>
      <c r="H32" s="77">
        <f t="shared" si="5"/>
        <v>0</v>
      </c>
      <c r="I32" s="77">
        <f t="shared" si="5"/>
        <v>611524</v>
      </c>
      <c r="J32" s="77">
        <f t="shared" si="5"/>
        <v>2217773</v>
      </c>
      <c r="K32" s="77">
        <f t="shared" si="5"/>
        <v>0</v>
      </c>
      <c r="L32" s="77">
        <f t="shared" si="5"/>
        <v>699780</v>
      </c>
      <c r="M32" s="77">
        <f t="shared" si="5"/>
        <v>0</v>
      </c>
      <c r="N32" s="77">
        <f t="shared" si="5"/>
        <v>699780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2917553</v>
      </c>
      <c r="X32" s="77">
        <f t="shared" si="5"/>
        <v>0</v>
      </c>
      <c r="Y32" s="77">
        <f t="shared" si="5"/>
        <v>2917553</v>
      </c>
      <c r="Z32" s="212">
        <f>+IF(X32&lt;&gt;0,+(Y32/X32)*100,0)</f>
        <v>0</v>
      </c>
      <c r="AA32" s="79">
        <f>SUM(AA28:AA31)</f>
        <v>26534385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4424618</v>
      </c>
      <c r="D35" s="155"/>
      <c r="E35" s="156">
        <v>9628441</v>
      </c>
      <c r="F35" s="60">
        <v>9628441</v>
      </c>
      <c r="G35" s="60">
        <v>888450</v>
      </c>
      <c r="H35" s="60">
        <v>2018781</v>
      </c>
      <c r="I35" s="60">
        <v>134293</v>
      </c>
      <c r="J35" s="60">
        <v>3041524</v>
      </c>
      <c r="K35" s="60">
        <v>2174085</v>
      </c>
      <c r="L35" s="60">
        <v>112449</v>
      </c>
      <c r="M35" s="60">
        <v>19831</v>
      </c>
      <c r="N35" s="60">
        <v>2306365</v>
      </c>
      <c r="O35" s="60"/>
      <c r="P35" s="60"/>
      <c r="Q35" s="60"/>
      <c r="R35" s="60"/>
      <c r="S35" s="60"/>
      <c r="T35" s="60"/>
      <c r="U35" s="60"/>
      <c r="V35" s="60"/>
      <c r="W35" s="60">
        <v>5347889</v>
      </c>
      <c r="X35" s="60"/>
      <c r="Y35" s="60">
        <v>5347889</v>
      </c>
      <c r="Z35" s="140"/>
      <c r="AA35" s="62">
        <v>9628441</v>
      </c>
    </row>
    <row r="36" spans="1:27" ht="13.5">
      <c r="A36" s="238" t="s">
        <v>139</v>
      </c>
      <c r="B36" s="149"/>
      <c r="C36" s="222">
        <f aca="true" t="shared" si="6" ref="C36:Y36">SUM(C32:C35)</f>
        <v>17735618</v>
      </c>
      <c r="D36" s="222">
        <f>SUM(D32:D35)</f>
        <v>0</v>
      </c>
      <c r="E36" s="218">
        <f t="shared" si="6"/>
        <v>36162826</v>
      </c>
      <c r="F36" s="220">
        <f t="shared" si="6"/>
        <v>36162826</v>
      </c>
      <c r="G36" s="220">
        <f t="shared" si="6"/>
        <v>2494699</v>
      </c>
      <c r="H36" s="220">
        <f t="shared" si="6"/>
        <v>2018781</v>
      </c>
      <c r="I36" s="220">
        <f t="shared" si="6"/>
        <v>745817</v>
      </c>
      <c r="J36" s="220">
        <f t="shared" si="6"/>
        <v>5259297</v>
      </c>
      <c r="K36" s="220">
        <f t="shared" si="6"/>
        <v>2174085</v>
      </c>
      <c r="L36" s="220">
        <f t="shared" si="6"/>
        <v>812229</v>
      </c>
      <c r="M36" s="220">
        <f t="shared" si="6"/>
        <v>19831</v>
      </c>
      <c r="N36" s="220">
        <f t="shared" si="6"/>
        <v>3006145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8265442</v>
      </c>
      <c r="X36" s="220">
        <f t="shared" si="6"/>
        <v>0</v>
      </c>
      <c r="Y36" s="220">
        <f t="shared" si="6"/>
        <v>8265442</v>
      </c>
      <c r="Z36" s="221">
        <f>+IF(X36&lt;&gt;0,+(Y36/X36)*100,0)</f>
        <v>0</v>
      </c>
      <c r="AA36" s="239">
        <f>SUM(AA32:AA35)</f>
        <v>36162826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2620919</v>
      </c>
      <c r="D6" s="155"/>
      <c r="E6" s="59">
        <v>6610653</v>
      </c>
      <c r="F6" s="60">
        <v>6610653</v>
      </c>
      <c r="G6" s="60">
        <v>3793067</v>
      </c>
      <c r="H6" s="60">
        <v>1182769</v>
      </c>
      <c r="I6" s="60">
        <v>721600</v>
      </c>
      <c r="J6" s="60">
        <v>721600</v>
      </c>
      <c r="K6" s="60">
        <v>2198026</v>
      </c>
      <c r="L6" s="60">
        <v>1779549</v>
      </c>
      <c r="M6" s="60">
        <v>1404447</v>
      </c>
      <c r="N6" s="60">
        <v>1404447</v>
      </c>
      <c r="O6" s="60"/>
      <c r="P6" s="60"/>
      <c r="Q6" s="60"/>
      <c r="R6" s="60"/>
      <c r="S6" s="60"/>
      <c r="T6" s="60"/>
      <c r="U6" s="60"/>
      <c r="V6" s="60"/>
      <c r="W6" s="60">
        <v>1404447</v>
      </c>
      <c r="X6" s="60">
        <v>3305327</v>
      </c>
      <c r="Y6" s="60">
        <v>-1900880</v>
      </c>
      <c r="Z6" s="140">
        <v>-57.51</v>
      </c>
      <c r="AA6" s="62">
        <v>6610653</v>
      </c>
    </row>
    <row r="7" spans="1:27" ht="13.5">
      <c r="A7" s="249" t="s">
        <v>144</v>
      </c>
      <c r="B7" s="182"/>
      <c r="C7" s="155">
        <v>35817746</v>
      </c>
      <c r="D7" s="155"/>
      <c r="E7" s="59">
        <v>19951183</v>
      </c>
      <c r="F7" s="60">
        <v>19951183</v>
      </c>
      <c r="G7" s="60">
        <v>46021302</v>
      </c>
      <c r="H7" s="60">
        <v>48834471</v>
      </c>
      <c r="I7" s="60">
        <v>39403053</v>
      </c>
      <c r="J7" s="60">
        <v>39403053</v>
      </c>
      <c r="K7" s="60">
        <v>42966555</v>
      </c>
      <c r="L7" s="60">
        <v>39867147</v>
      </c>
      <c r="M7" s="60">
        <v>52350994</v>
      </c>
      <c r="N7" s="60">
        <v>52350994</v>
      </c>
      <c r="O7" s="60"/>
      <c r="P7" s="60"/>
      <c r="Q7" s="60"/>
      <c r="R7" s="60"/>
      <c r="S7" s="60"/>
      <c r="T7" s="60"/>
      <c r="U7" s="60"/>
      <c r="V7" s="60"/>
      <c r="W7" s="60">
        <v>52350994</v>
      </c>
      <c r="X7" s="60">
        <v>9975592</v>
      </c>
      <c r="Y7" s="60">
        <v>42375402</v>
      </c>
      <c r="Z7" s="140">
        <v>424.79</v>
      </c>
      <c r="AA7" s="62">
        <v>19951183</v>
      </c>
    </row>
    <row r="8" spans="1:27" ht="13.5">
      <c r="A8" s="249" t="s">
        <v>145</v>
      </c>
      <c r="B8" s="182"/>
      <c r="C8" s="155">
        <v>5149420</v>
      </c>
      <c r="D8" s="155"/>
      <c r="E8" s="59">
        <v>14819412</v>
      </c>
      <c r="F8" s="60">
        <v>14819412</v>
      </c>
      <c r="G8" s="60">
        <v>26606449</v>
      </c>
      <c r="H8" s="60">
        <v>5261582</v>
      </c>
      <c r="I8" s="60">
        <v>4968276</v>
      </c>
      <c r="J8" s="60">
        <v>4968276</v>
      </c>
      <c r="K8" s="60">
        <v>4765578</v>
      </c>
      <c r="L8" s="60">
        <v>4470114</v>
      </c>
      <c r="M8" s="60">
        <v>4695894</v>
      </c>
      <c r="N8" s="60">
        <v>4695894</v>
      </c>
      <c r="O8" s="60"/>
      <c r="P8" s="60"/>
      <c r="Q8" s="60"/>
      <c r="R8" s="60"/>
      <c r="S8" s="60"/>
      <c r="T8" s="60"/>
      <c r="U8" s="60"/>
      <c r="V8" s="60"/>
      <c r="W8" s="60">
        <v>4695894</v>
      </c>
      <c r="X8" s="60">
        <v>7409706</v>
      </c>
      <c r="Y8" s="60">
        <v>-2713812</v>
      </c>
      <c r="Z8" s="140">
        <v>-36.63</v>
      </c>
      <c r="AA8" s="62">
        <v>14819412</v>
      </c>
    </row>
    <row r="9" spans="1:27" ht="13.5">
      <c r="A9" s="249" t="s">
        <v>146</v>
      </c>
      <c r="B9" s="182"/>
      <c r="C9" s="155">
        <v>9916971</v>
      </c>
      <c r="D9" s="155"/>
      <c r="E9" s="59">
        <v>6329827</v>
      </c>
      <c r="F9" s="60">
        <v>6329827</v>
      </c>
      <c r="G9" s="60">
        <v>6137969</v>
      </c>
      <c r="H9" s="60">
        <v>2595246</v>
      </c>
      <c r="I9" s="60">
        <v>3792432</v>
      </c>
      <c r="J9" s="60">
        <v>3792432</v>
      </c>
      <c r="K9" s="60">
        <v>2026461</v>
      </c>
      <c r="L9" s="60">
        <v>1849541</v>
      </c>
      <c r="M9" s="60">
        <v>2030998</v>
      </c>
      <c r="N9" s="60">
        <v>2030998</v>
      </c>
      <c r="O9" s="60"/>
      <c r="P9" s="60"/>
      <c r="Q9" s="60"/>
      <c r="R9" s="60"/>
      <c r="S9" s="60"/>
      <c r="T9" s="60"/>
      <c r="U9" s="60"/>
      <c r="V9" s="60"/>
      <c r="W9" s="60">
        <v>2030998</v>
      </c>
      <c r="X9" s="60">
        <v>3164914</v>
      </c>
      <c r="Y9" s="60">
        <v>-1133916</v>
      </c>
      <c r="Z9" s="140">
        <v>-35.83</v>
      </c>
      <c r="AA9" s="62">
        <v>6329827</v>
      </c>
    </row>
    <row r="10" spans="1:27" ht="13.5">
      <c r="A10" s="249" t="s">
        <v>147</v>
      </c>
      <c r="B10" s="182"/>
      <c r="C10" s="155">
        <v>51097</v>
      </c>
      <c r="D10" s="155"/>
      <c r="E10" s="59">
        <v>83000</v>
      </c>
      <c r="F10" s="60">
        <v>83000</v>
      </c>
      <c r="G10" s="159">
        <v>51097</v>
      </c>
      <c r="H10" s="159">
        <v>51097</v>
      </c>
      <c r="I10" s="159">
        <v>51097</v>
      </c>
      <c r="J10" s="60">
        <v>51097</v>
      </c>
      <c r="K10" s="159">
        <v>51097</v>
      </c>
      <c r="L10" s="159">
        <v>51097</v>
      </c>
      <c r="M10" s="60">
        <v>51097</v>
      </c>
      <c r="N10" s="159">
        <v>51097</v>
      </c>
      <c r="O10" s="159"/>
      <c r="P10" s="159"/>
      <c r="Q10" s="60"/>
      <c r="R10" s="159"/>
      <c r="S10" s="159"/>
      <c r="T10" s="60"/>
      <c r="U10" s="159"/>
      <c r="V10" s="159"/>
      <c r="W10" s="159">
        <v>51097</v>
      </c>
      <c r="X10" s="60">
        <v>41500</v>
      </c>
      <c r="Y10" s="159">
        <v>9597</v>
      </c>
      <c r="Z10" s="141">
        <v>23.13</v>
      </c>
      <c r="AA10" s="225">
        <v>83000</v>
      </c>
    </row>
    <row r="11" spans="1:27" ht="13.5">
      <c r="A11" s="249" t="s">
        <v>148</v>
      </c>
      <c r="B11" s="182"/>
      <c r="C11" s="155">
        <v>3801342</v>
      </c>
      <c r="D11" s="155"/>
      <c r="E11" s="59">
        <v>3200000</v>
      </c>
      <c r="F11" s="60">
        <v>3200000</v>
      </c>
      <c r="G11" s="60">
        <v>3622687</v>
      </c>
      <c r="H11" s="60">
        <v>3403872</v>
      </c>
      <c r="I11" s="60">
        <v>3709625</v>
      </c>
      <c r="J11" s="60">
        <v>3709625</v>
      </c>
      <c r="K11" s="60">
        <v>3940067</v>
      </c>
      <c r="L11" s="60">
        <v>3806223</v>
      </c>
      <c r="M11" s="60">
        <v>3649203</v>
      </c>
      <c r="N11" s="60">
        <v>3649203</v>
      </c>
      <c r="O11" s="60"/>
      <c r="P11" s="60"/>
      <c r="Q11" s="60"/>
      <c r="R11" s="60"/>
      <c r="S11" s="60"/>
      <c r="T11" s="60"/>
      <c r="U11" s="60"/>
      <c r="V11" s="60"/>
      <c r="W11" s="60">
        <v>3649203</v>
      </c>
      <c r="X11" s="60">
        <v>1600000</v>
      </c>
      <c r="Y11" s="60">
        <v>2049203</v>
      </c>
      <c r="Z11" s="140">
        <v>128.08</v>
      </c>
      <c r="AA11" s="62">
        <v>3200000</v>
      </c>
    </row>
    <row r="12" spans="1:27" ht="13.5">
      <c r="A12" s="250" t="s">
        <v>56</v>
      </c>
      <c r="B12" s="251"/>
      <c r="C12" s="168">
        <f aca="true" t="shared" si="0" ref="C12:Y12">SUM(C6:C11)</f>
        <v>57357495</v>
      </c>
      <c r="D12" s="168">
        <f>SUM(D6:D11)</f>
        <v>0</v>
      </c>
      <c r="E12" s="72">
        <f t="shared" si="0"/>
        <v>50994075</v>
      </c>
      <c r="F12" s="73">
        <f t="shared" si="0"/>
        <v>50994075</v>
      </c>
      <c r="G12" s="73">
        <f t="shared" si="0"/>
        <v>86232571</v>
      </c>
      <c r="H12" s="73">
        <f t="shared" si="0"/>
        <v>61329037</v>
      </c>
      <c r="I12" s="73">
        <f t="shared" si="0"/>
        <v>52646083</v>
      </c>
      <c r="J12" s="73">
        <f t="shared" si="0"/>
        <v>52646083</v>
      </c>
      <c r="K12" s="73">
        <f t="shared" si="0"/>
        <v>55947784</v>
      </c>
      <c r="L12" s="73">
        <f t="shared" si="0"/>
        <v>51823671</v>
      </c>
      <c r="M12" s="73">
        <f t="shared" si="0"/>
        <v>64182633</v>
      </c>
      <c r="N12" s="73">
        <f t="shared" si="0"/>
        <v>64182633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64182633</v>
      </c>
      <c r="X12" s="73">
        <f t="shared" si="0"/>
        <v>25497039</v>
      </c>
      <c r="Y12" s="73">
        <f t="shared" si="0"/>
        <v>38685594</v>
      </c>
      <c r="Z12" s="170">
        <f>+IF(X12&lt;&gt;0,+(Y12/X12)*100,0)</f>
        <v>151.7258298110616</v>
      </c>
      <c r="AA12" s="74">
        <f>SUM(AA6:AA11)</f>
        <v>50994075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473793</v>
      </c>
      <c r="D15" s="155"/>
      <c r="E15" s="59">
        <v>451361</v>
      </c>
      <c r="F15" s="60">
        <v>451361</v>
      </c>
      <c r="G15" s="60">
        <v>481435</v>
      </c>
      <c r="H15" s="60"/>
      <c r="I15" s="60">
        <v>479772</v>
      </c>
      <c r="J15" s="60">
        <v>479772</v>
      </c>
      <c r="K15" s="60">
        <v>487414</v>
      </c>
      <c r="L15" s="60">
        <v>495055</v>
      </c>
      <c r="M15" s="60">
        <v>502696</v>
      </c>
      <c r="N15" s="60">
        <v>502696</v>
      </c>
      <c r="O15" s="60"/>
      <c r="P15" s="60"/>
      <c r="Q15" s="60"/>
      <c r="R15" s="60"/>
      <c r="S15" s="60"/>
      <c r="T15" s="60"/>
      <c r="U15" s="60"/>
      <c r="V15" s="60"/>
      <c r="W15" s="60">
        <v>502696</v>
      </c>
      <c r="X15" s="60">
        <v>225681</v>
      </c>
      <c r="Y15" s="60">
        <v>277015</v>
      </c>
      <c r="Z15" s="140">
        <v>122.75</v>
      </c>
      <c r="AA15" s="62">
        <v>451361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>
        <v>472131</v>
      </c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18425035</v>
      </c>
      <c r="D17" s="155"/>
      <c r="E17" s="59">
        <v>18500000</v>
      </c>
      <c r="F17" s="60">
        <v>18500000</v>
      </c>
      <c r="G17" s="60">
        <v>18425034</v>
      </c>
      <c r="H17" s="60">
        <v>18425034</v>
      </c>
      <c r="I17" s="60">
        <v>18425034</v>
      </c>
      <c r="J17" s="60">
        <v>18425034</v>
      </c>
      <c r="K17" s="60">
        <v>18425034</v>
      </c>
      <c r="L17" s="60">
        <v>18425034</v>
      </c>
      <c r="M17" s="60">
        <v>18425034</v>
      </c>
      <c r="N17" s="60">
        <v>18425034</v>
      </c>
      <c r="O17" s="60"/>
      <c r="P17" s="60"/>
      <c r="Q17" s="60"/>
      <c r="R17" s="60"/>
      <c r="S17" s="60"/>
      <c r="T17" s="60"/>
      <c r="U17" s="60"/>
      <c r="V17" s="60"/>
      <c r="W17" s="60">
        <v>18425034</v>
      </c>
      <c r="X17" s="60">
        <v>9250000</v>
      </c>
      <c r="Y17" s="60">
        <v>9175034</v>
      </c>
      <c r="Z17" s="140">
        <v>99.19</v>
      </c>
      <c r="AA17" s="62">
        <v>18500000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183506934</v>
      </c>
      <c r="D19" s="155"/>
      <c r="E19" s="59">
        <v>194026975</v>
      </c>
      <c r="F19" s="60">
        <v>194026975</v>
      </c>
      <c r="G19" s="60">
        <v>189392132</v>
      </c>
      <c r="H19" s="60">
        <v>188119076</v>
      </c>
      <c r="I19" s="60">
        <v>188253369</v>
      </c>
      <c r="J19" s="60">
        <v>188253369</v>
      </c>
      <c r="K19" s="60">
        <v>190427454</v>
      </c>
      <c r="L19" s="60">
        <v>190539903</v>
      </c>
      <c r="M19" s="60">
        <v>188745717</v>
      </c>
      <c r="N19" s="60">
        <v>188745717</v>
      </c>
      <c r="O19" s="60"/>
      <c r="P19" s="60"/>
      <c r="Q19" s="60"/>
      <c r="R19" s="60"/>
      <c r="S19" s="60"/>
      <c r="T19" s="60"/>
      <c r="U19" s="60"/>
      <c r="V19" s="60"/>
      <c r="W19" s="60">
        <v>188745717</v>
      </c>
      <c r="X19" s="60">
        <v>97013488</v>
      </c>
      <c r="Y19" s="60">
        <v>91732229</v>
      </c>
      <c r="Z19" s="140">
        <v>94.56</v>
      </c>
      <c r="AA19" s="62">
        <v>194026975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46284</v>
      </c>
      <c r="D22" s="155"/>
      <c r="E22" s="59">
        <v>65000</v>
      </c>
      <c r="F22" s="60">
        <v>65000</v>
      </c>
      <c r="G22" s="60">
        <v>49452</v>
      </c>
      <c r="H22" s="60">
        <v>46283</v>
      </c>
      <c r="I22" s="60">
        <v>46283</v>
      </c>
      <c r="J22" s="60">
        <v>46283</v>
      </c>
      <c r="K22" s="60">
        <v>46284</v>
      </c>
      <c r="L22" s="60">
        <v>46283</v>
      </c>
      <c r="M22" s="60">
        <v>46284</v>
      </c>
      <c r="N22" s="60">
        <v>46284</v>
      </c>
      <c r="O22" s="60"/>
      <c r="P22" s="60"/>
      <c r="Q22" s="60"/>
      <c r="R22" s="60"/>
      <c r="S22" s="60"/>
      <c r="T22" s="60"/>
      <c r="U22" s="60"/>
      <c r="V22" s="60"/>
      <c r="W22" s="60">
        <v>46284</v>
      </c>
      <c r="X22" s="60">
        <v>32500</v>
      </c>
      <c r="Y22" s="60">
        <v>13784</v>
      </c>
      <c r="Z22" s="140">
        <v>42.41</v>
      </c>
      <c r="AA22" s="62">
        <v>65000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202452046</v>
      </c>
      <c r="D24" s="168">
        <f>SUM(D15:D23)</f>
        <v>0</v>
      </c>
      <c r="E24" s="76">
        <f t="shared" si="1"/>
        <v>213043336</v>
      </c>
      <c r="F24" s="77">
        <f t="shared" si="1"/>
        <v>213043336</v>
      </c>
      <c r="G24" s="77">
        <f t="shared" si="1"/>
        <v>208348053</v>
      </c>
      <c r="H24" s="77">
        <f t="shared" si="1"/>
        <v>207062524</v>
      </c>
      <c r="I24" s="77">
        <f t="shared" si="1"/>
        <v>207204458</v>
      </c>
      <c r="J24" s="77">
        <f t="shared" si="1"/>
        <v>207204458</v>
      </c>
      <c r="K24" s="77">
        <f t="shared" si="1"/>
        <v>209386186</v>
      </c>
      <c r="L24" s="77">
        <f t="shared" si="1"/>
        <v>209506275</v>
      </c>
      <c r="M24" s="77">
        <f t="shared" si="1"/>
        <v>207719731</v>
      </c>
      <c r="N24" s="77">
        <f t="shared" si="1"/>
        <v>207719731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207719731</v>
      </c>
      <c r="X24" s="77">
        <f t="shared" si="1"/>
        <v>106521669</v>
      </c>
      <c r="Y24" s="77">
        <f t="shared" si="1"/>
        <v>101198062</v>
      </c>
      <c r="Z24" s="212">
        <f>+IF(X24&lt;&gt;0,+(Y24/X24)*100,0)</f>
        <v>95.00232483214283</v>
      </c>
      <c r="AA24" s="79">
        <f>SUM(AA15:AA23)</f>
        <v>213043336</v>
      </c>
    </row>
    <row r="25" spans="1:27" ht="13.5">
      <c r="A25" s="250" t="s">
        <v>159</v>
      </c>
      <c r="B25" s="251"/>
      <c r="C25" s="168">
        <f aca="true" t="shared" si="2" ref="C25:Y25">+C12+C24</f>
        <v>259809541</v>
      </c>
      <c r="D25" s="168">
        <f>+D12+D24</f>
        <v>0</v>
      </c>
      <c r="E25" s="72">
        <f t="shared" si="2"/>
        <v>264037411</v>
      </c>
      <c r="F25" s="73">
        <f t="shared" si="2"/>
        <v>264037411</v>
      </c>
      <c r="G25" s="73">
        <f t="shared" si="2"/>
        <v>294580624</v>
      </c>
      <c r="H25" s="73">
        <f t="shared" si="2"/>
        <v>268391561</v>
      </c>
      <c r="I25" s="73">
        <f t="shared" si="2"/>
        <v>259850541</v>
      </c>
      <c r="J25" s="73">
        <f t="shared" si="2"/>
        <v>259850541</v>
      </c>
      <c r="K25" s="73">
        <f t="shared" si="2"/>
        <v>265333970</v>
      </c>
      <c r="L25" s="73">
        <f t="shared" si="2"/>
        <v>261329946</v>
      </c>
      <c r="M25" s="73">
        <f t="shared" si="2"/>
        <v>271902364</v>
      </c>
      <c r="N25" s="73">
        <f t="shared" si="2"/>
        <v>271902364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271902364</v>
      </c>
      <c r="X25" s="73">
        <f t="shared" si="2"/>
        <v>132018708</v>
      </c>
      <c r="Y25" s="73">
        <f t="shared" si="2"/>
        <v>139883656</v>
      </c>
      <c r="Z25" s="170">
        <f>+IF(X25&lt;&gt;0,+(Y25/X25)*100,0)</f>
        <v>105.95744960630881</v>
      </c>
      <c r="AA25" s="74">
        <f>+AA12+AA24</f>
        <v>264037411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2263284</v>
      </c>
      <c r="D30" s="155"/>
      <c r="E30" s="59">
        <v>2889978</v>
      </c>
      <c r="F30" s="60">
        <v>2889978</v>
      </c>
      <c r="G30" s="60">
        <v>2263284</v>
      </c>
      <c r="H30" s="60">
        <v>2263284</v>
      </c>
      <c r="I30" s="60">
        <v>2263284</v>
      </c>
      <c r="J30" s="60">
        <v>2263284</v>
      </c>
      <c r="K30" s="60">
        <v>2263284</v>
      </c>
      <c r="L30" s="60">
        <v>2263284</v>
      </c>
      <c r="M30" s="60">
        <v>2263284</v>
      </c>
      <c r="N30" s="60">
        <v>2263284</v>
      </c>
      <c r="O30" s="60"/>
      <c r="P30" s="60"/>
      <c r="Q30" s="60"/>
      <c r="R30" s="60"/>
      <c r="S30" s="60"/>
      <c r="T30" s="60"/>
      <c r="U30" s="60"/>
      <c r="V30" s="60"/>
      <c r="W30" s="60">
        <v>2263284</v>
      </c>
      <c r="X30" s="60">
        <v>1444989</v>
      </c>
      <c r="Y30" s="60">
        <v>818295</v>
      </c>
      <c r="Z30" s="140">
        <v>56.63</v>
      </c>
      <c r="AA30" s="62">
        <v>2889978</v>
      </c>
    </row>
    <row r="31" spans="1:27" ht="13.5">
      <c r="A31" s="249" t="s">
        <v>163</v>
      </c>
      <c r="B31" s="182"/>
      <c r="C31" s="155">
        <v>3624592</v>
      </c>
      <c r="D31" s="155"/>
      <c r="E31" s="59">
        <v>4197000</v>
      </c>
      <c r="F31" s="60">
        <v>4197000</v>
      </c>
      <c r="G31" s="60">
        <v>3687985</v>
      </c>
      <c r="H31" s="60">
        <v>3736885</v>
      </c>
      <c r="I31" s="60">
        <v>3753104</v>
      </c>
      <c r="J31" s="60">
        <v>3753104</v>
      </c>
      <c r="K31" s="60">
        <v>3773429</v>
      </c>
      <c r="L31" s="60">
        <v>3821719</v>
      </c>
      <c r="M31" s="60">
        <v>3833761</v>
      </c>
      <c r="N31" s="60">
        <v>3833761</v>
      </c>
      <c r="O31" s="60"/>
      <c r="P31" s="60"/>
      <c r="Q31" s="60"/>
      <c r="R31" s="60"/>
      <c r="S31" s="60"/>
      <c r="T31" s="60"/>
      <c r="U31" s="60"/>
      <c r="V31" s="60"/>
      <c r="W31" s="60">
        <v>3833761</v>
      </c>
      <c r="X31" s="60">
        <v>2098500</v>
      </c>
      <c r="Y31" s="60">
        <v>1735261</v>
      </c>
      <c r="Z31" s="140">
        <v>82.69</v>
      </c>
      <c r="AA31" s="62">
        <v>4197000</v>
      </c>
    </row>
    <row r="32" spans="1:27" ht="13.5">
      <c r="A32" s="249" t="s">
        <v>164</v>
      </c>
      <c r="B32" s="182"/>
      <c r="C32" s="155">
        <v>33157203</v>
      </c>
      <c r="D32" s="155"/>
      <c r="E32" s="59">
        <v>38508940</v>
      </c>
      <c r="F32" s="60">
        <v>38508940</v>
      </c>
      <c r="G32" s="60">
        <v>24108581</v>
      </c>
      <c r="H32" s="60">
        <v>20644432</v>
      </c>
      <c r="I32" s="60">
        <v>19766012</v>
      </c>
      <c r="J32" s="60">
        <v>19766012</v>
      </c>
      <c r="K32" s="60">
        <v>23956194</v>
      </c>
      <c r="L32" s="60">
        <v>21335635</v>
      </c>
      <c r="M32" s="60">
        <v>22684355</v>
      </c>
      <c r="N32" s="60">
        <v>22684355</v>
      </c>
      <c r="O32" s="60"/>
      <c r="P32" s="60"/>
      <c r="Q32" s="60"/>
      <c r="R32" s="60"/>
      <c r="S32" s="60"/>
      <c r="T32" s="60"/>
      <c r="U32" s="60"/>
      <c r="V32" s="60"/>
      <c r="W32" s="60">
        <v>22684355</v>
      </c>
      <c r="X32" s="60">
        <v>19254470</v>
      </c>
      <c r="Y32" s="60">
        <v>3429885</v>
      </c>
      <c r="Z32" s="140">
        <v>17.81</v>
      </c>
      <c r="AA32" s="62">
        <v>38508940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39045079</v>
      </c>
      <c r="D34" s="168">
        <f>SUM(D29:D33)</f>
        <v>0</v>
      </c>
      <c r="E34" s="72">
        <f t="shared" si="3"/>
        <v>45595918</v>
      </c>
      <c r="F34" s="73">
        <f t="shared" si="3"/>
        <v>45595918</v>
      </c>
      <c r="G34" s="73">
        <f t="shared" si="3"/>
        <v>30059850</v>
      </c>
      <c r="H34" s="73">
        <f t="shared" si="3"/>
        <v>26644601</v>
      </c>
      <c r="I34" s="73">
        <f t="shared" si="3"/>
        <v>25782400</v>
      </c>
      <c r="J34" s="73">
        <f t="shared" si="3"/>
        <v>25782400</v>
      </c>
      <c r="K34" s="73">
        <f t="shared" si="3"/>
        <v>29992907</v>
      </c>
      <c r="L34" s="73">
        <f t="shared" si="3"/>
        <v>27420638</v>
      </c>
      <c r="M34" s="73">
        <f t="shared" si="3"/>
        <v>28781400</v>
      </c>
      <c r="N34" s="73">
        <f t="shared" si="3"/>
        <v>28781400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28781400</v>
      </c>
      <c r="X34" s="73">
        <f t="shared" si="3"/>
        <v>22797959</v>
      </c>
      <c r="Y34" s="73">
        <f t="shared" si="3"/>
        <v>5983441</v>
      </c>
      <c r="Z34" s="170">
        <f>+IF(X34&lt;&gt;0,+(Y34/X34)*100,0)</f>
        <v>26.245511714447773</v>
      </c>
      <c r="AA34" s="74">
        <f>SUM(AA29:AA33)</f>
        <v>45595918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7093009</v>
      </c>
      <c r="D37" s="155"/>
      <c r="E37" s="59">
        <v>7393636</v>
      </c>
      <c r="F37" s="60">
        <v>7393636</v>
      </c>
      <c r="G37" s="60">
        <v>7093009</v>
      </c>
      <c r="H37" s="60">
        <v>7093009</v>
      </c>
      <c r="I37" s="60">
        <v>6284290</v>
      </c>
      <c r="J37" s="60">
        <v>6284290</v>
      </c>
      <c r="K37" s="60">
        <v>6284290</v>
      </c>
      <c r="L37" s="60">
        <v>6284290</v>
      </c>
      <c r="M37" s="60">
        <v>6284290</v>
      </c>
      <c r="N37" s="60">
        <v>6284290</v>
      </c>
      <c r="O37" s="60"/>
      <c r="P37" s="60"/>
      <c r="Q37" s="60"/>
      <c r="R37" s="60"/>
      <c r="S37" s="60"/>
      <c r="T37" s="60"/>
      <c r="U37" s="60"/>
      <c r="V37" s="60"/>
      <c r="W37" s="60">
        <v>6284290</v>
      </c>
      <c r="X37" s="60">
        <v>3696818</v>
      </c>
      <c r="Y37" s="60">
        <v>2587472</v>
      </c>
      <c r="Z37" s="140">
        <v>69.99</v>
      </c>
      <c r="AA37" s="62">
        <v>7393636</v>
      </c>
    </row>
    <row r="38" spans="1:27" ht="13.5">
      <c r="A38" s="249" t="s">
        <v>165</v>
      </c>
      <c r="B38" s="182"/>
      <c r="C38" s="155">
        <v>58396265</v>
      </c>
      <c r="D38" s="155"/>
      <c r="E38" s="59">
        <v>62214692</v>
      </c>
      <c r="F38" s="60">
        <v>62214692</v>
      </c>
      <c r="G38" s="60">
        <v>50954569</v>
      </c>
      <c r="H38" s="60">
        <v>58396265</v>
      </c>
      <c r="I38" s="60">
        <v>58396264</v>
      </c>
      <c r="J38" s="60">
        <v>58396264</v>
      </c>
      <c r="K38" s="60">
        <v>58396265</v>
      </c>
      <c r="L38" s="60">
        <v>58396265</v>
      </c>
      <c r="M38" s="60">
        <v>58396265</v>
      </c>
      <c r="N38" s="60">
        <v>58396265</v>
      </c>
      <c r="O38" s="60"/>
      <c r="P38" s="60"/>
      <c r="Q38" s="60"/>
      <c r="R38" s="60"/>
      <c r="S38" s="60"/>
      <c r="T38" s="60"/>
      <c r="U38" s="60"/>
      <c r="V38" s="60"/>
      <c r="W38" s="60">
        <v>58396265</v>
      </c>
      <c r="X38" s="60">
        <v>31107346</v>
      </c>
      <c r="Y38" s="60">
        <v>27288919</v>
      </c>
      <c r="Z38" s="140">
        <v>87.72</v>
      </c>
      <c r="AA38" s="62">
        <v>62214692</v>
      </c>
    </row>
    <row r="39" spans="1:27" ht="13.5">
      <c r="A39" s="250" t="s">
        <v>59</v>
      </c>
      <c r="B39" s="253"/>
      <c r="C39" s="168">
        <f aca="true" t="shared" si="4" ref="C39:Y39">SUM(C37:C38)</f>
        <v>65489274</v>
      </c>
      <c r="D39" s="168">
        <f>SUM(D37:D38)</f>
        <v>0</v>
      </c>
      <c r="E39" s="76">
        <f t="shared" si="4"/>
        <v>69608328</v>
      </c>
      <c r="F39" s="77">
        <f t="shared" si="4"/>
        <v>69608328</v>
      </c>
      <c r="G39" s="77">
        <f t="shared" si="4"/>
        <v>58047578</v>
      </c>
      <c r="H39" s="77">
        <f t="shared" si="4"/>
        <v>65489274</v>
      </c>
      <c r="I39" s="77">
        <f t="shared" si="4"/>
        <v>64680554</v>
      </c>
      <c r="J39" s="77">
        <f t="shared" si="4"/>
        <v>64680554</v>
      </c>
      <c r="K39" s="77">
        <f t="shared" si="4"/>
        <v>64680555</v>
      </c>
      <c r="L39" s="77">
        <f t="shared" si="4"/>
        <v>64680555</v>
      </c>
      <c r="M39" s="77">
        <f t="shared" si="4"/>
        <v>64680555</v>
      </c>
      <c r="N39" s="77">
        <f t="shared" si="4"/>
        <v>64680555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64680555</v>
      </c>
      <c r="X39" s="77">
        <f t="shared" si="4"/>
        <v>34804164</v>
      </c>
      <c r="Y39" s="77">
        <f t="shared" si="4"/>
        <v>29876391</v>
      </c>
      <c r="Z39" s="212">
        <f>+IF(X39&lt;&gt;0,+(Y39/X39)*100,0)</f>
        <v>85.8414269051255</v>
      </c>
      <c r="AA39" s="79">
        <f>SUM(AA37:AA38)</f>
        <v>69608328</v>
      </c>
    </row>
    <row r="40" spans="1:27" ht="13.5">
      <c r="A40" s="250" t="s">
        <v>167</v>
      </c>
      <c r="B40" s="251"/>
      <c r="C40" s="168">
        <f aca="true" t="shared" si="5" ref="C40:Y40">+C34+C39</f>
        <v>104534353</v>
      </c>
      <c r="D40" s="168">
        <f>+D34+D39</f>
        <v>0</v>
      </c>
      <c r="E40" s="72">
        <f t="shared" si="5"/>
        <v>115204246</v>
      </c>
      <c r="F40" s="73">
        <f t="shared" si="5"/>
        <v>115204246</v>
      </c>
      <c r="G40" s="73">
        <f t="shared" si="5"/>
        <v>88107428</v>
      </c>
      <c r="H40" s="73">
        <f t="shared" si="5"/>
        <v>92133875</v>
      </c>
      <c r="I40" s="73">
        <f t="shared" si="5"/>
        <v>90462954</v>
      </c>
      <c r="J40" s="73">
        <f t="shared" si="5"/>
        <v>90462954</v>
      </c>
      <c r="K40" s="73">
        <f t="shared" si="5"/>
        <v>94673462</v>
      </c>
      <c r="L40" s="73">
        <f t="shared" si="5"/>
        <v>92101193</v>
      </c>
      <c r="M40" s="73">
        <f t="shared" si="5"/>
        <v>93461955</v>
      </c>
      <c r="N40" s="73">
        <f t="shared" si="5"/>
        <v>93461955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93461955</v>
      </c>
      <c r="X40" s="73">
        <f t="shared" si="5"/>
        <v>57602123</v>
      </c>
      <c r="Y40" s="73">
        <f t="shared" si="5"/>
        <v>35859832</v>
      </c>
      <c r="Z40" s="170">
        <f>+IF(X40&lt;&gt;0,+(Y40/X40)*100,0)</f>
        <v>62.25435822912291</v>
      </c>
      <c r="AA40" s="74">
        <f>+AA34+AA39</f>
        <v>115204246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155275188</v>
      </c>
      <c r="D42" s="257">
        <f>+D25-D40</f>
        <v>0</v>
      </c>
      <c r="E42" s="258">
        <f t="shared" si="6"/>
        <v>148833165</v>
      </c>
      <c r="F42" s="259">
        <f t="shared" si="6"/>
        <v>148833165</v>
      </c>
      <c r="G42" s="259">
        <f t="shared" si="6"/>
        <v>206473196</v>
      </c>
      <c r="H42" s="259">
        <f t="shared" si="6"/>
        <v>176257686</v>
      </c>
      <c r="I42" s="259">
        <f t="shared" si="6"/>
        <v>169387587</v>
      </c>
      <c r="J42" s="259">
        <f t="shared" si="6"/>
        <v>169387587</v>
      </c>
      <c r="K42" s="259">
        <f t="shared" si="6"/>
        <v>170660508</v>
      </c>
      <c r="L42" s="259">
        <f t="shared" si="6"/>
        <v>169228753</v>
      </c>
      <c r="M42" s="259">
        <f t="shared" si="6"/>
        <v>178440409</v>
      </c>
      <c r="N42" s="259">
        <f t="shared" si="6"/>
        <v>178440409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178440409</v>
      </c>
      <c r="X42" s="259">
        <f t="shared" si="6"/>
        <v>74416585</v>
      </c>
      <c r="Y42" s="259">
        <f t="shared" si="6"/>
        <v>104023824</v>
      </c>
      <c r="Z42" s="260">
        <f>+IF(X42&lt;&gt;0,+(Y42/X42)*100,0)</f>
        <v>139.78580715575703</v>
      </c>
      <c r="AA42" s="261">
        <f>+AA25-AA40</f>
        <v>148833165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149553877</v>
      </c>
      <c r="D45" s="155"/>
      <c r="E45" s="59">
        <v>144274165</v>
      </c>
      <c r="F45" s="60">
        <v>144274165</v>
      </c>
      <c r="G45" s="60">
        <v>200776605</v>
      </c>
      <c r="H45" s="60">
        <v>170545812</v>
      </c>
      <c r="I45" s="60">
        <v>164435791</v>
      </c>
      <c r="J45" s="60">
        <v>164435791</v>
      </c>
      <c r="K45" s="60">
        <v>166095500</v>
      </c>
      <c r="L45" s="60">
        <v>164669058</v>
      </c>
      <c r="M45" s="60">
        <v>173879191</v>
      </c>
      <c r="N45" s="60">
        <v>173879191</v>
      </c>
      <c r="O45" s="60"/>
      <c r="P45" s="60"/>
      <c r="Q45" s="60"/>
      <c r="R45" s="60"/>
      <c r="S45" s="60"/>
      <c r="T45" s="60"/>
      <c r="U45" s="60"/>
      <c r="V45" s="60"/>
      <c r="W45" s="60">
        <v>173879191</v>
      </c>
      <c r="X45" s="60">
        <v>72137083</v>
      </c>
      <c r="Y45" s="60">
        <v>101742108</v>
      </c>
      <c r="Z45" s="139">
        <v>141.04</v>
      </c>
      <c r="AA45" s="62">
        <v>144274165</v>
      </c>
    </row>
    <row r="46" spans="1:27" ht="13.5">
      <c r="A46" s="249" t="s">
        <v>171</v>
      </c>
      <c r="B46" s="182"/>
      <c r="C46" s="155">
        <v>5721311</v>
      </c>
      <c r="D46" s="155"/>
      <c r="E46" s="59">
        <v>4559000</v>
      </c>
      <c r="F46" s="60">
        <v>4559000</v>
      </c>
      <c r="G46" s="60">
        <v>5696591</v>
      </c>
      <c r="H46" s="60">
        <v>5711874</v>
      </c>
      <c r="I46" s="60">
        <v>4951796</v>
      </c>
      <c r="J46" s="60">
        <v>4951796</v>
      </c>
      <c r="K46" s="60">
        <v>4565008</v>
      </c>
      <c r="L46" s="60">
        <v>4559695</v>
      </c>
      <c r="M46" s="60">
        <v>4561218</v>
      </c>
      <c r="N46" s="60">
        <v>4561218</v>
      </c>
      <c r="O46" s="60"/>
      <c r="P46" s="60"/>
      <c r="Q46" s="60"/>
      <c r="R46" s="60"/>
      <c r="S46" s="60"/>
      <c r="T46" s="60"/>
      <c r="U46" s="60"/>
      <c r="V46" s="60"/>
      <c r="W46" s="60">
        <v>4561218</v>
      </c>
      <c r="X46" s="60">
        <v>2279500</v>
      </c>
      <c r="Y46" s="60">
        <v>2281718</v>
      </c>
      <c r="Z46" s="139">
        <v>100.1</v>
      </c>
      <c r="AA46" s="62">
        <v>4559000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155275188</v>
      </c>
      <c r="D48" s="217">
        <f>SUM(D45:D47)</f>
        <v>0</v>
      </c>
      <c r="E48" s="264">
        <f t="shared" si="7"/>
        <v>148833165</v>
      </c>
      <c r="F48" s="219">
        <f t="shared" si="7"/>
        <v>148833165</v>
      </c>
      <c r="G48" s="219">
        <f t="shared" si="7"/>
        <v>206473196</v>
      </c>
      <c r="H48" s="219">
        <f t="shared" si="7"/>
        <v>176257686</v>
      </c>
      <c r="I48" s="219">
        <f t="shared" si="7"/>
        <v>169387587</v>
      </c>
      <c r="J48" s="219">
        <f t="shared" si="7"/>
        <v>169387587</v>
      </c>
      <c r="K48" s="219">
        <f t="shared" si="7"/>
        <v>170660508</v>
      </c>
      <c r="L48" s="219">
        <f t="shared" si="7"/>
        <v>169228753</v>
      </c>
      <c r="M48" s="219">
        <f t="shared" si="7"/>
        <v>178440409</v>
      </c>
      <c r="N48" s="219">
        <f t="shared" si="7"/>
        <v>178440409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178440409</v>
      </c>
      <c r="X48" s="219">
        <f t="shared" si="7"/>
        <v>74416583</v>
      </c>
      <c r="Y48" s="219">
        <f t="shared" si="7"/>
        <v>104023826</v>
      </c>
      <c r="Z48" s="265">
        <f>+IF(X48&lt;&gt;0,+(Y48/X48)*100,0)</f>
        <v>139.78581360017566</v>
      </c>
      <c r="AA48" s="232">
        <f>SUM(AA45:AA47)</f>
        <v>148833165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150618721</v>
      </c>
      <c r="D6" s="155"/>
      <c r="E6" s="59">
        <v>155662005</v>
      </c>
      <c r="F6" s="60">
        <v>155662005</v>
      </c>
      <c r="G6" s="60">
        <v>25709411</v>
      </c>
      <c r="H6" s="60">
        <v>24867839</v>
      </c>
      <c r="I6" s="60">
        <v>14782536</v>
      </c>
      <c r="J6" s="60">
        <v>65359786</v>
      </c>
      <c r="K6" s="60">
        <v>28229895</v>
      </c>
      <c r="L6" s="60">
        <v>18839664</v>
      </c>
      <c r="M6" s="60">
        <v>19630375</v>
      </c>
      <c r="N6" s="60">
        <v>66699934</v>
      </c>
      <c r="O6" s="60"/>
      <c r="P6" s="60"/>
      <c r="Q6" s="60"/>
      <c r="R6" s="60"/>
      <c r="S6" s="60"/>
      <c r="T6" s="60"/>
      <c r="U6" s="60"/>
      <c r="V6" s="60"/>
      <c r="W6" s="60">
        <v>132059720</v>
      </c>
      <c r="X6" s="60">
        <v>77060639</v>
      </c>
      <c r="Y6" s="60">
        <v>54999081</v>
      </c>
      <c r="Z6" s="140">
        <v>71.37</v>
      </c>
      <c r="AA6" s="62">
        <v>155662005</v>
      </c>
    </row>
    <row r="7" spans="1:27" ht="13.5">
      <c r="A7" s="249" t="s">
        <v>178</v>
      </c>
      <c r="B7" s="182"/>
      <c r="C7" s="155">
        <v>56148206</v>
      </c>
      <c r="D7" s="155"/>
      <c r="E7" s="59">
        <v>52035996</v>
      </c>
      <c r="F7" s="60">
        <v>52035996</v>
      </c>
      <c r="G7" s="60">
        <v>14663000</v>
      </c>
      <c r="H7" s="60"/>
      <c r="I7" s="60"/>
      <c r="J7" s="60">
        <v>14663000</v>
      </c>
      <c r="K7" s="60"/>
      <c r="L7" s="60">
        <v>586163</v>
      </c>
      <c r="M7" s="60">
        <v>13148307</v>
      </c>
      <c r="N7" s="60">
        <v>13734470</v>
      </c>
      <c r="O7" s="60"/>
      <c r="P7" s="60"/>
      <c r="Q7" s="60"/>
      <c r="R7" s="60"/>
      <c r="S7" s="60"/>
      <c r="T7" s="60"/>
      <c r="U7" s="60"/>
      <c r="V7" s="60"/>
      <c r="W7" s="60">
        <v>28397470</v>
      </c>
      <c r="X7" s="60">
        <v>26017998</v>
      </c>
      <c r="Y7" s="60">
        <v>2379472</v>
      </c>
      <c r="Z7" s="140">
        <v>9.15</v>
      </c>
      <c r="AA7" s="62">
        <v>52035996</v>
      </c>
    </row>
    <row r="8" spans="1:27" ht="13.5">
      <c r="A8" s="249" t="s">
        <v>179</v>
      </c>
      <c r="B8" s="182"/>
      <c r="C8" s="155"/>
      <c r="D8" s="155"/>
      <c r="E8" s="59">
        <v>14383000</v>
      </c>
      <c r="F8" s="60">
        <v>14383000</v>
      </c>
      <c r="G8" s="60"/>
      <c r="H8" s="60"/>
      <c r="I8" s="60"/>
      <c r="J8" s="60"/>
      <c r="K8" s="60"/>
      <c r="L8" s="60">
        <v>699780</v>
      </c>
      <c r="M8" s="60"/>
      <c r="N8" s="60">
        <v>699780</v>
      </c>
      <c r="O8" s="60"/>
      <c r="P8" s="60"/>
      <c r="Q8" s="60"/>
      <c r="R8" s="60"/>
      <c r="S8" s="60"/>
      <c r="T8" s="60"/>
      <c r="U8" s="60"/>
      <c r="V8" s="60"/>
      <c r="W8" s="60">
        <v>699780</v>
      </c>
      <c r="X8" s="60">
        <v>14383000</v>
      </c>
      <c r="Y8" s="60">
        <v>-13683220</v>
      </c>
      <c r="Z8" s="140">
        <v>-95.13</v>
      </c>
      <c r="AA8" s="62">
        <v>14383000</v>
      </c>
    </row>
    <row r="9" spans="1:27" ht="13.5">
      <c r="A9" s="249" t="s">
        <v>180</v>
      </c>
      <c r="B9" s="182"/>
      <c r="C9" s="155">
        <v>1955816</v>
      </c>
      <c r="D9" s="155"/>
      <c r="E9" s="59">
        <v>1921596</v>
      </c>
      <c r="F9" s="60">
        <v>1921596</v>
      </c>
      <c r="G9" s="60">
        <v>152627</v>
      </c>
      <c r="H9" s="60">
        <v>175954</v>
      </c>
      <c r="I9" s="60">
        <v>195805</v>
      </c>
      <c r="J9" s="60">
        <v>524386</v>
      </c>
      <c r="K9" s="60">
        <v>152616</v>
      </c>
      <c r="L9" s="60">
        <v>164211</v>
      </c>
      <c r="M9" s="60">
        <v>170729</v>
      </c>
      <c r="N9" s="60">
        <v>487556</v>
      </c>
      <c r="O9" s="60"/>
      <c r="P9" s="60"/>
      <c r="Q9" s="60"/>
      <c r="R9" s="60"/>
      <c r="S9" s="60"/>
      <c r="T9" s="60"/>
      <c r="U9" s="60"/>
      <c r="V9" s="60"/>
      <c r="W9" s="60">
        <v>1011942</v>
      </c>
      <c r="X9" s="60">
        <v>960798</v>
      </c>
      <c r="Y9" s="60">
        <v>51144</v>
      </c>
      <c r="Z9" s="140">
        <v>5.32</v>
      </c>
      <c r="AA9" s="62">
        <v>1921596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-191880288</v>
      </c>
      <c r="D12" s="155"/>
      <c r="E12" s="59">
        <v>-203675532</v>
      </c>
      <c r="F12" s="60">
        <v>-203675532</v>
      </c>
      <c r="G12" s="60">
        <v>-38165098</v>
      </c>
      <c r="H12" s="60">
        <v>-28143455</v>
      </c>
      <c r="I12" s="60">
        <v>-11299899</v>
      </c>
      <c r="J12" s="60">
        <v>-77608452</v>
      </c>
      <c r="K12" s="60">
        <v>-24765583</v>
      </c>
      <c r="L12" s="60">
        <v>-19806917</v>
      </c>
      <c r="M12" s="60">
        <v>-36796029</v>
      </c>
      <c r="N12" s="60">
        <v>-81368529</v>
      </c>
      <c r="O12" s="60"/>
      <c r="P12" s="60"/>
      <c r="Q12" s="60"/>
      <c r="R12" s="60"/>
      <c r="S12" s="60"/>
      <c r="T12" s="60"/>
      <c r="U12" s="60"/>
      <c r="V12" s="60"/>
      <c r="W12" s="60">
        <v>-158976981</v>
      </c>
      <c r="X12" s="60">
        <v>-101837766</v>
      </c>
      <c r="Y12" s="60">
        <v>-57139215</v>
      </c>
      <c r="Z12" s="140">
        <v>56.11</v>
      </c>
      <c r="AA12" s="62">
        <v>-203675532</v>
      </c>
    </row>
    <row r="13" spans="1:27" ht="13.5">
      <c r="A13" s="249" t="s">
        <v>40</v>
      </c>
      <c r="B13" s="182"/>
      <c r="C13" s="155">
        <v>-1251918</v>
      </c>
      <c r="D13" s="155"/>
      <c r="E13" s="59">
        <v>-1028268</v>
      </c>
      <c r="F13" s="60">
        <v>-1028268</v>
      </c>
      <c r="G13" s="60"/>
      <c r="H13" s="60"/>
      <c r="I13" s="60">
        <v>-573790</v>
      </c>
      <c r="J13" s="60">
        <v>-573790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-573790</v>
      </c>
      <c r="X13" s="60">
        <v>-514134</v>
      </c>
      <c r="Y13" s="60">
        <v>-59656</v>
      </c>
      <c r="Z13" s="140">
        <v>11.6</v>
      </c>
      <c r="AA13" s="62">
        <v>-1028268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>
        <v>-137439</v>
      </c>
      <c r="M14" s="60">
        <v>-147472</v>
      </c>
      <c r="N14" s="60">
        <v>-284911</v>
      </c>
      <c r="O14" s="60"/>
      <c r="P14" s="60"/>
      <c r="Q14" s="60"/>
      <c r="R14" s="60"/>
      <c r="S14" s="60"/>
      <c r="T14" s="60"/>
      <c r="U14" s="60"/>
      <c r="V14" s="60"/>
      <c r="W14" s="60">
        <v>-284911</v>
      </c>
      <c r="X14" s="60"/>
      <c r="Y14" s="60">
        <v>-284911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15590537</v>
      </c>
      <c r="D15" s="168">
        <f>SUM(D6:D14)</f>
        <v>0</v>
      </c>
      <c r="E15" s="72">
        <f t="shared" si="0"/>
        <v>19298797</v>
      </c>
      <c r="F15" s="73">
        <f t="shared" si="0"/>
        <v>19298797</v>
      </c>
      <c r="G15" s="73">
        <f t="shared" si="0"/>
        <v>2359940</v>
      </c>
      <c r="H15" s="73">
        <f t="shared" si="0"/>
        <v>-3099662</v>
      </c>
      <c r="I15" s="73">
        <f t="shared" si="0"/>
        <v>3104652</v>
      </c>
      <c r="J15" s="73">
        <f t="shared" si="0"/>
        <v>2364930</v>
      </c>
      <c r="K15" s="73">
        <f t="shared" si="0"/>
        <v>3616928</v>
      </c>
      <c r="L15" s="73">
        <f t="shared" si="0"/>
        <v>345462</v>
      </c>
      <c r="M15" s="73">
        <f t="shared" si="0"/>
        <v>-3994090</v>
      </c>
      <c r="N15" s="73">
        <f t="shared" si="0"/>
        <v>-31700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2333230</v>
      </c>
      <c r="X15" s="73">
        <f t="shared" si="0"/>
        <v>16070535</v>
      </c>
      <c r="Y15" s="73">
        <f t="shared" si="0"/>
        <v>-13737305</v>
      </c>
      <c r="Z15" s="170">
        <f>+IF(X15&lt;&gt;0,+(Y15/X15)*100,0)</f>
        <v>-85.48131720568108</v>
      </c>
      <c r="AA15" s="74">
        <f>SUM(AA6:AA14)</f>
        <v>19298797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4250000</v>
      </c>
      <c r="F19" s="60">
        <v>4250000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4250000</v>
      </c>
    </row>
    <row r="20" spans="1:27" ht="13.5">
      <c r="A20" s="249" t="s">
        <v>187</v>
      </c>
      <c r="B20" s="182"/>
      <c r="C20" s="155">
        <v>12734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-14000</v>
      </c>
      <c r="F21" s="60">
        <v>-14000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-14000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-17735617</v>
      </c>
      <c r="D24" s="155"/>
      <c r="E24" s="59">
        <v>-36162823</v>
      </c>
      <c r="F24" s="60">
        <v>-36162823</v>
      </c>
      <c r="G24" s="60">
        <v>-779343</v>
      </c>
      <c r="H24" s="60">
        <v>-2018781</v>
      </c>
      <c r="I24" s="60">
        <v>-134293</v>
      </c>
      <c r="J24" s="60">
        <v>-2932417</v>
      </c>
      <c r="K24" s="60">
        <v>-2174085</v>
      </c>
      <c r="L24" s="60">
        <v>-812229</v>
      </c>
      <c r="M24" s="60">
        <v>-19831</v>
      </c>
      <c r="N24" s="60">
        <v>-3006145</v>
      </c>
      <c r="O24" s="60"/>
      <c r="P24" s="60"/>
      <c r="Q24" s="60"/>
      <c r="R24" s="60"/>
      <c r="S24" s="60"/>
      <c r="T24" s="60"/>
      <c r="U24" s="60"/>
      <c r="V24" s="60"/>
      <c r="W24" s="60">
        <v>-5938562</v>
      </c>
      <c r="X24" s="60">
        <v>-15911022</v>
      </c>
      <c r="Y24" s="60">
        <v>9972460</v>
      </c>
      <c r="Z24" s="140">
        <v>-62.68</v>
      </c>
      <c r="AA24" s="62">
        <v>-36162823</v>
      </c>
    </row>
    <row r="25" spans="1:27" ht="13.5">
      <c r="A25" s="250" t="s">
        <v>191</v>
      </c>
      <c r="B25" s="251"/>
      <c r="C25" s="168">
        <f aca="true" t="shared" si="1" ref="C25:Y25">SUM(C19:C24)</f>
        <v>-17722883</v>
      </c>
      <c r="D25" s="168">
        <f>SUM(D19:D24)</f>
        <v>0</v>
      </c>
      <c r="E25" s="72">
        <f t="shared" si="1"/>
        <v>-31926823</v>
      </c>
      <c r="F25" s="73">
        <f t="shared" si="1"/>
        <v>-31926823</v>
      </c>
      <c r="G25" s="73">
        <f t="shared" si="1"/>
        <v>-779343</v>
      </c>
      <c r="H25" s="73">
        <f t="shared" si="1"/>
        <v>-2018781</v>
      </c>
      <c r="I25" s="73">
        <f t="shared" si="1"/>
        <v>-134293</v>
      </c>
      <c r="J25" s="73">
        <f t="shared" si="1"/>
        <v>-2932417</v>
      </c>
      <c r="K25" s="73">
        <f t="shared" si="1"/>
        <v>-2174085</v>
      </c>
      <c r="L25" s="73">
        <f t="shared" si="1"/>
        <v>-812229</v>
      </c>
      <c r="M25" s="73">
        <f t="shared" si="1"/>
        <v>-19831</v>
      </c>
      <c r="N25" s="73">
        <f t="shared" si="1"/>
        <v>-3006145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-5938562</v>
      </c>
      <c r="X25" s="73">
        <f t="shared" si="1"/>
        <v>-15911022</v>
      </c>
      <c r="Y25" s="73">
        <f t="shared" si="1"/>
        <v>9972460</v>
      </c>
      <c r="Z25" s="170">
        <f>+IF(X25&lt;&gt;0,+(Y25/X25)*100,0)</f>
        <v>-62.67642644199726</v>
      </c>
      <c r="AA25" s="74">
        <f>SUM(AA19:AA24)</f>
        <v>-31926823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365574</v>
      </c>
      <c r="D31" s="155"/>
      <c r="E31" s="59">
        <v>547000</v>
      </c>
      <c r="F31" s="60">
        <v>547000</v>
      </c>
      <c r="G31" s="60">
        <v>230007</v>
      </c>
      <c r="H31" s="159">
        <v>-148265</v>
      </c>
      <c r="I31" s="159">
        <v>32600</v>
      </c>
      <c r="J31" s="159">
        <v>114342</v>
      </c>
      <c r="K31" s="60">
        <v>33584</v>
      </c>
      <c r="L31" s="60">
        <v>48290</v>
      </c>
      <c r="M31" s="60">
        <v>12042</v>
      </c>
      <c r="N31" s="60">
        <v>93916</v>
      </c>
      <c r="O31" s="159"/>
      <c r="P31" s="159"/>
      <c r="Q31" s="159"/>
      <c r="R31" s="60"/>
      <c r="S31" s="60"/>
      <c r="T31" s="60"/>
      <c r="U31" s="60"/>
      <c r="V31" s="159"/>
      <c r="W31" s="159">
        <v>208258</v>
      </c>
      <c r="X31" s="159"/>
      <c r="Y31" s="60">
        <v>208258</v>
      </c>
      <c r="Z31" s="140"/>
      <c r="AA31" s="62">
        <v>547000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-1876560</v>
      </c>
      <c r="D33" s="155"/>
      <c r="E33" s="59">
        <v>-2889978</v>
      </c>
      <c r="F33" s="60">
        <v>-2889978</v>
      </c>
      <c r="G33" s="60"/>
      <c r="H33" s="60"/>
      <c r="I33" s="60">
        <v>-808719</v>
      </c>
      <c r="J33" s="60">
        <v>-808719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-808719</v>
      </c>
      <c r="X33" s="60">
        <v>-1444989</v>
      </c>
      <c r="Y33" s="60">
        <v>636270</v>
      </c>
      <c r="Z33" s="140">
        <v>-44.03</v>
      </c>
      <c r="AA33" s="62">
        <v>-2889978</v>
      </c>
    </row>
    <row r="34" spans="1:27" ht="13.5">
      <c r="A34" s="250" t="s">
        <v>197</v>
      </c>
      <c r="B34" s="251"/>
      <c r="C34" s="168">
        <f aca="true" t="shared" si="2" ref="C34:Y34">SUM(C29:C33)</f>
        <v>-1510986</v>
      </c>
      <c r="D34" s="168">
        <f>SUM(D29:D33)</f>
        <v>0</v>
      </c>
      <c r="E34" s="72">
        <f t="shared" si="2"/>
        <v>-2342978</v>
      </c>
      <c r="F34" s="73">
        <f t="shared" si="2"/>
        <v>-2342978</v>
      </c>
      <c r="G34" s="73">
        <f t="shared" si="2"/>
        <v>230007</v>
      </c>
      <c r="H34" s="73">
        <f t="shared" si="2"/>
        <v>-148265</v>
      </c>
      <c r="I34" s="73">
        <f t="shared" si="2"/>
        <v>-776119</v>
      </c>
      <c r="J34" s="73">
        <f t="shared" si="2"/>
        <v>-694377</v>
      </c>
      <c r="K34" s="73">
        <f t="shared" si="2"/>
        <v>33584</v>
      </c>
      <c r="L34" s="73">
        <f t="shared" si="2"/>
        <v>48290</v>
      </c>
      <c r="M34" s="73">
        <f t="shared" si="2"/>
        <v>12042</v>
      </c>
      <c r="N34" s="73">
        <f t="shared" si="2"/>
        <v>93916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-600461</v>
      </c>
      <c r="X34" s="73">
        <f t="shared" si="2"/>
        <v>-1444989</v>
      </c>
      <c r="Y34" s="73">
        <f t="shared" si="2"/>
        <v>844528</v>
      </c>
      <c r="Z34" s="170">
        <f>+IF(X34&lt;&gt;0,+(Y34/X34)*100,0)</f>
        <v>-58.44528920289359</v>
      </c>
      <c r="AA34" s="74">
        <f>SUM(AA29:AA33)</f>
        <v>-2342978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-3643332</v>
      </c>
      <c r="D36" s="153">
        <f>+D15+D25+D34</f>
        <v>0</v>
      </c>
      <c r="E36" s="99">
        <f t="shared" si="3"/>
        <v>-14971004</v>
      </c>
      <c r="F36" s="100">
        <f t="shared" si="3"/>
        <v>-14971004</v>
      </c>
      <c r="G36" s="100">
        <f t="shared" si="3"/>
        <v>1810604</v>
      </c>
      <c r="H36" s="100">
        <f t="shared" si="3"/>
        <v>-5266708</v>
      </c>
      <c r="I36" s="100">
        <f t="shared" si="3"/>
        <v>2194240</v>
      </c>
      <c r="J36" s="100">
        <f t="shared" si="3"/>
        <v>-1261864</v>
      </c>
      <c r="K36" s="100">
        <f t="shared" si="3"/>
        <v>1476427</v>
      </c>
      <c r="L36" s="100">
        <f t="shared" si="3"/>
        <v>-418477</v>
      </c>
      <c r="M36" s="100">
        <f t="shared" si="3"/>
        <v>-4001879</v>
      </c>
      <c r="N36" s="100">
        <f t="shared" si="3"/>
        <v>-2943929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-4205793</v>
      </c>
      <c r="X36" s="100">
        <f t="shared" si="3"/>
        <v>-1285476</v>
      </c>
      <c r="Y36" s="100">
        <f t="shared" si="3"/>
        <v>-2920317</v>
      </c>
      <c r="Z36" s="137">
        <f>+IF(X36&lt;&gt;0,+(Y36/X36)*100,0)</f>
        <v>227.17787029862868</v>
      </c>
      <c r="AA36" s="102">
        <f>+AA15+AA25+AA34</f>
        <v>-14971004</v>
      </c>
    </row>
    <row r="37" spans="1:27" ht="13.5">
      <c r="A37" s="249" t="s">
        <v>199</v>
      </c>
      <c r="B37" s="182"/>
      <c r="C37" s="153">
        <v>42074797</v>
      </c>
      <c r="D37" s="153"/>
      <c r="E37" s="99">
        <v>41532843</v>
      </c>
      <c r="F37" s="100">
        <v>41532843</v>
      </c>
      <c r="G37" s="100">
        <v>1965353</v>
      </c>
      <c r="H37" s="100">
        <v>3775957</v>
      </c>
      <c r="I37" s="100">
        <v>-1490751</v>
      </c>
      <c r="J37" s="100">
        <v>1965353</v>
      </c>
      <c r="K37" s="100">
        <v>703489</v>
      </c>
      <c r="L37" s="100">
        <v>2179916</v>
      </c>
      <c r="M37" s="100">
        <v>1761439</v>
      </c>
      <c r="N37" s="100">
        <v>703489</v>
      </c>
      <c r="O37" s="100"/>
      <c r="P37" s="100"/>
      <c r="Q37" s="100"/>
      <c r="R37" s="100"/>
      <c r="S37" s="100"/>
      <c r="T37" s="100"/>
      <c r="U37" s="100"/>
      <c r="V37" s="100"/>
      <c r="W37" s="100">
        <v>1965353</v>
      </c>
      <c r="X37" s="100">
        <v>41532843</v>
      </c>
      <c r="Y37" s="100">
        <v>-39567490</v>
      </c>
      <c r="Z37" s="137">
        <v>-95.27</v>
      </c>
      <c r="AA37" s="102">
        <v>41532843</v>
      </c>
    </row>
    <row r="38" spans="1:27" ht="13.5">
      <c r="A38" s="269" t="s">
        <v>200</v>
      </c>
      <c r="B38" s="256"/>
      <c r="C38" s="257">
        <v>38431465</v>
      </c>
      <c r="D38" s="257"/>
      <c r="E38" s="258">
        <v>26561839</v>
      </c>
      <c r="F38" s="259">
        <v>26561839</v>
      </c>
      <c r="G38" s="259">
        <v>3775957</v>
      </c>
      <c r="H38" s="259">
        <v>-1490751</v>
      </c>
      <c r="I38" s="259">
        <v>703489</v>
      </c>
      <c r="J38" s="259">
        <v>703489</v>
      </c>
      <c r="K38" s="259">
        <v>2179916</v>
      </c>
      <c r="L38" s="259">
        <v>1761439</v>
      </c>
      <c r="M38" s="259">
        <v>-2240440</v>
      </c>
      <c r="N38" s="259">
        <v>-2240440</v>
      </c>
      <c r="O38" s="259"/>
      <c r="P38" s="259"/>
      <c r="Q38" s="259"/>
      <c r="R38" s="259"/>
      <c r="S38" s="259"/>
      <c r="T38" s="259"/>
      <c r="U38" s="259"/>
      <c r="V38" s="259"/>
      <c r="W38" s="259">
        <v>-2240440</v>
      </c>
      <c r="X38" s="259">
        <v>40247367</v>
      </c>
      <c r="Y38" s="259">
        <v>-42487807</v>
      </c>
      <c r="Z38" s="260">
        <v>-105.57</v>
      </c>
      <c r="AA38" s="261">
        <v>26561839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4414835</v>
      </c>
      <c r="D5" s="200">
        <f t="shared" si="0"/>
        <v>0</v>
      </c>
      <c r="E5" s="106">
        <f t="shared" si="0"/>
        <v>11343000</v>
      </c>
      <c r="F5" s="106">
        <f t="shared" si="0"/>
        <v>11343000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699780</v>
      </c>
      <c r="M5" s="106">
        <f t="shared" si="0"/>
        <v>28022</v>
      </c>
      <c r="N5" s="106">
        <f t="shared" si="0"/>
        <v>727802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727802</v>
      </c>
      <c r="X5" s="106">
        <f t="shared" si="0"/>
        <v>5671500</v>
      </c>
      <c r="Y5" s="106">
        <f t="shared" si="0"/>
        <v>-4943698</v>
      </c>
      <c r="Z5" s="201">
        <f>+IF(X5&lt;&gt;0,+(Y5/X5)*100,0)</f>
        <v>-87.16738076346645</v>
      </c>
      <c r="AA5" s="199">
        <f>SUM(AA11:AA18)</f>
        <v>11343000</v>
      </c>
    </row>
    <row r="6" spans="1:27" ht="13.5">
      <c r="A6" s="291" t="s">
        <v>204</v>
      </c>
      <c r="B6" s="142"/>
      <c r="C6" s="62">
        <v>3848525</v>
      </c>
      <c r="D6" s="156"/>
      <c r="E6" s="60">
        <v>1200000</v>
      </c>
      <c r="F6" s="60">
        <v>1200000</v>
      </c>
      <c r="G6" s="60"/>
      <c r="H6" s="60"/>
      <c r="I6" s="60"/>
      <c r="J6" s="60"/>
      <c r="K6" s="60"/>
      <c r="L6" s="60">
        <v>699780</v>
      </c>
      <c r="M6" s="60"/>
      <c r="N6" s="60">
        <v>699780</v>
      </c>
      <c r="O6" s="60"/>
      <c r="P6" s="60"/>
      <c r="Q6" s="60"/>
      <c r="R6" s="60"/>
      <c r="S6" s="60"/>
      <c r="T6" s="60"/>
      <c r="U6" s="60"/>
      <c r="V6" s="60"/>
      <c r="W6" s="60">
        <v>699780</v>
      </c>
      <c r="X6" s="60">
        <v>600000</v>
      </c>
      <c r="Y6" s="60">
        <v>99780</v>
      </c>
      <c r="Z6" s="140">
        <v>16.63</v>
      </c>
      <c r="AA6" s="155">
        <v>1200000</v>
      </c>
    </row>
    <row r="7" spans="1:27" ht="13.5">
      <c r="A7" s="291" t="s">
        <v>205</v>
      </c>
      <c r="B7" s="142"/>
      <c r="C7" s="62">
        <v>1414</v>
      </c>
      <c r="D7" s="156"/>
      <c r="E7" s="60">
        <v>8000000</v>
      </c>
      <c r="F7" s="60">
        <v>8000000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4000000</v>
      </c>
      <c r="Y7" s="60">
        <v>-4000000</v>
      </c>
      <c r="Z7" s="140">
        <v>-100</v>
      </c>
      <c r="AA7" s="155">
        <v>8000000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564896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4414835</v>
      </c>
      <c r="D11" s="294">
        <f t="shared" si="1"/>
        <v>0</v>
      </c>
      <c r="E11" s="295">
        <f t="shared" si="1"/>
        <v>9200000</v>
      </c>
      <c r="F11" s="295">
        <f t="shared" si="1"/>
        <v>9200000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699780</v>
      </c>
      <c r="M11" s="295">
        <f t="shared" si="1"/>
        <v>0</v>
      </c>
      <c r="N11" s="295">
        <f t="shared" si="1"/>
        <v>699780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699780</v>
      </c>
      <c r="X11" s="295">
        <f t="shared" si="1"/>
        <v>4600000</v>
      </c>
      <c r="Y11" s="295">
        <f t="shared" si="1"/>
        <v>-3900220</v>
      </c>
      <c r="Z11" s="296">
        <f>+IF(X11&lt;&gt;0,+(Y11/X11)*100,0)</f>
        <v>-84.78739130434782</v>
      </c>
      <c r="AA11" s="297">
        <f>SUM(AA6:AA10)</f>
        <v>9200000</v>
      </c>
    </row>
    <row r="12" spans="1:27" ht="13.5">
      <c r="A12" s="298" t="s">
        <v>210</v>
      </c>
      <c r="B12" s="136"/>
      <c r="C12" s="62"/>
      <c r="D12" s="156"/>
      <c r="E12" s="60">
        <v>1500000</v>
      </c>
      <c r="F12" s="60">
        <v>1500000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750000</v>
      </c>
      <c r="Y12" s="60">
        <v>-750000</v>
      </c>
      <c r="Z12" s="140">
        <v>-100</v>
      </c>
      <c r="AA12" s="155">
        <v>1500000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643000</v>
      </c>
      <c r="F15" s="60">
        <v>643000</v>
      </c>
      <c r="G15" s="60"/>
      <c r="H15" s="60"/>
      <c r="I15" s="60"/>
      <c r="J15" s="60"/>
      <c r="K15" s="60"/>
      <c r="L15" s="60"/>
      <c r="M15" s="60">
        <v>28022</v>
      </c>
      <c r="N15" s="60">
        <v>28022</v>
      </c>
      <c r="O15" s="60"/>
      <c r="P15" s="60"/>
      <c r="Q15" s="60"/>
      <c r="R15" s="60"/>
      <c r="S15" s="60"/>
      <c r="T15" s="60"/>
      <c r="U15" s="60"/>
      <c r="V15" s="60"/>
      <c r="W15" s="60">
        <v>28022</v>
      </c>
      <c r="X15" s="60">
        <v>321500</v>
      </c>
      <c r="Y15" s="60">
        <v>-293478</v>
      </c>
      <c r="Z15" s="140">
        <v>-91.28</v>
      </c>
      <c r="AA15" s="155">
        <v>643000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13320783</v>
      </c>
      <c r="D20" s="154">
        <f t="shared" si="2"/>
        <v>0</v>
      </c>
      <c r="E20" s="100">
        <f t="shared" si="2"/>
        <v>24819826</v>
      </c>
      <c r="F20" s="100">
        <f t="shared" si="2"/>
        <v>24819826</v>
      </c>
      <c r="G20" s="100">
        <f t="shared" si="2"/>
        <v>2494699</v>
      </c>
      <c r="H20" s="100">
        <f t="shared" si="2"/>
        <v>2018781</v>
      </c>
      <c r="I20" s="100">
        <f t="shared" si="2"/>
        <v>745817</v>
      </c>
      <c r="J20" s="100">
        <f t="shared" si="2"/>
        <v>5259297</v>
      </c>
      <c r="K20" s="100">
        <f t="shared" si="2"/>
        <v>2174085</v>
      </c>
      <c r="L20" s="100">
        <f t="shared" si="2"/>
        <v>112449</v>
      </c>
      <c r="M20" s="100">
        <f t="shared" si="2"/>
        <v>-8191</v>
      </c>
      <c r="N20" s="100">
        <f t="shared" si="2"/>
        <v>2278343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7537640</v>
      </c>
      <c r="X20" s="100">
        <f t="shared" si="2"/>
        <v>12409913</v>
      </c>
      <c r="Y20" s="100">
        <f t="shared" si="2"/>
        <v>-4872273</v>
      </c>
      <c r="Z20" s="137">
        <f>+IF(X20&lt;&gt;0,+(Y20/X20)*100,0)</f>
        <v>-39.261137447136015</v>
      </c>
      <c r="AA20" s="153">
        <f>SUM(AA26:AA33)</f>
        <v>24819826</v>
      </c>
    </row>
    <row r="21" spans="1:27" ht="13.5">
      <c r="A21" s="291" t="s">
        <v>204</v>
      </c>
      <c r="B21" s="142"/>
      <c r="C21" s="62"/>
      <c r="D21" s="156"/>
      <c r="E21" s="60">
        <v>20991176</v>
      </c>
      <c r="F21" s="60">
        <v>20991176</v>
      </c>
      <c r="G21" s="60">
        <v>2490645</v>
      </c>
      <c r="H21" s="60">
        <v>2016094</v>
      </c>
      <c r="I21" s="60">
        <v>740022</v>
      </c>
      <c r="J21" s="60">
        <v>5246761</v>
      </c>
      <c r="K21" s="60">
        <v>2076929</v>
      </c>
      <c r="L21" s="60">
        <v>109484</v>
      </c>
      <c r="M21" s="60"/>
      <c r="N21" s="60">
        <v>2186413</v>
      </c>
      <c r="O21" s="60"/>
      <c r="P21" s="60"/>
      <c r="Q21" s="60"/>
      <c r="R21" s="60"/>
      <c r="S21" s="60"/>
      <c r="T21" s="60"/>
      <c r="U21" s="60"/>
      <c r="V21" s="60"/>
      <c r="W21" s="60">
        <v>7433174</v>
      </c>
      <c r="X21" s="60">
        <v>10495588</v>
      </c>
      <c r="Y21" s="60">
        <v>-3062414</v>
      </c>
      <c r="Z21" s="140">
        <v>-29.18</v>
      </c>
      <c r="AA21" s="155">
        <v>20991176</v>
      </c>
    </row>
    <row r="22" spans="1:27" ht="13.5">
      <c r="A22" s="291" t="s">
        <v>205</v>
      </c>
      <c r="B22" s="142"/>
      <c r="C22" s="62"/>
      <c r="D22" s="156"/>
      <c r="E22" s="60">
        <v>200000</v>
      </c>
      <c r="F22" s="60">
        <v>200000</v>
      </c>
      <c r="G22" s="60">
        <v>4054</v>
      </c>
      <c r="H22" s="60">
        <v>1607</v>
      </c>
      <c r="I22" s="60">
        <v>4783</v>
      </c>
      <c r="J22" s="60">
        <v>10444</v>
      </c>
      <c r="K22" s="60"/>
      <c r="L22" s="60">
        <v>2965</v>
      </c>
      <c r="M22" s="60">
        <v>-4013</v>
      </c>
      <c r="N22" s="60">
        <v>-1048</v>
      </c>
      <c r="O22" s="60"/>
      <c r="P22" s="60"/>
      <c r="Q22" s="60"/>
      <c r="R22" s="60"/>
      <c r="S22" s="60"/>
      <c r="T22" s="60"/>
      <c r="U22" s="60"/>
      <c r="V22" s="60"/>
      <c r="W22" s="60">
        <v>9396</v>
      </c>
      <c r="X22" s="60">
        <v>100000</v>
      </c>
      <c r="Y22" s="60">
        <v>-90604</v>
      </c>
      <c r="Z22" s="140">
        <v>-90.6</v>
      </c>
      <c r="AA22" s="155">
        <v>200000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>
        <v>11805562</v>
      </c>
      <c r="D25" s="156"/>
      <c r="E25" s="60">
        <v>800000</v>
      </c>
      <c r="F25" s="60">
        <v>800000</v>
      </c>
      <c r="G25" s="60"/>
      <c r="H25" s="60"/>
      <c r="I25" s="60"/>
      <c r="J25" s="60"/>
      <c r="K25" s="60">
        <v>92910</v>
      </c>
      <c r="L25" s="60"/>
      <c r="M25" s="60"/>
      <c r="N25" s="60">
        <v>92910</v>
      </c>
      <c r="O25" s="60"/>
      <c r="P25" s="60"/>
      <c r="Q25" s="60"/>
      <c r="R25" s="60"/>
      <c r="S25" s="60"/>
      <c r="T25" s="60"/>
      <c r="U25" s="60"/>
      <c r="V25" s="60"/>
      <c r="W25" s="60">
        <v>92910</v>
      </c>
      <c r="X25" s="60">
        <v>400000</v>
      </c>
      <c r="Y25" s="60">
        <v>-307090</v>
      </c>
      <c r="Z25" s="140">
        <v>-76.77</v>
      </c>
      <c r="AA25" s="155">
        <v>800000</v>
      </c>
    </row>
    <row r="26" spans="1:27" ht="13.5">
      <c r="A26" s="292" t="s">
        <v>209</v>
      </c>
      <c r="B26" s="302"/>
      <c r="C26" s="293">
        <f aca="true" t="shared" si="3" ref="C26:Y26">SUM(C21:C25)</f>
        <v>11805562</v>
      </c>
      <c r="D26" s="294">
        <f t="shared" si="3"/>
        <v>0</v>
      </c>
      <c r="E26" s="295">
        <f t="shared" si="3"/>
        <v>21991176</v>
      </c>
      <c r="F26" s="295">
        <f t="shared" si="3"/>
        <v>21991176</v>
      </c>
      <c r="G26" s="295">
        <f t="shared" si="3"/>
        <v>2494699</v>
      </c>
      <c r="H26" s="295">
        <f t="shared" si="3"/>
        <v>2017701</v>
      </c>
      <c r="I26" s="295">
        <f t="shared" si="3"/>
        <v>744805</v>
      </c>
      <c r="J26" s="295">
        <f t="shared" si="3"/>
        <v>5257205</v>
      </c>
      <c r="K26" s="295">
        <f t="shared" si="3"/>
        <v>2169839</v>
      </c>
      <c r="L26" s="295">
        <f t="shared" si="3"/>
        <v>112449</v>
      </c>
      <c r="M26" s="295">
        <f t="shared" si="3"/>
        <v>-4013</v>
      </c>
      <c r="N26" s="295">
        <f t="shared" si="3"/>
        <v>2278275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7535480</v>
      </c>
      <c r="X26" s="295">
        <f t="shared" si="3"/>
        <v>10995588</v>
      </c>
      <c r="Y26" s="295">
        <f t="shared" si="3"/>
        <v>-3460108</v>
      </c>
      <c r="Z26" s="296">
        <f>+IF(X26&lt;&gt;0,+(Y26/X26)*100,0)</f>
        <v>-31.468148861161403</v>
      </c>
      <c r="AA26" s="297">
        <f>SUM(AA21:AA25)</f>
        <v>21991176</v>
      </c>
    </row>
    <row r="27" spans="1:27" ht="13.5">
      <c r="A27" s="298" t="s">
        <v>210</v>
      </c>
      <c r="B27" s="147"/>
      <c r="C27" s="62"/>
      <c r="D27" s="156"/>
      <c r="E27" s="60">
        <v>2250000</v>
      </c>
      <c r="F27" s="60">
        <v>2250000</v>
      </c>
      <c r="G27" s="60"/>
      <c r="H27" s="60"/>
      <c r="I27" s="60"/>
      <c r="J27" s="60"/>
      <c r="K27" s="60"/>
      <c r="L27" s="60"/>
      <c r="M27" s="60">
        <v>-5000</v>
      </c>
      <c r="N27" s="60">
        <v>-5000</v>
      </c>
      <c r="O27" s="60"/>
      <c r="P27" s="60"/>
      <c r="Q27" s="60"/>
      <c r="R27" s="60"/>
      <c r="S27" s="60"/>
      <c r="T27" s="60"/>
      <c r="U27" s="60"/>
      <c r="V27" s="60"/>
      <c r="W27" s="60">
        <v>-5000</v>
      </c>
      <c r="X27" s="60">
        <v>1125000</v>
      </c>
      <c r="Y27" s="60">
        <v>-1130000</v>
      </c>
      <c r="Z27" s="140">
        <v>-100.44</v>
      </c>
      <c r="AA27" s="155">
        <v>2250000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1515221</v>
      </c>
      <c r="D30" s="156"/>
      <c r="E30" s="60">
        <v>578650</v>
      </c>
      <c r="F30" s="60">
        <v>578650</v>
      </c>
      <c r="G30" s="60"/>
      <c r="H30" s="60">
        <v>1080</v>
      </c>
      <c r="I30" s="60">
        <v>1012</v>
      </c>
      <c r="J30" s="60">
        <v>2092</v>
      </c>
      <c r="K30" s="60">
        <v>4246</v>
      </c>
      <c r="L30" s="60"/>
      <c r="M30" s="60">
        <v>822</v>
      </c>
      <c r="N30" s="60">
        <v>5068</v>
      </c>
      <c r="O30" s="60"/>
      <c r="P30" s="60"/>
      <c r="Q30" s="60"/>
      <c r="R30" s="60"/>
      <c r="S30" s="60"/>
      <c r="T30" s="60"/>
      <c r="U30" s="60"/>
      <c r="V30" s="60"/>
      <c r="W30" s="60">
        <v>7160</v>
      </c>
      <c r="X30" s="60">
        <v>289325</v>
      </c>
      <c r="Y30" s="60">
        <v>-282165</v>
      </c>
      <c r="Z30" s="140">
        <v>-97.53</v>
      </c>
      <c r="AA30" s="155">
        <v>578650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3848525</v>
      </c>
      <c r="D36" s="156">
        <f t="shared" si="4"/>
        <v>0</v>
      </c>
      <c r="E36" s="60">
        <f t="shared" si="4"/>
        <v>22191176</v>
      </c>
      <c r="F36" s="60">
        <f t="shared" si="4"/>
        <v>22191176</v>
      </c>
      <c r="G36" s="60">
        <f t="shared" si="4"/>
        <v>2490645</v>
      </c>
      <c r="H36" s="60">
        <f t="shared" si="4"/>
        <v>2016094</v>
      </c>
      <c r="I36" s="60">
        <f t="shared" si="4"/>
        <v>740022</v>
      </c>
      <c r="J36" s="60">
        <f t="shared" si="4"/>
        <v>5246761</v>
      </c>
      <c r="K36" s="60">
        <f t="shared" si="4"/>
        <v>2076929</v>
      </c>
      <c r="L36" s="60">
        <f t="shared" si="4"/>
        <v>809264</v>
      </c>
      <c r="M36" s="60">
        <f t="shared" si="4"/>
        <v>0</v>
      </c>
      <c r="N36" s="60">
        <f t="shared" si="4"/>
        <v>2886193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8132954</v>
      </c>
      <c r="X36" s="60">
        <f t="shared" si="4"/>
        <v>11095588</v>
      </c>
      <c r="Y36" s="60">
        <f t="shared" si="4"/>
        <v>-2962634</v>
      </c>
      <c r="Z36" s="140">
        <f aca="true" t="shared" si="5" ref="Z36:Z49">+IF(X36&lt;&gt;0,+(Y36/X36)*100,0)</f>
        <v>-26.701009446277208</v>
      </c>
      <c r="AA36" s="155">
        <f>AA6+AA21</f>
        <v>22191176</v>
      </c>
    </row>
    <row r="37" spans="1:27" ht="13.5">
      <c r="A37" s="291" t="s">
        <v>205</v>
      </c>
      <c r="B37" s="142"/>
      <c r="C37" s="62">
        <f t="shared" si="4"/>
        <v>1414</v>
      </c>
      <c r="D37" s="156">
        <f t="shared" si="4"/>
        <v>0</v>
      </c>
      <c r="E37" s="60">
        <f t="shared" si="4"/>
        <v>8200000</v>
      </c>
      <c r="F37" s="60">
        <f t="shared" si="4"/>
        <v>8200000</v>
      </c>
      <c r="G37" s="60">
        <f t="shared" si="4"/>
        <v>4054</v>
      </c>
      <c r="H37" s="60">
        <f t="shared" si="4"/>
        <v>1607</v>
      </c>
      <c r="I37" s="60">
        <f t="shared" si="4"/>
        <v>4783</v>
      </c>
      <c r="J37" s="60">
        <f t="shared" si="4"/>
        <v>10444</v>
      </c>
      <c r="K37" s="60">
        <f t="shared" si="4"/>
        <v>0</v>
      </c>
      <c r="L37" s="60">
        <f t="shared" si="4"/>
        <v>2965</v>
      </c>
      <c r="M37" s="60">
        <f t="shared" si="4"/>
        <v>-4013</v>
      </c>
      <c r="N37" s="60">
        <f t="shared" si="4"/>
        <v>-1048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9396</v>
      </c>
      <c r="X37" s="60">
        <f t="shared" si="4"/>
        <v>4100000</v>
      </c>
      <c r="Y37" s="60">
        <f t="shared" si="4"/>
        <v>-4090604</v>
      </c>
      <c r="Z37" s="140">
        <f t="shared" si="5"/>
        <v>-99.77082926829269</v>
      </c>
      <c r="AA37" s="155">
        <f>AA7+AA22</f>
        <v>8200000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12370458</v>
      </c>
      <c r="D40" s="156">
        <f t="shared" si="4"/>
        <v>0</v>
      </c>
      <c r="E40" s="60">
        <f t="shared" si="4"/>
        <v>800000</v>
      </c>
      <c r="F40" s="60">
        <f t="shared" si="4"/>
        <v>800000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92910</v>
      </c>
      <c r="L40" s="60">
        <f t="shared" si="4"/>
        <v>0</v>
      </c>
      <c r="M40" s="60">
        <f t="shared" si="4"/>
        <v>0</v>
      </c>
      <c r="N40" s="60">
        <f t="shared" si="4"/>
        <v>92910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92910</v>
      </c>
      <c r="X40" s="60">
        <f t="shared" si="4"/>
        <v>400000</v>
      </c>
      <c r="Y40" s="60">
        <f t="shared" si="4"/>
        <v>-307090</v>
      </c>
      <c r="Z40" s="140">
        <f t="shared" si="5"/>
        <v>-76.7725</v>
      </c>
      <c r="AA40" s="155">
        <f>AA10+AA25</f>
        <v>800000</v>
      </c>
    </row>
    <row r="41" spans="1:27" ht="13.5">
      <c r="A41" s="292" t="s">
        <v>209</v>
      </c>
      <c r="B41" s="142"/>
      <c r="C41" s="293">
        <f aca="true" t="shared" si="6" ref="C41:Y41">SUM(C36:C40)</f>
        <v>16220397</v>
      </c>
      <c r="D41" s="294">
        <f t="shared" si="6"/>
        <v>0</v>
      </c>
      <c r="E41" s="295">
        <f t="shared" si="6"/>
        <v>31191176</v>
      </c>
      <c r="F41" s="295">
        <f t="shared" si="6"/>
        <v>31191176</v>
      </c>
      <c r="G41" s="295">
        <f t="shared" si="6"/>
        <v>2494699</v>
      </c>
      <c r="H41" s="295">
        <f t="shared" si="6"/>
        <v>2017701</v>
      </c>
      <c r="I41" s="295">
        <f t="shared" si="6"/>
        <v>744805</v>
      </c>
      <c r="J41" s="295">
        <f t="shared" si="6"/>
        <v>5257205</v>
      </c>
      <c r="K41" s="295">
        <f t="shared" si="6"/>
        <v>2169839</v>
      </c>
      <c r="L41" s="295">
        <f t="shared" si="6"/>
        <v>812229</v>
      </c>
      <c r="M41" s="295">
        <f t="shared" si="6"/>
        <v>-4013</v>
      </c>
      <c r="N41" s="295">
        <f t="shared" si="6"/>
        <v>2978055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8235260</v>
      </c>
      <c r="X41" s="295">
        <f t="shared" si="6"/>
        <v>15595588</v>
      </c>
      <c r="Y41" s="295">
        <f t="shared" si="6"/>
        <v>-7360328</v>
      </c>
      <c r="Z41" s="296">
        <f t="shared" si="5"/>
        <v>-47.19493743999906</v>
      </c>
      <c r="AA41" s="297">
        <f>SUM(AA36:AA40)</f>
        <v>31191176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3750000</v>
      </c>
      <c r="F42" s="54">
        <f t="shared" si="7"/>
        <v>3750000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-5000</v>
      </c>
      <c r="N42" s="54">
        <f t="shared" si="7"/>
        <v>-5000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-5000</v>
      </c>
      <c r="X42" s="54">
        <f t="shared" si="7"/>
        <v>1875000</v>
      </c>
      <c r="Y42" s="54">
        <f t="shared" si="7"/>
        <v>-1880000</v>
      </c>
      <c r="Z42" s="184">
        <f t="shared" si="5"/>
        <v>-100.26666666666667</v>
      </c>
      <c r="AA42" s="130">
        <f aca="true" t="shared" si="8" ref="AA42:AA48">AA12+AA27</f>
        <v>3750000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1515221</v>
      </c>
      <c r="D45" s="129">
        <f t="shared" si="7"/>
        <v>0</v>
      </c>
      <c r="E45" s="54">
        <f t="shared" si="7"/>
        <v>1221650</v>
      </c>
      <c r="F45" s="54">
        <f t="shared" si="7"/>
        <v>1221650</v>
      </c>
      <c r="G45" s="54">
        <f t="shared" si="7"/>
        <v>0</v>
      </c>
      <c r="H45" s="54">
        <f t="shared" si="7"/>
        <v>1080</v>
      </c>
      <c r="I45" s="54">
        <f t="shared" si="7"/>
        <v>1012</v>
      </c>
      <c r="J45" s="54">
        <f t="shared" si="7"/>
        <v>2092</v>
      </c>
      <c r="K45" s="54">
        <f t="shared" si="7"/>
        <v>4246</v>
      </c>
      <c r="L45" s="54">
        <f t="shared" si="7"/>
        <v>0</v>
      </c>
      <c r="M45" s="54">
        <f t="shared" si="7"/>
        <v>28844</v>
      </c>
      <c r="N45" s="54">
        <f t="shared" si="7"/>
        <v>33090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35182</v>
      </c>
      <c r="X45" s="54">
        <f t="shared" si="7"/>
        <v>610825</v>
      </c>
      <c r="Y45" s="54">
        <f t="shared" si="7"/>
        <v>-575643</v>
      </c>
      <c r="Z45" s="184">
        <f t="shared" si="5"/>
        <v>-94.24024884377687</v>
      </c>
      <c r="AA45" s="130">
        <f t="shared" si="8"/>
        <v>1221650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17735618</v>
      </c>
      <c r="D49" s="218">
        <f t="shared" si="9"/>
        <v>0</v>
      </c>
      <c r="E49" s="220">
        <f t="shared" si="9"/>
        <v>36162826</v>
      </c>
      <c r="F49" s="220">
        <f t="shared" si="9"/>
        <v>36162826</v>
      </c>
      <c r="G49" s="220">
        <f t="shared" si="9"/>
        <v>2494699</v>
      </c>
      <c r="H49" s="220">
        <f t="shared" si="9"/>
        <v>2018781</v>
      </c>
      <c r="I49" s="220">
        <f t="shared" si="9"/>
        <v>745817</v>
      </c>
      <c r="J49" s="220">
        <f t="shared" si="9"/>
        <v>5259297</v>
      </c>
      <c r="K49" s="220">
        <f t="shared" si="9"/>
        <v>2174085</v>
      </c>
      <c r="L49" s="220">
        <f t="shared" si="9"/>
        <v>812229</v>
      </c>
      <c r="M49" s="220">
        <f t="shared" si="9"/>
        <v>19831</v>
      </c>
      <c r="N49" s="220">
        <f t="shared" si="9"/>
        <v>3006145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8265442</v>
      </c>
      <c r="X49" s="220">
        <f t="shared" si="9"/>
        <v>18081413</v>
      </c>
      <c r="Y49" s="220">
        <f t="shared" si="9"/>
        <v>-9815971</v>
      </c>
      <c r="Z49" s="221">
        <f t="shared" si="5"/>
        <v>-54.287632277411056</v>
      </c>
      <c r="AA49" s="222">
        <f>SUM(AA41:AA48)</f>
        <v>36162826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5533023</v>
      </c>
      <c r="F51" s="54">
        <f t="shared" si="10"/>
        <v>5533023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2766512</v>
      </c>
      <c r="Y51" s="54">
        <f t="shared" si="10"/>
        <v>-2766512</v>
      </c>
      <c r="Z51" s="184">
        <f>+IF(X51&lt;&gt;0,+(Y51/X51)*100,0)</f>
        <v>-100</v>
      </c>
      <c r="AA51" s="130">
        <f>SUM(AA57:AA61)</f>
        <v>5533023</v>
      </c>
    </row>
    <row r="52" spans="1:27" ht="13.5">
      <c r="A52" s="310" t="s">
        <v>204</v>
      </c>
      <c r="B52" s="142"/>
      <c r="C52" s="62"/>
      <c r="D52" s="156"/>
      <c r="E52" s="60">
        <v>699150</v>
      </c>
      <c r="F52" s="60">
        <v>699150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349575</v>
      </c>
      <c r="Y52" s="60">
        <v>-349575</v>
      </c>
      <c r="Z52" s="140">
        <v>-100</v>
      </c>
      <c r="AA52" s="155">
        <v>699150</v>
      </c>
    </row>
    <row r="53" spans="1:27" ht="13.5">
      <c r="A53" s="310" t="s">
        <v>205</v>
      </c>
      <c r="B53" s="142"/>
      <c r="C53" s="62"/>
      <c r="D53" s="156"/>
      <c r="E53" s="60">
        <v>1053000</v>
      </c>
      <c r="F53" s="60">
        <v>1053000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526500</v>
      </c>
      <c r="Y53" s="60">
        <v>-526500</v>
      </c>
      <c r="Z53" s="140">
        <v>-100</v>
      </c>
      <c r="AA53" s="155">
        <v>1053000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2280720</v>
      </c>
      <c r="F56" s="60">
        <v>2280720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1140360</v>
      </c>
      <c r="Y56" s="60">
        <v>-1140360</v>
      </c>
      <c r="Z56" s="140">
        <v>-100</v>
      </c>
      <c r="AA56" s="155">
        <v>2280720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4032870</v>
      </c>
      <c r="F57" s="295">
        <f t="shared" si="11"/>
        <v>4032870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2016435</v>
      </c>
      <c r="Y57" s="295">
        <f t="shared" si="11"/>
        <v>-2016435</v>
      </c>
      <c r="Z57" s="296">
        <f>+IF(X57&lt;&gt;0,+(Y57/X57)*100,0)</f>
        <v>-100</v>
      </c>
      <c r="AA57" s="297">
        <f>SUM(AA52:AA56)</f>
        <v>4032870</v>
      </c>
    </row>
    <row r="58" spans="1:27" ht="13.5">
      <c r="A58" s="311" t="s">
        <v>210</v>
      </c>
      <c r="B58" s="136"/>
      <c r="C58" s="62"/>
      <c r="D58" s="156"/>
      <c r="E58" s="60">
        <v>307153</v>
      </c>
      <c r="F58" s="60">
        <v>307153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153577</v>
      </c>
      <c r="Y58" s="60">
        <v>-153577</v>
      </c>
      <c r="Z58" s="140">
        <v>-100</v>
      </c>
      <c r="AA58" s="155">
        <v>307153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1193000</v>
      </c>
      <c r="F61" s="60">
        <v>1193000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596500</v>
      </c>
      <c r="Y61" s="60">
        <v>-596500</v>
      </c>
      <c r="Z61" s="140">
        <v>-100</v>
      </c>
      <c r="AA61" s="155">
        <v>1193000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5533023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323271</v>
      </c>
      <c r="H68" s="60">
        <v>730537</v>
      </c>
      <c r="I68" s="60">
        <v>522679</v>
      </c>
      <c r="J68" s="60">
        <v>1576487</v>
      </c>
      <c r="K68" s="60">
        <v>600830</v>
      </c>
      <c r="L68" s="60">
        <v>616372</v>
      </c>
      <c r="M68" s="60">
        <v>701852</v>
      </c>
      <c r="N68" s="60">
        <v>1919054</v>
      </c>
      <c r="O68" s="60"/>
      <c r="P68" s="60"/>
      <c r="Q68" s="60"/>
      <c r="R68" s="60"/>
      <c r="S68" s="60"/>
      <c r="T68" s="60"/>
      <c r="U68" s="60"/>
      <c r="V68" s="60"/>
      <c r="W68" s="60">
        <v>3495541</v>
      </c>
      <c r="X68" s="60"/>
      <c r="Y68" s="60">
        <v>3495541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5533023</v>
      </c>
      <c r="F69" s="220">
        <f t="shared" si="12"/>
        <v>0</v>
      </c>
      <c r="G69" s="220">
        <f t="shared" si="12"/>
        <v>323271</v>
      </c>
      <c r="H69" s="220">
        <f t="shared" si="12"/>
        <v>730537</v>
      </c>
      <c r="I69" s="220">
        <f t="shared" si="12"/>
        <v>522679</v>
      </c>
      <c r="J69" s="220">
        <f t="shared" si="12"/>
        <v>1576487</v>
      </c>
      <c r="K69" s="220">
        <f t="shared" si="12"/>
        <v>600830</v>
      </c>
      <c r="L69" s="220">
        <f t="shared" si="12"/>
        <v>616372</v>
      </c>
      <c r="M69" s="220">
        <f t="shared" si="12"/>
        <v>701852</v>
      </c>
      <c r="N69" s="220">
        <f t="shared" si="12"/>
        <v>1919054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3495541</v>
      </c>
      <c r="X69" s="220">
        <f t="shared" si="12"/>
        <v>0</v>
      </c>
      <c r="Y69" s="220">
        <f t="shared" si="12"/>
        <v>3495541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4414835</v>
      </c>
      <c r="D5" s="344">
        <f t="shared" si="0"/>
        <v>0</v>
      </c>
      <c r="E5" s="343">
        <f t="shared" si="0"/>
        <v>9200000</v>
      </c>
      <c r="F5" s="345">
        <f t="shared" si="0"/>
        <v>9200000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699780</v>
      </c>
      <c r="M5" s="343">
        <f t="shared" si="0"/>
        <v>0</v>
      </c>
      <c r="N5" s="345">
        <f t="shared" si="0"/>
        <v>699780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699780</v>
      </c>
      <c r="X5" s="343">
        <f t="shared" si="0"/>
        <v>4600000</v>
      </c>
      <c r="Y5" s="345">
        <f t="shared" si="0"/>
        <v>-3900220</v>
      </c>
      <c r="Z5" s="346">
        <f>+IF(X5&lt;&gt;0,+(Y5/X5)*100,0)</f>
        <v>-84.78739130434782</v>
      </c>
      <c r="AA5" s="347">
        <f>+AA6+AA8+AA11+AA13+AA15</f>
        <v>9200000</v>
      </c>
    </row>
    <row r="6" spans="1:27" ht="13.5">
      <c r="A6" s="348" t="s">
        <v>204</v>
      </c>
      <c r="B6" s="142"/>
      <c r="C6" s="60">
        <f>+C7</f>
        <v>3848525</v>
      </c>
      <c r="D6" s="327">
        <f aca="true" t="shared" si="1" ref="D6:AA6">+D7</f>
        <v>0</v>
      </c>
      <c r="E6" s="60">
        <f t="shared" si="1"/>
        <v>1200000</v>
      </c>
      <c r="F6" s="59">
        <f t="shared" si="1"/>
        <v>1200000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699780</v>
      </c>
      <c r="M6" s="60">
        <f t="shared" si="1"/>
        <v>0</v>
      </c>
      <c r="N6" s="59">
        <f t="shared" si="1"/>
        <v>699780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699780</v>
      </c>
      <c r="X6" s="60">
        <f t="shared" si="1"/>
        <v>600000</v>
      </c>
      <c r="Y6" s="59">
        <f t="shared" si="1"/>
        <v>99780</v>
      </c>
      <c r="Z6" s="61">
        <f>+IF(X6&lt;&gt;0,+(Y6/X6)*100,0)</f>
        <v>16.63</v>
      </c>
      <c r="AA6" s="62">
        <f t="shared" si="1"/>
        <v>1200000</v>
      </c>
    </row>
    <row r="7" spans="1:27" ht="13.5">
      <c r="A7" s="291" t="s">
        <v>228</v>
      </c>
      <c r="B7" s="142"/>
      <c r="C7" s="60">
        <v>3848525</v>
      </c>
      <c r="D7" s="327"/>
      <c r="E7" s="60">
        <v>1200000</v>
      </c>
      <c r="F7" s="59">
        <v>1200000</v>
      </c>
      <c r="G7" s="59"/>
      <c r="H7" s="60"/>
      <c r="I7" s="60"/>
      <c r="J7" s="59"/>
      <c r="K7" s="59"/>
      <c r="L7" s="60">
        <v>699780</v>
      </c>
      <c r="M7" s="60"/>
      <c r="N7" s="59">
        <v>699780</v>
      </c>
      <c r="O7" s="59"/>
      <c r="P7" s="60"/>
      <c r="Q7" s="60"/>
      <c r="R7" s="59"/>
      <c r="S7" s="59"/>
      <c r="T7" s="60"/>
      <c r="U7" s="60"/>
      <c r="V7" s="59"/>
      <c r="W7" s="59">
        <v>699780</v>
      </c>
      <c r="X7" s="60">
        <v>600000</v>
      </c>
      <c r="Y7" s="59">
        <v>99780</v>
      </c>
      <c r="Z7" s="61">
        <v>16.63</v>
      </c>
      <c r="AA7" s="62">
        <v>1200000</v>
      </c>
    </row>
    <row r="8" spans="1:27" ht="13.5">
      <c r="A8" s="348" t="s">
        <v>205</v>
      </c>
      <c r="B8" s="142"/>
      <c r="C8" s="60">
        <f aca="true" t="shared" si="2" ref="C8:Y8">SUM(C9:C10)</f>
        <v>1414</v>
      </c>
      <c r="D8" s="327">
        <f t="shared" si="2"/>
        <v>0</v>
      </c>
      <c r="E8" s="60">
        <f t="shared" si="2"/>
        <v>8000000</v>
      </c>
      <c r="F8" s="59">
        <f t="shared" si="2"/>
        <v>8000000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4000000</v>
      </c>
      <c r="Y8" s="59">
        <f t="shared" si="2"/>
        <v>-4000000</v>
      </c>
      <c r="Z8" s="61">
        <f>+IF(X8&lt;&gt;0,+(Y8/X8)*100,0)</f>
        <v>-100</v>
      </c>
      <c r="AA8" s="62">
        <f>SUM(AA9:AA10)</f>
        <v>8000000</v>
      </c>
    </row>
    <row r="9" spans="1:27" ht="13.5">
      <c r="A9" s="291" t="s">
        <v>229</v>
      </c>
      <c r="B9" s="142"/>
      <c r="C9" s="60">
        <v>1414</v>
      </c>
      <c r="D9" s="327"/>
      <c r="E9" s="60">
        <v>8000000</v>
      </c>
      <c r="F9" s="59">
        <v>8000000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4000000</v>
      </c>
      <c r="Y9" s="59">
        <v>-4000000</v>
      </c>
      <c r="Z9" s="61">
        <v>-100</v>
      </c>
      <c r="AA9" s="62">
        <v>8000000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564896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564896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1500000</v>
      </c>
      <c r="F22" s="332">
        <f t="shared" si="6"/>
        <v>1500000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750000</v>
      </c>
      <c r="Y22" s="332">
        <f t="shared" si="6"/>
        <v>-750000</v>
      </c>
      <c r="Z22" s="323">
        <f>+IF(X22&lt;&gt;0,+(Y22/X22)*100,0)</f>
        <v>-100</v>
      </c>
      <c r="AA22" s="337">
        <f>SUM(AA23:AA32)</f>
        <v>1500000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1500000</v>
      </c>
      <c r="F32" s="59">
        <v>1500000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750000</v>
      </c>
      <c r="Y32" s="59">
        <v>-750000</v>
      </c>
      <c r="Z32" s="61">
        <v>-100</v>
      </c>
      <c r="AA32" s="62">
        <v>1500000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643000</v>
      </c>
      <c r="F40" s="332">
        <f t="shared" si="9"/>
        <v>643000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28022</v>
      </c>
      <c r="N40" s="332">
        <f t="shared" si="9"/>
        <v>28022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28022</v>
      </c>
      <c r="X40" s="330">
        <f t="shared" si="9"/>
        <v>321500</v>
      </c>
      <c r="Y40" s="332">
        <f t="shared" si="9"/>
        <v>-293478</v>
      </c>
      <c r="Z40" s="323">
        <f>+IF(X40&lt;&gt;0,+(Y40/X40)*100,0)</f>
        <v>-91.28398133748055</v>
      </c>
      <c r="AA40" s="337">
        <f>SUM(AA41:AA49)</f>
        <v>643000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138000</v>
      </c>
      <c r="F43" s="357">
        <v>138000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69000</v>
      </c>
      <c r="Y43" s="357">
        <v>-69000</v>
      </c>
      <c r="Z43" s="358">
        <v>-100</v>
      </c>
      <c r="AA43" s="303">
        <v>138000</v>
      </c>
    </row>
    <row r="44" spans="1:27" ht="13.5">
      <c r="A44" s="348" t="s">
        <v>250</v>
      </c>
      <c r="B44" s="136"/>
      <c r="C44" s="60"/>
      <c r="D44" s="355"/>
      <c r="E44" s="54">
        <v>5000</v>
      </c>
      <c r="F44" s="53">
        <v>5000</v>
      </c>
      <c r="G44" s="53"/>
      <c r="H44" s="54"/>
      <c r="I44" s="54"/>
      <c r="J44" s="53"/>
      <c r="K44" s="53"/>
      <c r="L44" s="54"/>
      <c r="M44" s="54">
        <v>28022</v>
      </c>
      <c r="N44" s="53">
        <v>28022</v>
      </c>
      <c r="O44" s="53"/>
      <c r="P44" s="54"/>
      <c r="Q44" s="54"/>
      <c r="R44" s="53"/>
      <c r="S44" s="53"/>
      <c r="T44" s="54"/>
      <c r="U44" s="54"/>
      <c r="V44" s="53"/>
      <c r="W44" s="53">
        <v>28022</v>
      </c>
      <c r="X44" s="54">
        <v>2500</v>
      </c>
      <c r="Y44" s="53">
        <v>25522</v>
      </c>
      <c r="Z44" s="94">
        <v>1020.88</v>
      </c>
      <c r="AA44" s="95">
        <v>5000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>
        <v>500000</v>
      </c>
      <c r="F47" s="53">
        <v>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250000</v>
      </c>
      <c r="Y47" s="53">
        <v>-250000</v>
      </c>
      <c r="Z47" s="94">
        <v>-100</v>
      </c>
      <c r="AA47" s="95">
        <v>500000</v>
      </c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4414835</v>
      </c>
      <c r="D60" s="333">
        <f t="shared" si="14"/>
        <v>0</v>
      </c>
      <c r="E60" s="219">
        <f t="shared" si="14"/>
        <v>11343000</v>
      </c>
      <c r="F60" s="264">
        <f t="shared" si="14"/>
        <v>11343000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699780</v>
      </c>
      <c r="M60" s="219">
        <f t="shared" si="14"/>
        <v>28022</v>
      </c>
      <c r="N60" s="264">
        <f t="shared" si="14"/>
        <v>727802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727802</v>
      </c>
      <c r="X60" s="219">
        <f t="shared" si="14"/>
        <v>5671500</v>
      </c>
      <c r="Y60" s="264">
        <f t="shared" si="14"/>
        <v>-4943698</v>
      </c>
      <c r="Z60" s="324">
        <f>+IF(X60&lt;&gt;0,+(Y60/X60)*100,0)</f>
        <v>-87.16738076346645</v>
      </c>
      <c r="AA60" s="232">
        <f>+AA57+AA54+AA51+AA40+AA37+AA34+AA22+AA5</f>
        <v>11343000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11805562</v>
      </c>
      <c r="D5" s="344">
        <f t="shared" si="0"/>
        <v>0</v>
      </c>
      <c r="E5" s="343">
        <f t="shared" si="0"/>
        <v>21991176</v>
      </c>
      <c r="F5" s="345">
        <f t="shared" si="0"/>
        <v>21991176</v>
      </c>
      <c r="G5" s="345">
        <f t="shared" si="0"/>
        <v>2494699</v>
      </c>
      <c r="H5" s="343">
        <f t="shared" si="0"/>
        <v>2017701</v>
      </c>
      <c r="I5" s="343">
        <f t="shared" si="0"/>
        <v>744805</v>
      </c>
      <c r="J5" s="345">
        <f t="shared" si="0"/>
        <v>5257205</v>
      </c>
      <c r="K5" s="345">
        <f t="shared" si="0"/>
        <v>2169839</v>
      </c>
      <c r="L5" s="343">
        <f t="shared" si="0"/>
        <v>112449</v>
      </c>
      <c r="M5" s="343">
        <f t="shared" si="0"/>
        <v>-4013</v>
      </c>
      <c r="N5" s="345">
        <f t="shared" si="0"/>
        <v>2278275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7535480</v>
      </c>
      <c r="X5" s="343">
        <f t="shared" si="0"/>
        <v>10995588</v>
      </c>
      <c r="Y5" s="345">
        <f t="shared" si="0"/>
        <v>-3460108</v>
      </c>
      <c r="Z5" s="346">
        <f>+IF(X5&lt;&gt;0,+(Y5/X5)*100,0)</f>
        <v>-31.468148861161403</v>
      </c>
      <c r="AA5" s="347">
        <f>+AA6+AA8+AA11+AA13+AA15</f>
        <v>21991176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20991176</v>
      </c>
      <c r="F6" s="59">
        <f t="shared" si="1"/>
        <v>20991176</v>
      </c>
      <c r="G6" s="59">
        <f t="shared" si="1"/>
        <v>2490645</v>
      </c>
      <c r="H6" s="60">
        <f t="shared" si="1"/>
        <v>2016094</v>
      </c>
      <c r="I6" s="60">
        <f t="shared" si="1"/>
        <v>740022</v>
      </c>
      <c r="J6" s="59">
        <f t="shared" si="1"/>
        <v>5246761</v>
      </c>
      <c r="K6" s="59">
        <f t="shared" si="1"/>
        <v>2076929</v>
      </c>
      <c r="L6" s="60">
        <f t="shared" si="1"/>
        <v>109484</v>
      </c>
      <c r="M6" s="60">
        <f t="shared" si="1"/>
        <v>0</v>
      </c>
      <c r="N6" s="59">
        <f t="shared" si="1"/>
        <v>2186413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7433174</v>
      </c>
      <c r="X6" s="60">
        <f t="shared" si="1"/>
        <v>10495588</v>
      </c>
      <c r="Y6" s="59">
        <f t="shared" si="1"/>
        <v>-3062414</v>
      </c>
      <c r="Z6" s="61">
        <f>+IF(X6&lt;&gt;0,+(Y6/X6)*100,0)</f>
        <v>-29.17810798213497</v>
      </c>
      <c r="AA6" s="62">
        <f t="shared" si="1"/>
        <v>20991176</v>
      </c>
    </row>
    <row r="7" spans="1:27" ht="13.5">
      <c r="A7" s="291" t="s">
        <v>228</v>
      </c>
      <c r="B7" s="142"/>
      <c r="C7" s="60"/>
      <c r="D7" s="327"/>
      <c r="E7" s="60">
        <v>20991176</v>
      </c>
      <c r="F7" s="59">
        <v>20991176</v>
      </c>
      <c r="G7" s="59">
        <v>2490645</v>
      </c>
      <c r="H7" s="60">
        <v>2016094</v>
      </c>
      <c r="I7" s="60">
        <v>740022</v>
      </c>
      <c r="J7" s="59">
        <v>5246761</v>
      </c>
      <c r="K7" s="59">
        <v>2076929</v>
      </c>
      <c r="L7" s="60">
        <v>109484</v>
      </c>
      <c r="M7" s="60"/>
      <c r="N7" s="59">
        <v>2186413</v>
      </c>
      <c r="O7" s="59"/>
      <c r="P7" s="60"/>
      <c r="Q7" s="60"/>
      <c r="R7" s="59"/>
      <c r="S7" s="59"/>
      <c r="T7" s="60"/>
      <c r="U7" s="60"/>
      <c r="V7" s="59"/>
      <c r="W7" s="59">
        <v>7433174</v>
      </c>
      <c r="X7" s="60">
        <v>10495588</v>
      </c>
      <c r="Y7" s="59">
        <v>-3062414</v>
      </c>
      <c r="Z7" s="61">
        <v>-29.18</v>
      </c>
      <c r="AA7" s="62">
        <v>20991176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200000</v>
      </c>
      <c r="F8" s="59">
        <f t="shared" si="2"/>
        <v>200000</v>
      </c>
      <c r="G8" s="59">
        <f t="shared" si="2"/>
        <v>4054</v>
      </c>
      <c r="H8" s="60">
        <f t="shared" si="2"/>
        <v>1607</v>
      </c>
      <c r="I8" s="60">
        <f t="shared" si="2"/>
        <v>4783</v>
      </c>
      <c r="J8" s="59">
        <f t="shared" si="2"/>
        <v>10444</v>
      </c>
      <c r="K8" s="59">
        <f t="shared" si="2"/>
        <v>0</v>
      </c>
      <c r="L8" s="60">
        <f t="shared" si="2"/>
        <v>2965</v>
      </c>
      <c r="M8" s="60">
        <f t="shared" si="2"/>
        <v>-4013</v>
      </c>
      <c r="N8" s="59">
        <f t="shared" si="2"/>
        <v>-1048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9396</v>
      </c>
      <c r="X8" s="60">
        <f t="shared" si="2"/>
        <v>100000</v>
      </c>
      <c r="Y8" s="59">
        <f t="shared" si="2"/>
        <v>-90604</v>
      </c>
      <c r="Z8" s="61">
        <f>+IF(X8&lt;&gt;0,+(Y8/X8)*100,0)</f>
        <v>-90.604</v>
      </c>
      <c r="AA8" s="62">
        <f>SUM(AA9:AA10)</f>
        <v>200000</v>
      </c>
    </row>
    <row r="9" spans="1:27" ht="13.5">
      <c r="A9" s="291" t="s">
        <v>229</v>
      </c>
      <c r="B9" s="142"/>
      <c r="C9" s="60"/>
      <c r="D9" s="327"/>
      <c r="E9" s="60">
        <v>200000</v>
      </c>
      <c r="F9" s="59">
        <v>200000</v>
      </c>
      <c r="G9" s="59">
        <v>4054</v>
      </c>
      <c r="H9" s="60">
        <v>1607</v>
      </c>
      <c r="I9" s="60">
        <v>4783</v>
      </c>
      <c r="J9" s="59">
        <v>10444</v>
      </c>
      <c r="K9" s="59"/>
      <c r="L9" s="60">
        <v>2965</v>
      </c>
      <c r="M9" s="60">
        <v>-4013</v>
      </c>
      <c r="N9" s="59">
        <v>-1048</v>
      </c>
      <c r="O9" s="59"/>
      <c r="P9" s="60"/>
      <c r="Q9" s="60"/>
      <c r="R9" s="59"/>
      <c r="S9" s="59"/>
      <c r="T9" s="60"/>
      <c r="U9" s="60"/>
      <c r="V9" s="59"/>
      <c r="W9" s="59">
        <v>9396</v>
      </c>
      <c r="X9" s="60">
        <v>100000</v>
      </c>
      <c r="Y9" s="59">
        <v>-90604</v>
      </c>
      <c r="Z9" s="61">
        <v>-90.6</v>
      </c>
      <c r="AA9" s="62">
        <v>200000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11805562</v>
      </c>
      <c r="D15" s="327">
        <f t="shared" si="5"/>
        <v>0</v>
      </c>
      <c r="E15" s="60">
        <f t="shared" si="5"/>
        <v>800000</v>
      </c>
      <c r="F15" s="59">
        <f t="shared" si="5"/>
        <v>800000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92910</v>
      </c>
      <c r="L15" s="60">
        <f t="shared" si="5"/>
        <v>0</v>
      </c>
      <c r="M15" s="60">
        <f t="shared" si="5"/>
        <v>0</v>
      </c>
      <c r="N15" s="59">
        <f t="shared" si="5"/>
        <v>92910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92910</v>
      </c>
      <c r="X15" s="60">
        <f t="shared" si="5"/>
        <v>400000</v>
      </c>
      <c r="Y15" s="59">
        <f t="shared" si="5"/>
        <v>-307090</v>
      </c>
      <c r="Z15" s="61">
        <f>+IF(X15&lt;&gt;0,+(Y15/X15)*100,0)</f>
        <v>-76.7725</v>
      </c>
      <c r="AA15" s="62">
        <f>SUM(AA16:AA20)</f>
        <v>800000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11805562</v>
      </c>
      <c r="D20" s="327"/>
      <c r="E20" s="60">
        <v>800000</v>
      </c>
      <c r="F20" s="59">
        <v>800000</v>
      </c>
      <c r="G20" s="59"/>
      <c r="H20" s="60"/>
      <c r="I20" s="60"/>
      <c r="J20" s="59"/>
      <c r="K20" s="59">
        <v>92910</v>
      </c>
      <c r="L20" s="60"/>
      <c r="M20" s="60"/>
      <c r="N20" s="59">
        <v>92910</v>
      </c>
      <c r="O20" s="59"/>
      <c r="P20" s="60"/>
      <c r="Q20" s="60"/>
      <c r="R20" s="59"/>
      <c r="S20" s="59"/>
      <c r="T20" s="60"/>
      <c r="U20" s="60"/>
      <c r="V20" s="59"/>
      <c r="W20" s="59">
        <v>92910</v>
      </c>
      <c r="X20" s="60">
        <v>400000</v>
      </c>
      <c r="Y20" s="59">
        <v>-307090</v>
      </c>
      <c r="Z20" s="61">
        <v>-76.77</v>
      </c>
      <c r="AA20" s="62">
        <v>800000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2250000</v>
      </c>
      <c r="F22" s="332">
        <f t="shared" si="6"/>
        <v>2250000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-5000</v>
      </c>
      <c r="N22" s="332">
        <f t="shared" si="6"/>
        <v>-5000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-5000</v>
      </c>
      <c r="X22" s="330">
        <f t="shared" si="6"/>
        <v>1125000</v>
      </c>
      <c r="Y22" s="332">
        <f t="shared" si="6"/>
        <v>-1130000</v>
      </c>
      <c r="Z22" s="323">
        <f>+IF(X22&lt;&gt;0,+(Y22/X22)*100,0)</f>
        <v>-100.44444444444444</v>
      </c>
      <c r="AA22" s="337">
        <f>SUM(AA23:AA32)</f>
        <v>2250000</v>
      </c>
    </row>
    <row r="23" spans="1:27" ht="13.5">
      <c r="A23" s="348" t="s">
        <v>236</v>
      </c>
      <c r="B23" s="142"/>
      <c r="C23" s="60"/>
      <c r="D23" s="327"/>
      <c r="E23" s="60">
        <v>100000</v>
      </c>
      <c r="F23" s="59">
        <v>100000</v>
      </c>
      <c r="G23" s="59"/>
      <c r="H23" s="60"/>
      <c r="I23" s="60"/>
      <c r="J23" s="59"/>
      <c r="K23" s="59"/>
      <c r="L23" s="60"/>
      <c r="M23" s="60">
        <v>-5000</v>
      </c>
      <c r="N23" s="59">
        <v>-5000</v>
      </c>
      <c r="O23" s="59"/>
      <c r="P23" s="60"/>
      <c r="Q23" s="60"/>
      <c r="R23" s="59"/>
      <c r="S23" s="59"/>
      <c r="T23" s="60"/>
      <c r="U23" s="60"/>
      <c r="V23" s="59"/>
      <c r="W23" s="59">
        <v>-5000</v>
      </c>
      <c r="X23" s="60">
        <v>50000</v>
      </c>
      <c r="Y23" s="59">
        <v>-55000</v>
      </c>
      <c r="Z23" s="61">
        <v>-110</v>
      </c>
      <c r="AA23" s="62">
        <v>100000</v>
      </c>
    </row>
    <row r="24" spans="1:27" ht="13.5">
      <c r="A24" s="348" t="s">
        <v>237</v>
      </c>
      <c r="B24" s="142"/>
      <c r="C24" s="60"/>
      <c r="D24" s="327"/>
      <c r="E24" s="60">
        <v>2150000</v>
      </c>
      <c r="F24" s="59">
        <v>2150000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1075000</v>
      </c>
      <c r="Y24" s="59">
        <v>-1075000</v>
      </c>
      <c r="Z24" s="61">
        <v>-100</v>
      </c>
      <c r="AA24" s="62">
        <v>2150000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1515221</v>
      </c>
      <c r="D40" s="331">
        <f t="shared" si="9"/>
        <v>0</v>
      </c>
      <c r="E40" s="330">
        <f t="shared" si="9"/>
        <v>578650</v>
      </c>
      <c r="F40" s="332">
        <f t="shared" si="9"/>
        <v>578650</v>
      </c>
      <c r="G40" s="332">
        <f t="shared" si="9"/>
        <v>0</v>
      </c>
      <c r="H40" s="330">
        <f t="shared" si="9"/>
        <v>1080</v>
      </c>
      <c r="I40" s="330">
        <f t="shared" si="9"/>
        <v>1012</v>
      </c>
      <c r="J40" s="332">
        <f t="shared" si="9"/>
        <v>2092</v>
      </c>
      <c r="K40" s="332">
        <f t="shared" si="9"/>
        <v>4246</v>
      </c>
      <c r="L40" s="330">
        <f t="shared" si="9"/>
        <v>0</v>
      </c>
      <c r="M40" s="330">
        <f t="shared" si="9"/>
        <v>822</v>
      </c>
      <c r="N40" s="332">
        <f t="shared" si="9"/>
        <v>5068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7160</v>
      </c>
      <c r="X40" s="330">
        <f t="shared" si="9"/>
        <v>289325</v>
      </c>
      <c r="Y40" s="332">
        <f t="shared" si="9"/>
        <v>-282165</v>
      </c>
      <c r="Z40" s="323">
        <f>+IF(X40&lt;&gt;0,+(Y40/X40)*100,0)</f>
        <v>-97.52527434545925</v>
      </c>
      <c r="AA40" s="337">
        <f>SUM(AA41:AA49)</f>
        <v>578650</v>
      </c>
    </row>
    <row r="41" spans="1:27" ht="13.5">
      <c r="A41" s="348" t="s">
        <v>247</v>
      </c>
      <c r="B41" s="142"/>
      <c r="C41" s="349">
        <v>191228</v>
      </c>
      <c r="D41" s="350"/>
      <c r="E41" s="349">
        <v>420000</v>
      </c>
      <c r="F41" s="351">
        <v>420000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210000</v>
      </c>
      <c r="Y41" s="351">
        <v>-210000</v>
      </c>
      <c r="Z41" s="352">
        <v>-100</v>
      </c>
      <c r="AA41" s="353">
        <v>420000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733464</v>
      </c>
      <c r="D43" s="356"/>
      <c r="E43" s="305">
        <v>63150</v>
      </c>
      <c r="F43" s="357">
        <v>63150</v>
      </c>
      <c r="G43" s="357"/>
      <c r="H43" s="305"/>
      <c r="I43" s="305"/>
      <c r="J43" s="357"/>
      <c r="K43" s="357">
        <v>4246</v>
      </c>
      <c r="L43" s="305"/>
      <c r="M43" s="305"/>
      <c r="N43" s="357">
        <v>4246</v>
      </c>
      <c r="O43" s="357"/>
      <c r="P43" s="305"/>
      <c r="Q43" s="305"/>
      <c r="R43" s="357"/>
      <c r="S43" s="357"/>
      <c r="T43" s="305"/>
      <c r="U43" s="305"/>
      <c r="V43" s="357"/>
      <c r="W43" s="357">
        <v>4246</v>
      </c>
      <c r="X43" s="305">
        <v>31575</v>
      </c>
      <c r="Y43" s="357">
        <v>-27329</v>
      </c>
      <c r="Z43" s="358">
        <v>-86.55</v>
      </c>
      <c r="AA43" s="303">
        <v>63150</v>
      </c>
    </row>
    <row r="44" spans="1:27" ht="13.5">
      <c r="A44" s="348" t="s">
        <v>250</v>
      </c>
      <c r="B44" s="136"/>
      <c r="C44" s="60">
        <v>548387</v>
      </c>
      <c r="D44" s="355"/>
      <c r="E44" s="54">
        <v>40500</v>
      </c>
      <c r="F44" s="53">
        <v>40500</v>
      </c>
      <c r="G44" s="53"/>
      <c r="H44" s="54">
        <v>1080</v>
      </c>
      <c r="I44" s="54">
        <v>1012</v>
      </c>
      <c r="J44" s="53">
        <v>2092</v>
      </c>
      <c r="K44" s="53"/>
      <c r="L44" s="54"/>
      <c r="M44" s="54">
        <v>822</v>
      </c>
      <c r="N44" s="53">
        <v>822</v>
      </c>
      <c r="O44" s="53"/>
      <c r="P44" s="54"/>
      <c r="Q44" s="54"/>
      <c r="R44" s="53"/>
      <c r="S44" s="53"/>
      <c r="T44" s="54"/>
      <c r="U44" s="54"/>
      <c r="V44" s="53"/>
      <c r="W44" s="53">
        <v>2914</v>
      </c>
      <c r="X44" s="54">
        <v>20250</v>
      </c>
      <c r="Y44" s="53">
        <v>-17336</v>
      </c>
      <c r="Z44" s="94">
        <v>-85.61</v>
      </c>
      <c r="AA44" s="95">
        <v>40500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42142</v>
      </c>
      <c r="D47" s="355"/>
      <c r="E47" s="54">
        <v>55000</v>
      </c>
      <c r="F47" s="53">
        <v>55000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27500</v>
      </c>
      <c r="Y47" s="53">
        <v>-27500</v>
      </c>
      <c r="Z47" s="94">
        <v>-100</v>
      </c>
      <c r="AA47" s="95">
        <v>55000</v>
      </c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13320783</v>
      </c>
      <c r="D60" s="333">
        <f t="shared" si="14"/>
        <v>0</v>
      </c>
      <c r="E60" s="219">
        <f t="shared" si="14"/>
        <v>24819826</v>
      </c>
      <c r="F60" s="264">
        <f t="shared" si="14"/>
        <v>24819826</v>
      </c>
      <c r="G60" s="264">
        <f t="shared" si="14"/>
        <v>2494699</v>
      </c>
      <c r="H60" s="219">
        <f t="shared" si="14"/>
        <v>2018781</v>
      </c>
      <c r="I60" s="219">
        <f t="shared" si="14"/>
        <v>745817</v>
      </c>
      <c r="J60" s="264">
        <f t="shared" si="14"/>
        <v>5259297</v>
      </c>
      <c r="K60" s="264">
        <f t="shared" si="14"/>
        <v>2174085</v>
      </c>
      <c r="L60" s="219">
        <f t="shared" si="14"/>
        <v>112449</v>
      </c>
      <c r="M60" s="219">
        <f t="shared" si="14"/>
        <v>-8191</v>
      </c>
      <c r="N60" s="264">
        <f t="shared" si="14"/>
        <v>2278343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7537640</v>
      </c>
      <c r="X60" s="219">
        <f t="shared" si="14"/>
        <v>12409913</v>
      </c>
      <c r="Y60" s="264">
        <f t="shared" si="14"/>
        <v>-4872273</v>
      </c>
      <c r="Z60" s="324">
        <f>+IF(X60&lt;&gt;0,+(Y60/X60)*100,0)</f>
        <v>-39.261137447136015</v>
      </c>
      <c r="AA60" s="232">
        <f>+AA57+AA54+AA51+AA40+AA37+AA34+AA22+AA5</f>
        <v>24819826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2015-02-02T11:25:00Z</dcterms:created>
  <dcterms:modified xsi:type="dcterms:W3CDTF">2015-02-02T11:30:42Z</dcterms:modified>
  <cp:category/>
  <cp:version/>
  <cp:contentType/>
  <cp:contentStatus/>
</cp:coreProperties>
</file>