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<sst xmlns="http://schemas.openxmlformats.org/spreadsheetml/2006/main" count="855" uniqueCount="302">
  <si>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Msinga(KZN244)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</si>
  <si>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</si>
  <si>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</si>
  <si>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</si>
  <si>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</si>
  <si>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</si>
  <si>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</si>
  <si>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</si>
  <si>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</si>
  <si>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</si>
  <si>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</si>
  <si>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</si>
  <si>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</si>
  <si>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</si>
  <si>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</si>
  <si>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</si>
  <si>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</si>
  <si>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</si>
  <si>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</si>
  <si>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</si>
  <si>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</si>
  <si>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</si>
  <si>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</si>
  <si>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</si>
  <si>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</si>
  <si>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</si>
  <si>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</si>
  <si>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</si>
  <si>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</si>
  <si>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</si>
  <si>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</si>
  <si>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</si>
  <si>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</si>
  <si>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</si>
  <si>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</si>
  <si>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</si>
  <si>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</si>
  <si>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</si>
  <si>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</si>
  <si>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</si>
  <si>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</si>
  <si>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</si>
  <si>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</si>
  <si>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</si>
  <si>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</si>
  <si>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</si>
  <si>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</si>
  <si>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</si>
  <si>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</si>
  <si>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</si>
  <si>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</si>
  <si>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</si>
  <si>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</si>
  <si>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</si>
  <si>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</si>
  <si>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</si>
  <si>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</si>
  <si>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</si>
  <si>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</si>
  <si>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</si>
  <si>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</si>
  <si>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</si>
  <si>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</si>
  <si>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</si>
  <si>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</si>
  <si>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</si>
  <si>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</si>
  <si>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</si>
  <si>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</si>
  <si>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</si>
  <si>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Msinga(KZN244)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</si>
  <si>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</si>
  <si>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</si>
  <si>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</si>
  <si>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</si>
  <si>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</si>
  <si>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</si>
  <si>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</si>
  <si>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</si>
  <si>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</si>
  <si>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</si>
  <si>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</si>
  <si>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</si>
  <si>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</si>
  <si>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</si>
  <si>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</si>
  <si>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</si>
  <si>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</si>
  <si>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</si>
  <si>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</si>
  <si>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</si>
  <si>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</si>
  <si>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</si>
  <si>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</si>
  <si>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</si>
  <si>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</si>
  <si>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</si>
  <si>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</si>
  <si>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</si>
  <si>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</si>
  <si>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Msinga(KZN244)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</si>
  <si>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</si>
  <si>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</si>
  <si>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</si>
  <si>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</si>
  <si>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</si>
  <si>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</si>
  <si>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</si>
  <si>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</si>
  <si>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</si>
  <si>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</si>
  <si>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</si>
  <si>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</si>
  <si>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</si>
  <si>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</si>
  <si>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</si>
  <si>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</si>
  <si>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</si>
  <si>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</si>
  <si>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</si>
  <si>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</si>
  <si>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</si>
  <si>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</si>
  <si>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</si>
  <si>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</si>
  <si>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</si>
  <si>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</si>
  <si>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</si>
  <si>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</si>
  <si>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Msinga(KZN244)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</si>
  <si>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</si>
  <si>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</si>
  <si>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</si>
  <si>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</si>
  <si>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</si>
  <si>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</si>
  <si>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</si>
  <si>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</si>
  <si>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</si>
  <si>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</si>
  <si>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Msinga(KZN244)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</si>
  <si>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</si>
  <si>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</si>
  <si>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</si>
  <si>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</si>
  <si>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</si>
  <si>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</si>
  <si>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</si>
  <si>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</si>
  <si>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</si>
  <si>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</si>
  <si>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</si>
  <si>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</si>
  <si>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</si>
  <si>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</si>
  <si>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</si>
  <si>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</si>
  <si>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</si>
  <si>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</si>
  <si>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</si>
  <si>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</si>
  <si>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</si>
  <si>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</si>
  <si>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</si>
  <si>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</si>
  <si>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</si>
  <si>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</si>
  <si>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</si>
  <si>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</si>
  <si>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</si>
  <si>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</si>
  <si>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</si>
  <si>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</si>
  <si>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</si>
  <si>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Msinga(KZN244)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</si>
  <si>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</si>
  <si>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</si>
  <si>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</si>
  <si>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</si>
  <si>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</si>
  <si>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</si>
  <si>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</si>
  <si>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</si>
  <si>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</si>
  <si>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</si>
  <si>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</si>
  <si>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</si>
  <si>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</si>
  <si>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</si>
  <si>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</si>
  <si>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</si>
  <si>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</si>
  <si>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</si>
  <si>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</si>
  <si>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</si>
  <si>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</si>
  <si>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</si>
  <si>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</si>
  <si>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</si>
  <si>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</si>
  <si>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</si>
  <si>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Msinga(KZN244)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</si>
  <si>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</si>
  <si>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</si>
  <si>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</si>
  <si>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</si>
  <si>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</si>
  <si>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</si>
  <si>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</si>
  <si>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</si>
  <si>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</si>
  <si>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</si>
  <si>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</si>
  <si>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</si>
  <si>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</si>
  <si>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</si>
  <si>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</si>
  <si>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</si>
  <si>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</si>
  <si>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</si>
  <si>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</si>
  <si>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</si>
  <si>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</si>
  <si>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</si>
  <si>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</si>
  <si>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</si>
  <si>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Msinga(KZN244)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</si>
  <si>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</si>
  <si>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</si>
  <si>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</si>
  <si>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</si>
  <si>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</si>
  <si>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</si>
  <si>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</si>
  <si>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</si>
  <si>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</si>
  <si>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</si>
  <si>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</si>
  <si>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</si>
  <si>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</si>
  <si>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</si>
  <si>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</si>
  <si>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</si>
  <si>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</si>
  <si>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</si>
  <si>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</si>
  <si>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</si>
  <si>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</si>
  <si>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</si>
  <si>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</si>
  <si>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</si>
  <si>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</si>
  <si>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</si>
  <si>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</si>
  <si>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</si>
  <si>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</si>
  <si>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</si>
  <si>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</si>
  <si>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</si>
  <si>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</si>
  <si>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</si>
  <si>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</si>
  <si>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Msinga(KZN244)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</si>
  <si>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</si>
  <si>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</si>
  <si>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Msinga(KZN244)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</si>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</sst>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3701591</v>
      </c>
      <c r="E5" s="60">
        <v>3701591</v>
      </c>
      <c r="F5" s="60">
        <v>706797</v>
      </c>
      <c r="G5" s="60">
        <v>1344321</v>
      </c>
      <c r="H5" s="60">
        <v>1034287</v>
      </c>
      <c r="I5" s="60">
        <v>3085405</v>
      </c>
      <c r="J5" s="60">
        <v>1034287</v>
      </c>
      <c r="K5" s="60">
        <v>1034287</v>
      </c>
      <c r="L5" s="60">
        <v>1034287</v>
      </c>
      <c r="M5" s="60">
        <v>3102861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6188266</v>
      </c>
      <c r="W5" s="60"/>
      <c r="X5" s="60">
        <v>6188266</v>
      </c>
      <c r="Y5" s="61">
        <v>0</v>
      </c>
      <c r="Z5" s="62">
        <v>3701591</v>
      </c>
    </row>
    <row r="6" spans="1:26" ht="13.5">
      <c r="A6" s="58" t="s">
        <v>32</v>
      </c>
      <c r="B6" s="19">
        <v>0</v>
      </c>
      <c r="C6" s="19">
        <v>0</v>
      </c>
      <c r="D6" s="59">
        <v>45000</v>
      </c>
      <c r="E6" s="60">
        <v>45000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45000</v>
      </c>
    </row>
    <row r="7" spans="1:26" ht="13.5">
      <c r="A7" s="58" t="s">
        <v>33</v>
      </c>
      <c r="B7" s="19">
        <v>0</v>
      </c>
      <c r="C7" s="19">
        <v>0</v>
      </c>
      <c r="D7" s="59">
        <v>3150000</v>
      </c>
      <c r="E7" s="60">
        <v>3150000</v>
      </c>
      <c r="F7" s="60">
        <v>0</v>
      </c>
      <c r="G7" s="60">
        <v>0</v>
      </c>
      <c r="H7" s="60">
        <v>278700</v>
      </c>
      <c r="I7" s="60">
        <v>278700</v>
      </c>
      <c r="J7" s="60">
        <v>278700</v>
      </c>
      <c r="K7" s="60">
        <v>278700</v>
      </c>
      <c r="L7" s="60">
        <v>278700</v>
      </c>
      <c r="M7" s="60">
        <v>836100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1114800</v>
      </c>
      <c r="W7" s="60"/>
      <c r="X7" s="60">
        <v>1114800</v>
      </c>
      <c r="Y7" s="61">
        <v>0</v>
      </c>
      <c r="Z7" s="62">
        <v>3150000</v>
      </c>
    </row>
    <row r="8" spans="1:26" ht="13.5">
      <c r="A8" s="58" t="s">
        <v>34</v>
      </c>
      <c r="B8" s="19">
        <v>0</v>
      </c>
      <c r="C8" s="19">
        <v>0</v>
      </c>
      <c r="D8" s="59">
        <v>118035000</v>
      </c>
      <c r="E8" s="60">
        <v>118035000</v>
      </c>
      <c r="F8" s="60">
        <v>639892</v>
      </c>
      <c r="G8" s="60">
        <v>236195</v>
      </c>
      <c r="H8" s="60">
        <v>41329452</v>
      </c>
      <c r="I8" s="60">
        <v>42205539</v>
      </c>
      <c r="J8" s="60">
        <v>3419755</v>
      </c>
      <c r="K8" s="60">
        <v>18867</v>
      </c>
      <c r="L8" s="60">
        <v>0</v>
      </c>
      <c r="M8" s="60">
        <v>3438622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45644161</v>
      </c>
      <c r="W8" s="60"/>
      <c r="X8" s="60">
        <v>45644161</v>
      </c>
      <c r="Y8" s="61">
        <v>0</v>
      </c>
      <c r="Z8" s="62">
        <v>118035000</v>
      </c>
    </row>
    <row r="9" spans="1:26" ht="13.5">
      <c r="A9" s="58" t="s">
        <v>35</v>
      </c>
      <c r="B9" s="19">
        <v>0</v>
      </c>
      <c r="C9" s="19">
        <v>0</v>
      </c>
      <c r="D9" s="59">
        <v>464350</v>
      </c>
      <c r="E9" s="60">
        <v>464350</v>
      </c>
      <c r="F9" s="60">
        <v>7044</v>
      </c>
      <c r="G9" s="60">
        <v>15941</v>
      </c>
      <c r="H9" s="60">
        <v>1745</v>
      </c>
      <c r="I9" s="60">
        <v>24730</v>
      </c>
      <c r="J9" s="60">
        <v>1745</v>
      </c>
      <c r="K9" s="60">
        <v>1745</v>
      </c>
      <c r="L9" s="60">
        <v>1745</v>
      </c>
      <c r="M9" s="60">
        <v>5235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29965</v>
      </c>
      <c r="W9" s="60"/>
      <c r="X9" s="60">
        <v>29965</v>
      </c>
      <c r="Y9" s="61">
        <v>0</v>
      </c>
      <c r="Z9" s="62">
        <v>464350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125395941</v>
      </c>
      <c r="E10" s="66">
        <f t="shared" si="0"/>
        <v>125395941</v>
      </c>
      <c r="F10" s="66">
        <f t="shared" si="0"/>
        <v>1353733</v>
      </c>
      <c r="G10" s="66">
        <f t="shared" si="0"/>
        <v>1596457</v>
      </c>
      <c r="H10" s="66">
        <f t="shared" si="0"/>
        <v>42644184</v>
      </c>
      <c r="I10" s="66">
        <f t="shared" si="0"/>
        <v>45594374</v>
      </c>
      <c r="J10" s="66">
        <f t="shared" si="0"/>
        <v>4734487</v>
      </c>
      <c r="K10" s="66">
        <f t="shared" si="0"/>
        <v>1333599</v>
      </c>
      <c r="L10" s="66">
        <f t="shared" si="0"/>
        <v>1314732</v>
      </c>
      <c r="M10" s="66">
        <f t="shared" si="0"/>
        <v>7382818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52977192</v>
      </c>
      <c r="W10" s="66">
        <f t="shared" si="0"/>
        <v>0</v>
      </c>
      <c r="X10" s="66">
        <f t="shared" si="0"/>
        <v>52977192</v>
      </c>
      <c r="Y10" s="67">
        <f>+IF(W10&lt;&gt;0,(X10/W10)*100,0)</f>
        <v>0</v>
      </c>
      <c r="Z10" s="68">
        <f t="shared" si="0"/>
        <v>125395941</v>
      </c>
    </row>
    <row r="11" spans="1:26" ht="13.5">
      <c r="A11" s="58" t="s">
        <v>37</v>
      </c>
      <c r="B11" s="19">
        <v>0</v>
      </c>
      <c r="C11" s="19">
        <v>0</v>
      </c>
      <c r="D11" s="59">
        <v>26933733</v>
      </c>
      <c r="E11" s="60">
        <v>26933733</v>
      </c>
      <c r="F11" s="60">
        <v>1822900</v>
      </c>
      <c r="G11" s="60">
        <v>1804990</v>
      </c>
      <c r="H11" s="60">
        <v>1978882</v>
      </c>
      <c r="I11" s="60">
        <v>5606772</v>
      </c>
      <c r="J11" s="60">
        <v>1960699</v>
      </c>
      <c r="K11" s="60">
        <v>1983755</v>
      </c>
      <c r="L11" s="60">
        <v>2578861</v>
      </c>
      <c r="M11" s="60">
        <v>6523315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12130087</v>
      </c>
      <c r="W11" s="60"/>
      <c r="X11" s="60">
        <v>12130087</v>
      </c>
      <c r="Y11" s="61">
        <v>0</v>
      </c>
      <c r="Z11" s="62">
        <v>26933733</v>
      </c>
    </row>
    <row r="12" spans="1:26" ht="13.5">
      <c r="A12" s="58" t="s">
        <v>38</v>
      </c>
      <c r="B12" s="19">
        <v>0</v>
      </c>
      <c r="C12" s="19">
        <v>0</v>
      </c>
      <c r="D12" s="59">
        <v>9752000</v>
      </c>
      <c r="E12" s="60">
        <v>9752000</v>
      </c>
      <c r="F12" s="60">
        <v>501177</v>
      </c>
      <c r="G12" s="60">
        <v>501177</v>
      </c>
      <c r="H12" s="60">
        <v>501177</v>
      </c>
      <c r="I12" s="60">
        <v>1503531</v>
      </c>
      <c r="J12" s="60">
        <v>501177</v>
      </c>
      <c r="K12" s="60">
        <v>501177</v>
      </c>
      <c r="L12" s="60">
        <v>501177</v>
      </c>
      <c r="M12" s="60">
        <v>1503531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3007062</v>
      </c>
      <c r="W12" s="60"/>
      <c r="X12" s="60">
        <v>3007062</v>
      </c>
      <c r="Y12" s="61">
        <v>0</v>
      </c>
      <c r="Z12" s="62">
        <v>9752000</v>
      </c>
    </row>
    <row r="13" spans="1:26" ht="13.5">
      <c r="A13" s="58" t="s">
        <v>278</v>
      </c>
      <c r="B13" s="19">
        <v>0</v>
      </c>
      <c r="C13" s="19">
        <v>0</v>
      </c>
      <c r="D13" s="59">
        <v>10264115</v>
      </c>
      <c r="E13" s="60">
        <v>10264115</v>
      </c>
      <c r="F13" s="60">
        <v>281006</v>
      </c>
      <c r="G13" s="60">
        <v>281006</v>
      </c>
      <c r="H13" s="60">
        <v>281006</v>
      </c>
      <c r="I13" s="60">
        <v>843018</v>
      </c>
      <c r="J13" s="60">
        <v>281006</v>
      </c>
      <c r="K13" s="60">
        <v>281006</v>
      </c>
      <c r="L13" s="60">
        <v>281006</v>
      </c>
      <c r="M13" s="60">
        <v>843018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1686036</v>
      </c>
      <c r="W13" s="60"/>
      <c r="X13" s="60">
        <v>1686036</v>
      </c>
      <c r="Y13" s="61">
        <v>0</v>
      </c>
      <c r="Z13" s="62">
        <v>10264115</v>
      </c>
    </row>
    <row r="14" spans="1:26" ht="13.5">
      <c r="A14" s="58" t="s">
        <v>40</v>
      </c>
      <c r="B14" s="19">
        <v>0</v>
      </c>
      <c r="C14" s="19">
        <v>0</v>
      </c>
      <c r="D14" s="59">
        <v>315000</v>
      </c>
      <c r="E14" s="60">
        <v>315000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315000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8000000</v>
      </c>
      <c r="E16" s="60">
        <v>8000000</v>
      </c>
      <c r="F16" s="60">
        <v>263151</v>
      </c>
      <c r="G16" s="60">
        <v>10490</v>
      </c>
      <c r="H16" s="60">
        <v>364580</v>
      </c>
      <c r="I16" s="60">
        <v>638221</v>
      </c>
      <c r="J16" s="60">
        <v>364580</v>
      </c>
      <c r="K16" s="60">
        <v>364580</v>
      </c>
      <c r="L16" s="60">
        <v>493836</v>
      </c>
      <c r="M16" s="60">
        <v>1222996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1861217</v>
      </c>
      <c r="W16" s="60"/>
      <c r="X16" s="60">
        <v>1861217</v>
      </c>
      <c r="Y16" s="61">
        <v>0</v>
      </c>
      <c r="Z16" s="62">
        <v>8000000</v>
      </c>
    </row>
    <row r="17" spans="1:26" ht="13.5">
      <c r="A17" s="58" t="s">
        <v>43</v>
      </c>
      <c r="B17" s="19">
        <v>0</v>
      </c>
      <c r="C17" s="19">
        <v>0</v>
      </c>
      <c r="D17" s="59">
        <v>71264918</v>
      </c>
      <c r="E17" s="60">
        <v>71264918</v>
      </c>
      <c r="F17" s="60">
        <v>2569791</v>
      </c>
      <c r="G17" s="60">
        <v>1837020</v>
      </c>
      <c r="H17" s="60">
        <v>2440984</v>
      </c>
      <c r="I17" s="60">
        <v>6847795</v>
      </c>
      <c r="J17" s="60">
        <v>2440984</v>
      </c>
      <c r="K17" s="60">
        <v>2440984</v>
      </c>
      <c r="L17" s="60">
        <v>2481590</v>
      </c>
      <c r="M17" s="60">
        <v>7363558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14211353</v>
      </c>
      <c r="W17" s="60"/>
      <c r="X17" s="60">
        <v>14211353</v>
      </c>
      <c r="Y17" s="61">
        <v>0</v>
      </c>
      <c r="Z17" s="62">
        <v>71264918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126529766</v>
      </c>
      <c r="E18" s="73">
        <f t="shared" si="1"/>
        <v>126529766</v>
      </c>
      <c r="F18" s="73">
        <f t="shared" si="1"/>
        <v>5438025</v>
      </c>
      <c r="G18" s="73">
        <f t="shared" si="1"/>
        <v>4434683</v>
      </c>
      <c r="H18" s="73">
        <f t="shared" si="1"/>
        <v>5566629</v>
      </c>
      <c r="I18" s="73">
        <f t="shared" si="1"/>
        <v>15439337</v>
      </c>
      <c r="J18" s="73">
        <f t="shared" si="1"/>
        <v>5548446</v>
      </c>
      <c r="K18" s="73">
        <f t="shared" si="1"/>
        <v>5571502</v>
      </c>
      <c r="L18" s="73">
        <f t="shared" si="1"/>
        <v>6336470</v>
      </c>
      <c r="M18" s="73">
        <f t="shared" si="1"/>
        <v>17456418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32895755</v>
      </c>
      <c r="W18" s="73">
        <f t="shared" si="1"/>
        <v>0</v>
      </c>
      <c r="X18" s="73">
        <f t="shared" si="1"/>
        <v>32895755</v>
      </c>
      <c r="Y18" s="67">
        <f>+IF(W18&lt;&gt;0,(X18/W18)*100,0)</f>
        <v>0</v>
      </c>
      <c r="Z18" s="74">
        <f t="shared" si="1"/>
        <v>126529766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-1133825</v>
      </c>
      <c r="E19" s="77">
        <f t="shared" si="2"/>
        <v>-1133825</v>
      </c>
      <c r="F19" s="77">
        <f t="shared" si="2"/>
        <v>-4084292</v>
      </c>
      <c r="G19" s="77">
        <f t="shared" si="2"/>
        <v>-2838226</v>
      </c>
      <c r="H19" s="77">
        <f t="shared" si="2"/>
        <v>37077555</v>
      </c>
      <c r="I19" s="77">
        <f t="shared" si="2"/>
        <v>30155037</v>
      </c>
      <c r="J19" s="77">
        <f t="shared" si="2"/>
        <v>-813959</v>
      </c>
      <c r="K19" s="77">
        <f t="shared" si="2"/>
        <v>-4237903</v>
      </c>
      <c r="L19" s="77">
        <f t="shared" si="2"/>
        <v>-5021738</v>
      </c>
      <c r="M19" s="77">
        <f t="shared" si="2"/>
        <v>-10073600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20081437</v>
      </c>
      <c r="W19" s="77">
        <f>IF(E10=E18,0,W10-W18)</f>
        <v>0</v>
      </c>
      <c r="X19" s="77">
        <f t="shared" si="2"/>
        <v>20081437</v>
      </c>
      <c r="Y19" s="78">
        <f>+IF(W19&lt;&gt;0,(X19/W19)*100,0)</f>
        <v>0</v>
      </c>
      <c r="Z19" s="79">
        <f t="shared" si="2"/>
        <v>-1133825</v>
      </c>
    </row>
    <row r="20" spans="1:26" ht="13.5">
      <c r="A20" s="58" t="s">
        <v>46</v>
      </c>
      <c r="B20" s="19">
        <v>0</v>
      </c>
      <c r="C20" s="19">
        <v>0</v>
      </c>
      <c r="D20" s="59">
        <v>36513000</v>
      </c>
      <c r="E20" s="60">
        <v>36513000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36513000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35379175</v>
      </c>
      <c r="E22" s="88">
        <f t="shared" si="3"/>
        <v>35379175</v>
      </c>
      <c r="F22" s="88">
        <f t="shared" si="3"/>
        <v>-4084292</v>
      </c>
      <c r="G22" s="88">
        <f t="shared" si="3"/>
        <v>-2838226</v>
      </c>
      <c r="H22" s="88">
        <f t="shared" si="3"/>
        <v>37077555</v>
      </c>
      <c r="I22" s="88">
        <f t="shared" si="3"/>
        <v>30155037</v>
      </c>
      <c r="J22" s="88">
        <f t="shared" si="3"/>
        <v>-813959</v>
      </c>
      <c r="K22" s="88">
        <f t="shared" si="3"/>
        <v>-4237903</v>
      </c>
      <c r="L22" s="88">
        <f t="shared" si="3"/>
        <v>-5021738</v>
      </c>
      <c r="M22" s="88">
        <f t="shared" si="3"/>
        <v>-10073600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20081437</v>
      </c>
      <c r="W22" s="88">
        <f t="shared" si="3"/>
        <v>0</v>
      </c>
      <c r="X22" s="88">
        <f t="shared" si="3"/>
        <v>20081437</v>
      </c>
      <c r="Y22" s="89">
        <f>+IF(W22&lt;&gt;0,(X22/W22)*100,0)</f>
        <v>0</v>
      </c>
      <c r="Z22" s="90">
        <f t="shared" si="3"/>
        <v>35379175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35379175</v>
      </c>
      <c r="E24" s="77">
        <f t="shared" si="4"/>
        <v>35379175</v>
      </c>
      <c r="F24" s="77">
        <f t="shared" si="4"/>
        <v>-4084292</v>
      </c>
      <c r="G24" s="77">
        <f t="shared" si="4"/>
        <v>-2838226</v>
      </c>
      <c r="H24" s="77">
        <f t="shared" si="4"/>
        <v>37077555</v>
      </c>
      <c r="I24" s="77">
        <f t="shared" si="4"/>
        <v>30155037</v>
      </c>
      <c r="J24" s="77">
        <f t="shared" si="4"/>
        <v>-813959</v>
      </c>
      <c r="K24" s="77">
        <f t="shared" si="4"/>
        <v>-4237903</v>
      </c>
      <c r="L24" s="77">
        <f t="shared" si="4"/>
        <v>-5021738</v>
      </c>
      <c r="M24" s="77">
        <f t="shared" si="4"/>
        <v>-10073600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20081437</v>
      </c>
      <c r="W24" s="77">
        <f t="shared" si="4"/>
        <v>0</v>
      </c>
      <c r="X24" s="77">
        <f t="shared" si="4"/>
        <v>20081437</v>
      </c>
      <c r="Y24" s="78">
        <f>+IF(W24&lt;&gt;0,(X24/W24)*100,0)</f>
        <v>0</v>
      </c>
      <c r="Z24" s="79">
        <f t="shared" si="4"/>
        <v>35379175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45663000</v>
      </c>
      <c r="E27" s="100">
        <v>45663000</v>
      </c>
      <c r="F27" s="100">
        <v>782972</v>
      </c>
      <c r="G27" s="100">
        <v>1033688</v>
      </c>
      <c r="H27" s="100">
        <v>3834070</v>
      </c>
      <c r="I27" s="100">
        <v>5650730</v>
      </c>
      <c r="J27" s="100">
        <v>5326711</v>
      </c>
      <c r="K27" s="100">
        <v>206087</v>
      </c>
      <c r="L27" s="100">
        <v>537151</v>
      </c>
      <c r="M27" s="100">
        <v>6069949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11720679</v>
      </c>
      <c r="W27" s="100">
        <v>22831500</v>
      </c>
      <c r="X27" s="100">
        <v>-11110821</v>
      </c>
      <c r="Y27" s="101">
        <v>-48.66</v>
      </c>
      <c r="Z27" s="102">
        <v>45663000</v>
      </c>
    </row>
    <row r="28" spans="1:26" ht="13.5">
      <c r="A28" s="103" t="s">
        <v>46</v>
      </c>
      <c r="B28" s="19">
        <v>0</v>
      </c>
      <c r="C28" s="19">
        <v>0</v>
      </c>
      <c r="D28" s="59">
        <v>36513000</v>
      </c>
      <c r="E28" s="60">
        <v>36513000</v>
      </c>
      <c r="F28" s="60">
        <v>782972</v>
      </c>
      <c r="G28" s="60">
        <v>1033688</v>
      </c>
      <c r="H28" s="60">
        <v>3834070</v>
      </c>
      <c r="I28" s="60">
        <v>5650730</v>
      </c>
      <c r="J28" s="60">
        <v>5326711</v>
      </c>
      <c r="K28" s="60">
        <v>206087</v>
      </c>
      <c r="L28" s="60">
        <v>537151</v>
      </c>
      <c r="M28" s="60">
        <v>6069949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11720679</v>
      </c>
      <c r="W28" s="60">
        <v>18256500</v>
      </c>
      <c r="X28" s="60">
        <v>-6535821</v>
      </c>
      <c r="Y28" s="61">
        <v>-35.8</v>
      </c>
      <c r="Z28" s="62">
        <v>36513000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9150000</v>
      </c>
      <c r="E31" s="60">
        <v>9150000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4575000</v>
      </c>
      <c r="X31" s="60">
        <v>-4575000</v>
      </c>
      <c r="Y31" s="61">
        <v>-100</v>
      </c>
      <c r="Z31" s="62">
        <v>9150000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45663000</v>
      </c>
      <c r="E32" s="100">
        <f t="shared" si="5"/>
        <v>45663000</v>
      </c>
      <c r="F32" s="100">
        <f t="shared" si="5"/>
        <v>782972</v>
      </c>
      <c r="G32" s="100">
        <f t="shared" si="5"/>
        <v>1033688</v>
      </c>
      <c r="H32" s="100">
        <f t="shared" si="5"/>
        <v>3834070</v>
      </c>
      <c r="I32" s="100">
        <f t="shared" si="5"/>
        <v>5650730</v>
      </c>
      <c r="J32" s="100">
        <f t="shared" si="5"/>
        <v>5326711</v>
      </c>
      <c r="K32" s="100">
        <f t="shared" si="5"/>
        <v>206087</v>
      </c>
      <c r="L32" s="100">
        <f t="shared" si="5"/>
        <v>537151</v>
      </c>
      <c r="M32" s="100">
        <f t="shared" si="5"/>
        <v>6069949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11720679</v>
      </c>
      <c r="W32" s="100">
        <f t="shared" si="5"/>
        <v>22831500</v>
      </c>
      <c r="X32" s="100">
        <f t="shared" si="5"/>
        <v>-11110821</v>
      </c>
      <c r="Y32" s="101">
        <f>+IF(W32&lt;&gt;0,(X32/W32)*100,0)</f>
        <v>-48.664437290585376</v>
      </c>
      <c r="Z32" s="102">
        <f t="shared" si="5"/>
        <v>45663000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100994000</v>
      </c>
      <c r="E35" s="60">
        <v>100994000</v>
      </c>
      <c r="F35" s="60">
        <v>128138446</v>
      </c>
      <c r="G35" s="60">
        <v>128752945</v>
      </c>
      <c r="H35" s="60">
        <v>127327096</v>
      </c>
      <c r="I35" s="60">
        <v>127327096</v>
      </c>
      <c r="J35" s="60">
        <v>88958843</v>
      </c>
      <c r="K35" s="60">
        <v>135822057</v>
      </c>
      <c r="L35" s="60">
        <v>0</v>
      </c>
      <c r="M35" s="60">
        <v>135822057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135822057</v>
      </c>
      <c r="W35" s="60">
        <v>50497000</v>
      </c>
      <c r="X35" s="60">
        <v>85325057</v>
      </c>
      <c r="Y35" s="61">
        <v>168.97</v>
      </c>
      <c r="Z35" s="62">
        <v>100994000</v>
      </c>
    </row>
    <row r="36" spans="1:26" ht="13.5">
      <c r="A36" s="58" t="s">
        <v>57</v>
      </c>
      <c r="B36" s="19">
        <v>0</v>
      </c>
      <c r="C36" s="19">
        <v>0</v>
      </c>
      <c r="D36" s="59">
        <v>107979000</v>
      </c>
      <c r="E36" s="60">
        <v>107979000</v>
      </c>
      <c r="F36" s="60">
        <v>782972</v>
      </c>
      <c r="G36" s="60">
        <v>1786660</v>
      </c>
      <c r="H36" s="60">
        <v>5620730</v>
      </c>
      <c r="I36" s="60">
        <v>5620730</v>
      </c>
      <c r="J36" s="60">
        <v>5326711</v>
      </c>
      <c r="K36" s="60">
        <v>5533538</v>
      </c>
      <c r="L36" s="60">
        <v>0</v>
      </c>
      <c r="M36" s="60">
        <v>5533538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5533538</v>
      </c>
      <c r="W36" s="60">
        <v>53989500</v>
      </c>
      <c r="X36" s="60">
        <v>-48455962</v>
      </c>
      <c r="Y36" s="61">
        <v>-89.75</v>
      </c>
      <c r="Z36" s="62">
        <v>107979000</v>
      </c>
    </row>
    <row r="37" spans="1:26" ht="13.5">
      <c r="A37" s="58" t="s">
        <v>58</v>
      </c>
      <c r="B37" s="19">
        <v>0</v>
      </c>
      <c r="C37" s="19">
        <v>0</v>
      </c>
      <c r="D37" s="59">
        <v>179919599</v>
      </c>
      <c r="E37" s="60">
        <v>179919599</v>
      </c>
      <c r="F37" s="60">
        <v>124837126</v>
      </c>
      <c r="G37" s="60">
        <v>124372087</v>
      </c>
      <c r="H37" s="60">
        <v>89702753</v>
      </c>
      <c r="I37" s="60">
        <v>89702753</v>
      </c>
      <c r="J37" s="60">
        <v>51854076</v>
      </c>
      <c r="K37" s="60">
        <v>103162020</v>
      </c>
      <c r="L37" s="60">
        <v>0</v>
      </c>
      <c r="M37" s="60">
        <v>103162020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103162020</v>
      </c>
      <c r="W37" s="60">
        <v>89959800</v>
      </c>
      <c r="X37" s="60">
        <v>13202220</v>
      </c>
      <c r="Y37" s="61">
        <v>14.68</v>
      </c>
      <c r="Z37" s="62">
        <v>179919599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29053401</v>
      </c>
      <c r="E39" s="60">
        <v>29053401</v>
      </c>
      <c r="F39" s="60">
        <v>4084292</v>
      </c>
      <c r="G39" s="60">
        <v>6167518</v>
      </c>
      <c r="H39" s="60">
        <v>43245073</v>
      </c>
      <c r="I39" s="60">
        <v>43245073</v>
      </c>
      <c r="J39" s="60">
        <v>42431478</v>
      </c>
      <c r="K39" s="60">
        <v>38193575</v>
      </c>
      <c r="L39" s="60">
        <v>0</v>
      </c>
      <c r="M39" s="60">
        <v>38193575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38193575</v>
      </c>
      <c r="W39" s="60">
        <v>14526701</v>
      </c>
      <c r="X39" s="60">
        <v>23666874</v>
      </c>
      <c r="Y39" s="61">
        <v>162.92</v>
      </c>
      <c r="Z39" s="62">
        <v>29053401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47721992</v>
      </c>
      <c r="E42" s="60">
        <v>47721992</v>
      </c>
      <c r="F42" s="60">
        <v>51383607</v>
      </c>
      <c r="G42" s="60">
        <v>-2359848</v>
      </c>
      <c r="H42" s="60">
        <v>-1547287</v>
      </c>
      <c r="I42" s="60">
        <v>47476472</v>
      </c>
      <c r="J42" s="60">
        <v>-1547287</v>
      </c>
      <c r="K42" s="60">
        <v>-1571056</v>
      </c>
      <c r="L42" s="60">
        <v>-1588566</v>
      </c>
      <c r="M42" s="60">
        <v>-4706909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42769563</v>
      </c>
      <c r="W42" s="60">
        <v>45494002</v>
      </c>
      <c r="X42" s="60">
        <v>-2724439</v>
      </c>
      <c r="Y42" s="61">
        <v>-5.99</v>
      </c>
      <c r="Z42" s="62">
        <v>47721992</v>
      </c>
    </row>
    <row r="43" spans="1:26" ht="13.5">
      <c r="A43" s="58" t="s">
        <v>63</v>
      </c>
      <c r="B43" s="19">
        <v>0</v>
      </c>
      <c r="C43" s="19">
        <v>0</v>
      </c>
      <c r="D43" s="59">
        <v>-19868436</v>
      </c>
      <c r="E43" s="60">
        <v>-19868436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-9934218</v>
      </c>
      <c r="X43" s="60">
        <v>9934218</v>
      </c>
      <c r="Y43" s="61">
        <v>-100</v>
      </c>
      <c r="Z43" s="62">
        <v>-19868436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108402556</v>
      </c>
      <c r="E45" s="100">
        <v>108402556</v>
      </c>
      <c r="F45" s="100">
        <v>127415768</v>
      </c>
      <c r="G45" s="100">
        <v>125055920</v>
      </c>
      <c r="H45" s="100">
        <v>123508633</v>
      </c>
      <c r="I45" s="100">
        <v>123508633</v>
      </c>
      <c r="J45" s="100">
        <v>121961346</v>
      </c>
      <c r="K45" s="100">
        <v>120390290</v>
      </c>
      <c r="L45" s="100">
        <v>118801724</v>
      </c>
      <c r="M45" s="100">
        <v>118801724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118801724</v>
      </c>
      <c r="W45" s="100">
        <v>116108784</v>
      </c>
      <c r="X45" s="100">
        <v>2692940</v>
      </c>
      <c r="Y45" s="101">
        <v>2.32</v>
      </c>
      <c r="Z45" s="102">
        <v>108402556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1060638</v>
      </c>
      <c r="C49" s="52">
        <v>0</v>
      </c>
      <c r="D49" s="129">
        <v>824852</v>
      </c>
      <c r="E49" s="54">
        <v>808846</v>
      </c>
      <c r="F49" s="54">
        <v>0</v>
      </c>
      <c r="G49" s="54">
        <v>0</v>
      </c>
      <c r="H49" s="54">
        <v>0</v>
      </c>
      <c r="I49" s="54">
        <v>988610</v>
      </c>
      <c r="J49" s="54">
        <v>0</v>
      </c>
      <c r="K49" s="54">
        <v>0</v>
      </c>
      <c r="L49" s="54">
        <v>0</v>
      </c>
      <c r="M49" s="54">
        <v>13077438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16760384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657882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657882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16.01455830113295</v>
      </c>
      <c r="E58" s="7">
        <f t="shared" si="6"/>
        <v>16.01455830113295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16.01455830113295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16.209246240332874</v>
      </c>
      <c r="E59" s="10">
        <f t="shared" si="7"/>
        <v>16.209246240332874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16.209246240332874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3746591</v>
      </c>
      <c r="E67" s="26">
        <v>3746591</v>
      </c>
      <c r="F67" s="26">
        <v>706797</v>
      </c>
      <c r="G67" s="26">
        <v>1344321</v>
      </c>
      <c r="H67" s="26">
        <v>1034287</v>
      </c>
      <c r="I67" s="26">
        <v>3085405</v>
      </c>
      <c r="J67" s="26">
        <v>1034287</v>
      </c>
      <c r="K67" s="26">
        <v>1034287</v>
      </c>
      <c r="L67" s="26">
        <v>1034287</v>
      </c>
      <c r="M67" s="26">
        <v>3102861</v>
      </c>
      <c r="N67" s="26"/>
      <c r="O67" s="26"/>
      <c r="P67" s="26"/>
      <c r="Q67" s="26"/>
      <c r="R67" s="26"/>
      <c r="S67" s="26"/>
      <c r="T67" s="26"/>
      <c r="U67" s="26"/>
      <c r="V67" s="26">
        <v>6188266</v>
      </c>
      <c r="W67" s="26"/>
      <c r="X67" s="26"/>
      <c r="Y67" s="25"/>
      <c r="Z67" s="27">
        <v>3746591</v>
      </c>
    </row>
    <row r="68" spans="1:26" ht="13.5" hidden="1">
      <c r="A68" s="37" t="s">
        <v>31</v>
      </c>
      <c r="B68" s="19"/>
      <c r="C68" s="19"/>
      <c r="D68" s="20">
        <v>3701591</v>
      </c>
      <c r="E68" s="21">
        <v>3701591</v>
      </c>
      <c r="F68" s="21">
        <v>706797</v>
      </c>
      <c r="G68" s="21">
        <v>1344321</v>
      </c>
      <c r="H68" s="21">
        <v>1034287</v>
      </c>
      <c r="I68" s="21">
        <v>3085405</v>
      </c>
      <c r="J68" s="21">
        <v>1034287</v>
      </c>
      <c r="K68" s="21">
        <v>1034287</v>
      </c>
      <c r="L68" s="21">
        <v>1034287</v>
      </c>
      <c r="M68" s="21">
        <v>3102861</v>
      </c>
      <c r="N68" s="21"/>
      <c r="O68" s="21"/>
      <c r="P68" s="21"/>
      <c r="Q68" s="21"/>
      <c r="R68" s="21"/>
      <c r="S68" s="21"/>
      <c r="T68" s="21"/>
      <c r="U68" s="21"/>
      <c r="V68" s="21">
        <v>6188266</v>
      </c>
      <c r="W68" s="21"/>
      <c r="X68" s="21"/>
      <c r="Y68" s="20"/>
      <c r="Z68" s="23">
        <v>3701591</v>
      </c>
    </row>
    <row r="69" spans="1:26" ht="13.5" hidden="1">
      <c r="A69" s="38" t="s">
        <v>32</v>
      </c>
      <c r="B69" s="19"/>
      <c r="C69" s="19"/>
      <c r="D69" s="20">
        <v>45000</v>
      </c>
      <c r="E69" s="21">
        <v>45000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>
        <v>45000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45000</v>
      </c>
      <c r="E73" s="21">
        <v>45000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>
        <v>45000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600000</v>
      </c>
      <c r="E76" s="34">
        <v>600000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300000</v>
      </c>
      <c r="X76" s="34"/>
      <c r="Y76" s="33"/>
      <c r="Z76" s="35">
        <v>600000</v>
      </c>
    </row>
    <row r="77" spans="1:26" ht="13.5" hidden="1">
      <c r="A77" s="37" t="s">
        <v>31</v>
      </c>
      <c r="B77" s="19"/>
      <c r="C77" s="19"/>
      <c r="D77" s="20">
        <v>600000</v>
      </c>
      <c r="E77" s="21">
        <v>600000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300000</v>
      </c>
      <c r="X77" s="21"/>
      <c r="Y77" s="20"/>
      <c r="Z77" s="23">
        <v>600000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161863941</v>
      </c>
      <c r="F5" s="100">
        <f t="shared" si="0"/>
        <v>161863941</v>
      </c>
      <c r="G5" s="100">
        <f t="shared" si="0"/>
        <v>1351988</v>
      </c>
      <c r="H5" s="100">
        <f t="shared" si="0"/>
        <v>1594712</v>
      </c>
      <c r="I5" s="100">
        <f t="shared" si="0"/>
        <v>42642439</v>
      </c>
      <c r="J5" s="100">
        <f t="shared" si="0"/>
        <v>45589139</v>
      </c>
      <c r="K5" s="100">
        <f t="shared" si="0"/>
        <v>4732742</v>
      </c>
      <c r="L5" s="100">
        <f t="shared" si="0"/>
        <v>1331854</v>
      </c>
      <c r="M5" s="100">
        <f t="shared" si="0"/>
        <v>1312987</v>
      </c>
      <c r="N5" s="100">
        <f t="shared" si="0"/>
        <v>7377583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52966722</v>
      </c>
      <c r="X5" s="100">
        <f t="shared" si="0"/>
        <v>0</v>
      </c>
      <c r="Y5" s="100">
        <f t="shared" si="0"/>
        <v>52966722</v>
      </c>
      <c r="Z5" s="137">
        <f>+IF(X5&lt;&gt;0,+(Y5/X5)*100,0)</f>
        <v>0</v>
      </c>
      <c r="AA5" s="153">
        <f>SUM(AA6:AA8)</f>
        <v>161863941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645191</v>
      </c>
      <c r="H6" s="60">
        <v>250391</v>
      </c>
      <c r="I6" s="60">
        <v>41608152</v>
      </c>
      <c r="J6" s="60">
        <v>42503734</v>
      </c>
      <c r="K6" s="60">
        <v>3698455</v>
      </c>
      <c r="L6" s="60">
        <v>297567</v>
      </c>
      <c r="M6" s="60">
        <v>278700</v>
      </c>
      <c r="N6" s="60">
        <v>4274722</v>
      </c>
      <c r="O6" s="60"/>
      <c r="P6" s="60"/>
      <c r="Q6" s="60"/>
      <c r="R6" s="60"/>
      <c r="S6" s="60"/>
      <c r="T6" s="60"/>
      <c r="U6" s="60"/>
      <c r="V6" s="60"/>
      <c r="W6" s="60">
        <v>46778456</v>
      </c>
      <c r="X6" s="60"/>
      <c r="Y6" s="60">
        <v>46778456</v>
      </c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161863941</v>
      </c>
      <c r="F7" s="159">
        <v>161863941</v>
      </c>
      <c r="G7" s="159">
        <v>706797</v>
      </c>
      <c r="H7" s="159">
        <v>1344321</v>
      </c>
      <c r="I7" s="159">
        <v>1034287</v>
      </c>
      <c r="J7" s="159">
        <v>3085405</v>
      </c>
      <c r="K7" s="159">
        <v>1034287</v>
      </c>
      <c r="L7" s="159">
        <v>1034287</v>
      </c>
      <c r="M7" s="159">
        <v>1034287</v>
      </c>
      <c r="N7" s="159">
        <v>3102861</v>
      </c>
      <c r="O7" s="159"/>
      <c r="P7" s="159"/>
      <c r="Q7" s="159"/>
      <c r="R7" s="159"/>
      <c r="S7" s="159"/>
      <c r="T7" s="159"/>
      <c r="U7" s="159"/>
      <c r="V7" s="159"/>
      <c r="W7" s="159">
        <v>6188266</v>
      </c>
      <c r="X7" s="159"/>
      <c r="Y7" s="159">
        <v>6188266</v>
      </c>
      <c r="Z7" s="141">
        <v>0</v>
      </c>
      <c r="AA7" s="157">
        <v>161863941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45000</v>
      </c>
      <c r="F19" s="100">
        <f t="shared" si="3"/>
        <v>45000</v>
      </c>
      <c r="G19" s="100">
        <f t="shared" si="3"/>
        <v>1745</v>
      </c>
      <c r="H19" s="100">
        <f t="shared" si="3"/>
        <v>1745</v>
      </c>
      <c r="I19" s="100">
        <f t="shared" si="3"/>
        <v>1745</v>
      </c>
      <c r="J19" s="100">
        <f t="shared" si="3"/>
        <v>5235</v>
      </c>
      <c r="K19" s="100">
        <f t="shared" si="3"/>
        <v>1745</v>
      </c>
      <c r="L19" s="100">
        <f t="shared" si="3"/>
        <v>1745</v>
      </c>
      <c r="M19" s="100">
        <f t="shared" si="3"/>
        <v>1745</v>
      </c>
      <c r="N19" s="100">
        <f t="shared" si="3"/>
        <v>5235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10470</v>
      </c>
      <c r="X19" s="100">
        <f t="shared" si="3"/>
        <v>0</v>
      </c>
      <c r="Y19" s="100">
        <f t="shared" si="3"/>
        <v>10470</v>
      </c>
      <c r="Z19" s="137">
        <f>+IF(X19&lt;&gt;0,+(Y19/X19)*100,0)</f>
        <v>0</v>
      </c>
      <c r="AA19" s="153">
        <f>SUM(AA20:AA23)</f>
        <v>45000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45000</v>
      </c>
      <c r="F23" s="60">
        <v>45000</v>
      </c>
      <c r="G23" s="60">
        <v>1745</v>
      </c>
      <c r="H23" s="60">
        <v>1745</v>
      </c>
      <c r="I23" s="60">
        <v>1745</v>
      </c>
      <c r="J23" s="60">
        <v>5235</v>
      </c>
      <c r="K23" s="60">
        <v>1745</v>
      </c>
      <c r="L23" s="60">
        <v>1745</v>
      </c>
      <c r="M23" s="60">
        <v>1745</v>
      </c>
      <c r="N23" s="60">
        <v>5235</v>
      </c>
      <c r="O23" s="60"/>
      <c r="P23" s="60"/>
      <c r="Q23" s="60"/>
      <c r="R23" s="60"/>
      <c r="S23" s="60"/>
      <c r="T23" s="60"/>
      <c r="U23" s="60"/>
      <c r="V23" s="60"/>
      <c r="W23" s="60">
        <v>10470</v>
      </c>
      <c r="X23" s="60"/>
      <c r="Y23" s="60">
        <v>10470</v>
      </c>
      <c r="Z23" s="140">
        <v>0</v>
      </c>
      <c r="AA23" s="155">
        <v>45000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161908941</v>
      </c>
      <c r="F25" s="73">
        <f t="shared" si="4"/>
        <v>161908941</v>
      </c>
      <c r="G25" s="73">
        <f t="shared" si="4"/>
        <v>1353733</v>
      </c>
      <c r="H25" s="73">
        <f t="shared" si="4"/>
        <v>1596457</v>
      </c>
      <c r="I25" s="73">
        <f t="shared" si="4"/>
        <v>42644184</v>
      </c>
      <c r="J25" s="73">
        <f t="shared" si="4"/>
        <v>45594374</v>
      </c>
      <c r="K25" s="73">
        <f t="shared" si="4"/>
        <v>4734487</v>
      </c>
      <c r="L25" s="73">
        <f t="shared" si="4"/>
        <v>1333599</v>
      </c>
      <c r="M25" s="73">
        <f t="shared" si="4"/>
        <v>1314732</v>
      </c>
      <c r="N25" s="73">
        <f t="shared" si="4"/>
        <v>7382818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52977192</v>
      </c>
      <c r="X25" s="73">
        <f t="shared" si="4"/>
        <v>0</v>
      </c>
      <c r="Y25" s="73">
        <f t="shared" si="4"/>
        <v>52977192</v>
      </c>
      <c r="Z25" s="170">
        <f>+IF(X25&lt;&gt;0,+(Y25/X25)*100,0)</f>
        <v>0</v>
      </c>
      <c r="AA25" s="168">
        <f>+AA5+AA9+AA15+AA19+AA24</f>
        <v>161908941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126529766</v>
      </c>
      <c r="F28" s="100">
        <f t="shared" si="5"/>
        <v>126529766</v>
      </c>
      <c r="G28" s="100">
        <f t="shared" si="5"/>
        <v>5181764</v>
      </c>
      <c r="H28" s="100">
        <f t="shared" si="5"/>
        <v>4178422</v>
      </c>
      <c r="I28" s="100">
        <f t="shared" si="5"/>
        <v>5310368</v>
      </c>
      <c r="J28" s="100">
        <f t="shared" si="5"/>
        <v>14670554</v>
      </c>
      <c r="K28" s="100">
        <f t="shared" si="5"/>
        <v>5292185</v>
      </c>
      <c r="L28" s="100">
        <f t="shared" si="5"/>
        <v>5315241</v>
      </c>
      <c r="M28" s="100">
        <f t="shared" si="5"/>
        <v>6080209</v>
      </c>
      <c r="N28" s="100">
        <f t="shared" si="5"/>
        <v>16687635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31358189</v>
      </c>
      <c r="X28" s="100">
        <f t="shared" si="5"/>
        <v>0</v>
      </c>
      <c r="Y28" s="100">
        <f t="shared" si="5"/>
        <v>31358189</v>
      </c>
      <c r="Z28" s="137">
        <f>+IF(X28&lt;&gt;0,+(Y28/X28)*100,0)</f>
        <v>0</v>
      </c>
      <c r="AA28" s="153">
        <f>SUM(AA29:AA31)</f>
        <v>126529766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4124096</v>
      </c>
      <c r="H29" s="60">
        <v>3512625</v>
      </c>
      <c r="I29" s="60">
        <v>4399198</v>
      </c>
      <c r="J29" s="60">
        <v>12035919</v>
      </c>
      <c r="K29" s="60">
        <v>4381015</v>
      </c>
      <c r="L29" s="60">
        <v>4404071</v>
      </c>
      <c r="M29" s="60">
        <v>5169039</v>
      </c>
      <c r="N29" s="60">
        <v>13954125</v>
      </c>
      <c r="O29" s="60"/>
      <c r="P29" s="60"/>
      <c r="Q29" s="60"/>
      <c r="R29" s="60"/>
      <c r="S29" s="60"/>
      <c r="T29" s="60"/>
      <c r="U29" s="60"/>
      <c r="V29" s="60"/>
      <c r="W29" s="60">
        <v>25990044</v>
      </c>
      <c r="X29" s="60"/>
      <c r="Y29" s="60">
        <v>25990044</v>
      </c>
      <c r="Z29" s="140">
        <v>0</v>
      </c>
      <c r="AA29" s="155"/>
    </row>
    <row r="30" spans="1:27" ht="13.5">
      <c r="A30" s="138" t="s">
        <v>76</v>
      </c>
      <c r="B30" s="136"/>
      <c r="C30" s="157"/>
      <c r="D30" s="157"/>
      <c r="E30" s="158">
        <v>126529766</v>
      </c>
      <c r="F30" s="159">
        <v>126529766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>
        <v>0</v>
      </c>
      <c r="AA30" s="157">
        <v>126529766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1057668</v>
      </c>
      <c r="H31" s="60">
        <v>665797</v>
      </c>
      <c r="I31" s="60">
        <v>911170</v>
      </c>
      <c r="J31" s="60">
        <v>2634635</v>
      </c>
      <c r="K31" s="60">
        <v>911170</v>
      </c>
      <c r="L31" s="60">
        <v>911170</v>
      </c>
      <c r="M31" s="60">
        <v>911170</v>
      </c>
      <c r="N31" s="60">
        <v>2733510</v>
      </c>
      <c r="O31" s="60"/>
      <c r="P31" s="60"/>
      <c r="Q31" s="60"/>
      <c r="R31" s="60"/>
      <c r="S31" s="60"/>
      <c r="T31" s="60"/>
      <c r="U31" s="60"/>
      <c r="V31" s="60"/>
      <c r="W31" s="60">
        <v>5368145</v>
      </c>
      <c r="X31" s="60"/>
      <c r="Y31" s="60">
        <v>5368145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55846</v>
      </c>
      <c r="H32" s="100">
        <f t="shared" si="6"/>
        <v>55846</v>
      </c>
      <c r="I32" s="100">
        <f t="shared" si="6"/>
        <v>55846</v>
      </c>
      <c r="J32" s="100">
        <f t="shared" si="6"/>
        <v>167538</v>
      </c>
      <c r="K32" s="100">
        <f t="shared" si="6"/>
        <v>55846</v>
      </c>
      <c r="L32" s="100">
        <f t="shared" si="6"/>
        <v>55846</v>
      </c>
      <c r="M32" s="100">
        <f t="shared" si="6"/>
        <v>55846</v>
      </c>
      <c r="N32" s="100">
        <f t="shared" si="6"/>
        <v>167538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335076</v>
      </c>
      <c r="X32" s="100">
        <f t="shared" si="6"/>
        <v>0</v>
      </c>
      <c r="Y32" s="100">
        <f t="shared" si="6"/>
        <v>335076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55846</v>
      </c>
      <c r="H33" s="60">
        <v>55846</v>
      </c>
      <c r="I33" s="60">
        <v>55846</v>
      </c>
      <c r="J33" s="60">
        <v>167538</v>
      </c>
      <c r="K33" s="60">
        <v>55846</v>
      </c>
      <c r="L33" s="60">
        <v>55846</v>
      </c>
      <c r="M33" s="60">
        <v>55846</v>
      </c>
      <c r="N33" s="60">
        <v>167538</v>
      </c>
      <c r="O33" s="60"/>
      <c r="P33" s="60"/>
      <c r="Q33" s="60"/>
      <c r="R33" s="60"/>
      <c r="S33" s="60"/>
      <c r="T33" s="60"/>
      <c r="U33" s="60"/>
      <c r="V33" s="60"/>
      <c r="W33" s="60">
        <v>335076</v>
      </c>
      <c r="X33" s="60"/>
      <c r="Y33" s="60">
        <v>335076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200415</v>
      </c>
      <c r="H42" s="100">
        <f t="shared" si="8"/>
        <v>200415</v>
      </c>
      <c r="I42" s="100">
        <f t="shared" si="8"/>
        <v>200415</v>
      </c>
      <c r="J42" s="100">
        <f t="shared" si="8"/>
        <v>601245</v>
      </c>
      <c r="K42" s="100">
        <f t="shared" si="8"/>
        <v>200415</v>
      </c>
      <c r="L42" s="100">
        <f t="shared" si="8"/>
        <v>200415</v>
      </c>
      <c r="M42" s="100">
        <f t="shared" si="8"/>
        <v>200415</v>
      </c>
      <c r="N42" s="100">
        <f t="shared" si="8"/>
        <v>601245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1202490</v>
      </c>
      <c r="X42" s="100">
        <f t="shared" si="8"/>
        <v>0</v>
      </c>
      <c r="Y42" s="100">
        <f t="shared" si="8"/>
        <v>1202490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200415</v>
      </c>
      <c r="H46" s="60">
        <v>200415</v>
      </c>
      <c r="I46" s="60">
        <v>200415</v>
      </c>
      <c r="J46" s="60">
        <v>601245</v>
      </c>
      <c r="K46" s="60">
        <v>200415</v>
      </c>
      <c r="L46" s="60">
        <v>200415</v>
      </c>
      <c r="M46" s="60">
        <v>200415</v>
      </c>
      <c r="N46" s="60">
        <v>601245</v>
      </c>
      <c r="O46" s="60"/>
      <c r="P46" s="60"/>
      <c r="Q46" s="60"/>
      <c r="R46" s="60"/>
      <c r="S46" s="60"/>
      <c r="T46" s="60"/>
      <c r="U46" s="60"/>
      <c r="V46" s="60"/>
      <c r="W46" s="60">
        <v>1202490</v>
      </c>
      <c r="X46" s="60"/>
      <c r="Y46" s="60">
        <v>1202490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126529766</v>
      </c>
      <c r="F48" s="73">
        <f t="shared" si="9"/>
        <v>126529766</v>
      </c>
      <c r="G48" s="73">
        <f t="shared" si="9"/>
        <v>5438025</v>
      </c>
      <c r="H48" s="73">
        <f t="shared" si="9"/>
        <v>4434683</v>
      </c>
      <c r="I48" s="73">
        <f t="shared" si="9"/>
        <v>5566629</v>
      </c>
      <c r="J48" s="73">
        <f t="shared" si="9"/>
        <v>15439337</v>
      </c>
      <c r="K48" s="73">
        <f t="shared" si="9"/>
        <v>5548446</v>
      </c>
      <c r="L48" s="73">
        <f t="shared" si="9"/>
        <v>5571502</v>
      </c>
      <c r="M48" s="73">
        <f t="shared" si="9"/>
        <v>6336470</v>
      </c>
      <c r="N48" s="73">
        <f t="shared" si="9"/>
        <v>17456418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32895755</v>
      </c>
      <c r="X48" s="73">
        <f t="shared" si="9"/>
        <v>0</v>
      </c>
      <c r="Y48" s="73">
        <f t="shared" si="9"/>
        <v>32895755</v>
      </c>
      <c r="Z48" s="170">
        <f>+IF(X48&lt;&gt;0,+(Y48/X48)*100,0)</f>
        <v>0</v>
      </c>
      <c r="AA48" s="168">
        <f>+AA28+AA32+AA38+AA42+AA47</f>
        <v>126529766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35379175</v>
      </c>
      <c r="F49" s="173">
        <f t="shared" si="10"/>
        <v>35379175</v>
      </c>
      <c r="G49" s="173">
        <f t="shared" si="10"/>
        <v>-4084292</v>
      </c>
      <c r="H49" s="173">
        <f t="shared" si="10"/>
        <v>-2838226</v>
      </c>
      <c r="I49" s="173">
        <f t="shared" si="10"/>
        <v>37077555</v>
      </c>
      <c r="J49" s="173">
        <f t="shared" si="10"/>
        <v>30155037</v>
      </c>
      <c r="K49" s="173">
        <f t="shared" si="10"/>
        <v>-813959</v>
      </c>
      <c r="L49" s="173">
        <f t="shared" si="10"/>
        <v>-4237903</v>
      </c>
      <c r="M49" s="173">
        <f t="shared" si="10"/>
        <v>-5021738</v>
      </c>
      <c r="N49" s="173">
        <f t="shared" si="10"/>
        <v>-10073600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20081437</v>
      </c>
      <c r="X49" s="173">
        <f>IF(F25=F48,0,X25-X48)</f>
        <v>0</v>
      </c>
      <c r="Y49" s="173">
        <f t="shared" si="10"/>
        <v>20081437</v>
      </c>
      <c r="Z49" s="174">
        <f>+IF(X49&lt;&gt;0,+(Y49/X49)*100,0)</f>
        <v>0</v>
      </c>
      <c r="AA49" s="171">
        <f>+AA25-AA48</f>
        <v>35379175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3701591</v>
      </c>
      <c r="F5" s="60">
        <v>3701591</v>
      </c>
      <c r="G5" s="60">
        <v>706797</v>
      </c>
      <c r="H5" s="60">
        <v>1344321</v>
      </c>
      <c r="I5" s="60">
        <v>1034287</v>
      </c>
      <c r="J5" s="60">
        <v>3085405</v>
      </c>
      <c r="K5" s="60">
        <v>1034287</v>
      </c>
      <c r="L5" s="60">
        <v>1034287</v>
      </c>
      <c r="M5" s="60">
        <v>1034287</v>
      </c>
      <c r="N5" s="60">
        <v>3102861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6188266</v>
      </c>
      <c r="X5" s="60"/>
      <c r="Y5" s="60">
        <v>6188266</v>
      </c>
      <c r="Z5" s="140">
        <v>0</v>
      </c>
      <c r="AA5" s="155">
        <v>3701591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45000</v>
      </c>
      <c r="F10" s="54">
        <v>45000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45000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307350</v>
      </c>
      <c r="F12" s="60">
        <v>307350</v>
      </c>
      <c r="G12" s="60">
        <v>7044</v>
      </c>
      <c r="H12" s="60">
        <v>15941</v>
      </c>
      <c r="I12" s="60">
        <v>1745</v>
      </c>
      <c r="J12" s="60">
        <v>24730</v>
      </c>
      <c r="K12" s="60">
        <v>1745</v>
      </c>
      <c r="L12" s="60">
        <v>1745</v>
      </c>
      <c r="M12" s="60">
        <v>1745</v>
      </c>
      <c r="N12" s="60">
        <v>5235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29965</v>
      </c>
      <c r="X12" s="60"/>
      <c r="Y12" s="60">
        <v>29965</v>
      </c>
      <c r="Z12" s="140">
        <v>0</v>
      </c>
      <c r="AA12" s="155">
        <v>307350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3150000</v>
      </c>
      <c r="F13" s="60">
        <v>3150000</v>
      </c>
      <c r="G13" s="60">
        <v>0</v>
      </c>
      <c r="H13" s="60">
        <v>0</v>
      </c>
      <c r="I13" s="60">
        <v>278700</v>
      </c>
      <c r="J13" s="60">
        <v>278700</v>
      </c>
      <c r="K13" s="60">
        <v>278700</v>
      </c>
      <c r="L13" s="60">
        <v>278700</v>
      </c>
      <c r="M13" s="60">
        <v>278700</v>
      </c>
      <c r="N13" s="60">
        <v>836100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1114800</v>
      </c>
      <c r="X13" s="60"/>
      <c r="Y13" s="60">
        <v>1114800</v>
      </c>
      <c r="Z13" s="140">
        <v>0</v>
      </c>
      <c r="AA13" s="155">
        <v>3150000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118035000</v>
      </c>
      <c r="F19" s="60">
        <v>118035000</v>
      </c>
      <c r="G19" s="60">
        <v>639892</v>
      </c>
      <c r="H19" s="60">
        <v>236195</v>
      </c>
      <c r="I19" s="60">
        <v>41329452</v>
      </c>
      <c r="J19" s="60">
        <v>42205539</v>
      </c>
      <c r="K19" s="60">
        <v>3419755</v>
      </c>
      <c r="L19" s="60">
        <v>18867</v>
      </c>
      <c r="M19" s="60">
        <v>0</v>
      </c>
      <c r="N19" s="60">
        <v>3438622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45644161</v>
      </c>
      <c r="X19" s="60"/>
      <c r="Y19" s="60">
        <v>45644161</v>
      </c>
      <c r="Z19" s="140">
        <v>0</v>
      </c>
      <c r="AA19" s="155">
        <v>118035000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157000</v>
      </c>
      <c r="F20" s="54">
        <v>157000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/>
      <c r="Y20" s="54">
        <v>0</v>
      </c>
      <c r="Z20" s="184">
        <v>0</v>
      </c>
      <c r="AA20" s="130">
        <v>157000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125395941</v>
      </c>
      <c r="F22" s="190">
        <f t="shared" si="0"/>
        <v>125395941</v>
      </c>
      <c r="G22" s="190">
        <f t="shared" si="0"/>
        <v>1353733</v>
      </c>
      <c r="H22" s="190">
        <f t="shared" si="0"/>
        <v>1596457</v>
      </c>
      <c r="I22" s="190">
        <f t="shared" si="0"/>
        <v>42644184</v>
      </c>
      <c r="J22" s="190">
        <f t="shared" si="0"/>
        <v>45594374</v>
      </c>
      <c r="K22" s="190">
        <f t="shared" si="0"/>
        <v>4734487</v>
      </c>
      <c r="L22" s="190">
        <f t="shared" si="0"/>
        <v>1333599</v>
      </c>
      <c r="M22" s="190">
        <f t="shared" si="0"/>
        <v>1314732</v>
      </c>
      <c r="N22" s="190">
        <f t="shared" si="0"/>
        <v>7382818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52977192</v>
      </c>
      <c r="X22" s="190">
        <f t="shared" si="0"/>
        <v>0</v>
      </c>
      <c r="Y22" s="190">
        <f t="shared" si="0"/>
        <v>52977192</v>
      </c>
      <c r="Z22" s="191">
        <f>+IF(X22&lt;&gt;0,+(Y22/X22)*100,0)</f>
        <v>0</v>
      </c>
      <c r="AA22" s="188">
        <f>SUM(AA5:AA21)</f>
        <v>125395941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26933733</v>
      </c>
      <c r="F25" s="60">
        <v>26933733</v>
      </c>
      <c r="G25" s="60">
        <v>1822900</v>
      </c>
      <c r="H25" s="60">
        <v>1804990</v>
      </c>
      <c r="I25" s="60">
        <v>1978882</v>
      </c>
      <c r="J25" s="60">
        <v>5606772</v>
      </c>
      <c r="K25" s="60">
        <v>1960699</v>
      </c>
      <c r="L25" s="60">
        <v>1983755</v>
      </c>
      <c r="M25" s="60">
        <v>2578861</v>
      </c>
      <c r="N25" s="60">
        <v>6523315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12130087</v>
      </c>
      <c r="X25" s="60"/>
      <c r="Y25" s="60">
        <v>12130087</v>
      </c>
      <c r="Z25" s="140">
        <v>0</v>
      </c>
      <c r="AA25" s="155">
        <v>26933733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9752000</v>
      </c>
      <c r="F26" s="60">
        <v>9752000</v>
      </c>
      <c r="G26" s="60">
        <v>501177</v>
      </c>
      <c r="H26" s="60">
        <v>501177</v>
      </c>
      <c r="I26" s="60">
        <v>501177</v>
      </c>
      <c r="J26" s="60">
        <v>1503531</v>
      </c>
      <c r="K26" s="60">
        <v>501177</v>
      </c>
      <c r="L26" s="60">
        <v>501177</v>
      </c>
      <c r="M26" s="60">
        <v>501177</v>
      </c>
      <c r="N26" s="60">
        <v>1503531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3007062</v>
      </c>
      <c r="X26" s="60"/>
      <c r="Y26" s="60">
        <v>3007062</v>
      </c>
      <c r="Z26" s="140">
        <v>0</v>
      </c>
      <c r="AA26" s="155">
        <v>9752000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550000</v>
      </c>
      <c r="F27" s="60">
        <v>550000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550000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10264115</v>
      </c>
      <c r="F28" s="60">
        <v>10264115</v>
      </c>
      <c r="G28" s="60">
        <v>281006</v>
      </c>
      <c r="H28" s="60">
        <v>281006</v>
      </c>
      <c r="I28" s="60">
        <v>281006</v>
      </c>
      <c r="J28" s="60">
        <v>843018</v>
      </c>
      <c r="K28" s="60">
        <v>281006</v>
      </c>
      <c r="L28" s="60">
        <v>281006</v>
      </c>
      <c r="M28" s="60">
        <v>281006</v>
      </c>
      <c r="N28" s="60">
        <v>843018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1686036</v>
      </c>
      <c r="X28" s="60"/>
      <c r="Y28" s="60">
        <v>1686036</v>
      </c>
      <c r="Z28" s="140">
        <v>0</v>
      </c>
      <c r="AA28" s="155">
        <v>10264115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315000</v>
      </c>
      <c r="F29" s="60">
        <v>315000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315000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8850000</v>
      </c>
      <c r="F32" s="60">
        <v>8850000</v>
      </c>
      <c r="G32" s="60">
        <v>63699</v>
      </c>
      <c r="H32" s="60">
        <v>8495</v>
      </c>
      <c r="I32" s="60">
        <v>49795</v>
      </c>
      <c r="J32" s="60">
        <v>121989</v>
      </c>
      <c r="K32" s="60">
        <v>49795</v>
      </c>
      <c r="L32" s="60">
        <v>49795</v>
      </c>
      <c r="M32" s="60">
        <v>90401</v>
      </c>
      <c r="N32" s="60">
        <v>189991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311980</v>
      </c>
      <c r="X32" s="60"/>
      <c r="Y32" s="60">
        <v>311980</v>
      </c>
      <c r="Z32" s="140">
        <v>0</v>
      </c>
      <c r="AA32" s="155">
        <v>8850000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8000000</v>
      </c>
      <c r="F33" s="60">
        <v>8000000</v>
      </c>
      <c r="G33" s="60">
        <v>263151</v>
      </c>
      <c r="H33" s="60">
        <v>10490</v>
      </c>
      <c r="I33" s="60">
        <v>364580</v>
      </c>
      <c r="J33" s="60">
        <v>638221</v>
      </c>
      <c r="K33" s="60">
        <v>364580</v>
      </c>
      <c r="L33" s="60">
        <v>364580</v>
      </c>
      <c r="M33" s="60">
        <v>493836</v>
      </c>
      <c r="N33" s="60">
        <v>1222996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1861217</v>
      </c>
      <c r="X33" s="60"/>
      <c r="Y33" s="60">
        <v>1861217</v>
      </c>
      <c r="Z33" s="140">
        <v>0</v>
      </c>
      <c r="AA33" s="155">
        <v>8000000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61864918</v>
      </c>
      <c r="F34" s="60">
        <v>61864918</v>
      </c>
      <c r="G34" s="60">
        <v>2506092</v>
      </c>
      <c r="H34" s="60">
        <v>1828525</v>
      </c>
      <c r="I34" s="60">
        <v>2391189</v>
      </c>
      <c r="J34" s="60">
        <v>6725806</v>
      </c>
      <c r="K34" s="60">
        <v>2391189</v>
      </c>
      <c r="L34" s="60">
        <v>2391189</v>
      </c>
      <c r="M34" s="60">
        <v>2391189</v>
      </c>
      <c r="N34" s="60">
        <v>7173567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13899373</v>
      </c>
      <c r="X34" s="60"/>
      <c r="Y34" s="60">
        <v>13899373</v>
      </c>
      <c r="Z34" s="140">
        <v>0</v>
      </c>
      <c r="AA34" s="155">
        <v>61864918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126529766</v>
      </c>
      <c r="F36" s="190">
        <f t="shared" si="1"/>
        <v>126529766</v>
      </c>
      <c r="G36" s="190">
        <f t="shared" si="1"/>
        <v>5438025</v>
      </c>
      <c r="H36" s="190">
        <f t="shared" si="1"/>
        <v>4434683</v>
      </c>
      <c r="I36" s="190">
        <f t="shared" si="1"/>
        <v>5566629</v>
      </c>
      <c r="J36" s="190">
        <f t="shared" si="1"/>
        <v>15439337</v>
      </c>
      <c r="K36" s="190">
        <f t="shared" si="1"/>
        <v>5548446</v>
      </c>
      <c r="L36" s="190">
        <f t="shared" si="1"/>
        <v>5571502</v>
      </c>
      <c r="M36" s="190">
        <f t="shared" si="1"/>
        <v>6336470</v>
      </c>
      <c r="N36" s="190">
        <f t="shared" si="1"/>
        <v>17456418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32895755</v>
      </c>
      <c r="X36" s="190">
        <f t="shared" si="1"/>
        <v>0</v>
      </c>
      <c r="Y36" s="190">
        <f t="shared" si="1"/>
        <v>32895755</v>
      </c>
      <c r="Z36" s="191">
        <f>+IF(X36&lt;&gt;0,+(Y36/X36)*100,0)</f>
        <v>0</v>
      </c>
      <c r="AA36" s="188">
        <f>SUM(AA25:AA35)</f>
        <v>126529766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-1133825</v>
      </c>
      <c r="F38" s="106">
        <f t="shared" si="2"/>
        <v>-1133825</v>
      </c>
      <c r="G38" s="106">
        <f t="shared" si="2"/>
        <v>-4084292</v>
      </c>
      <c r="H38" s="106">
        <f t="shared" si="2"/>
        <v>-2838226</v>
      </c>
      <c r="I38" s="106">
        <f t="shared" si="2"/>
        <v>37077555</v>
      </c>
      <c r="J38" s="106">
        <f t="shared" si="2"/>
        <v>30155037</v>
      </c>
      <c r="K38" s="106">
        <f t="shared" si="2"/>
        <v>-813959</v>
      </c>
      <c r="L38" s="106">
        <f t="shared" si="2"/>
        <v>-4237903</v>
      </c>
      <c r="M38" s="106">
        <f t="shared" si="2"/>
        <v>-5021738</v>
      </c>
      <c r="N38" s="106">
        <f t="shared" si="2"/>
        <v>-10073600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20081437</v>
      </c>
      <c r="X38" s="106">
        <f>IF(F22=F36,0,X22-X36)</f>
        <v>0</v>
      </c>
      <c r="Y38" s="106">
        <f t="shared" si="2"/>
        <v>20081437</v>
      </c>
      <c r="Z38" s="201">
        <f>+IF(X38&lt;&gt;0,+(Y38/X38)*100,0)</f>
        <v>0</v>
      </c>
      <c r="AA38" s="199">
        <f>+AA22-AA36</f>
        <v>-1133825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36513000</v>
      </c>
      <c r="F39" s="60">
        <v>36513000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36513000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35379175</v>
      </c>
      <c r="F42" s="88">
        <f t="shared" si="3"/>
        <v>35379175</v>
      </c>
      <c r="G42" s="88">
        <f t="shared" si="3"/>
        <v>-4084292</v>
      </c>
      <c r="H42" s="88">
        <f t="shared" si="3"/>
        <v>-2838226</v>
      </c>
      <c r="I42" s="88">
        <f t="shared" si="3"/>
        <v>37077555</v>
      </c>
      <c r="J42" s="88">
        <f t="shared" si="3"/>
        <v>30155037</v>
      </c>
      <c r="K42" s="88">
        <f t="shared" si="3"/>
        <v>-813959</v>
      </c>
      <c r="L42" s="88">
        <f t="shared" si="3"/>
        <v>-4237903</v>
      </c>
      <c r="M42" s="88">
        <f t="shared" si="3"/>
        <v>-5021738</v>
      </c>
      <c r="N42" s="88">
        <f t="shared" si="3"/>
        <v>-10073600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20081437</v>
      </c>
      <c r="X42" s="88">
        <f t="shared" si="3"/>
        <v>0</v>
      </c>
      <c r="Y42" s="88">
        <f t="shared" si="3"/>
        <v>20081437</v>
      </c>
      <c r="Z42" s="208">
        <f>+IF(X42&lt;&gt;0,+(Y42/X42)*100,0)</f>
        <v>0</v>
      </c>
      <c r="AA42" s="206">
        <f>SUM(AA38:AA41)</f>
        <v>35379175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35379175</v>
      </c>
      <c r="F44" s="77">
        <f t="shared" si="4"/>
        <v>35379175</v>
      </c>
      <c r="G44" s="77">
        <f t="shared" si="4"/>
        <v>-4084292</v>
      </c>
      <c r="H44" s="77">
        <f t="shared" si="4"/>
        <v>-2838226</v>
      </c>
      <c r="I44" s="77">
        <f t="shared" si="4"/>
        <v>37077555</v>
      </c>
      <c r="J44" s="77">
        <f t="shared" si="4"/>
        <v>30155037</v>
      </c>
      <c r="K44" s="77">
        <f t="shared" si="4"/>
        <v>-813959</v>
      </c>
      <c r="L44" s="77">
        <f t="shared" si="4"/>
        <v>-4237903</v>
      </c>
      <c r="M44" s="77">
        <f t="shared" si="4"/>
        <v>-5021738</v>
      </c>
      <c r="N44" s="77">
        <f t="shared" si="4"/>
        <v>-10073600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20081437</v>
      </c>
      <c r="X44" s="77">
        <f t="shared" si="4"/>
        <v>0</v>
      </c>
      <c r="Y44" s="77">
        <f t="shared" si="4"/>
        <v>20081437</v>
      </c>
      <c r="Z44" s="212">
        <f>+IF(X44&lt;&gt;0,+(Y44/X44)*100,0)</f>
        <v>0</v>
      </c>
      <c r="AA44" s="210">
        <f>+AA42-AA43</f>
        <v>35379175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35379175</v>
      </c>
      <c r="F46" s="88">
        <f t="shared" si="5"/>
        <v>35379175</v>
      </c>
      <c r="G46" s="88">
        <f t="shared" si="5"/>
        <v>-4084292</v>
      </c>
      <c r="H46" s="88">
        <f t="shared" si="5"/>
        <v>-2838226</v>
      </c>
      <c r="I46" s="88">
        <f t="shared" si="5"/>
        <v>37077555</v>
      </c>
      <c r="J46" s="88">
        <f t="shared" si="5"/>
        <v>30155037</v>
      </c>
      <c r="K46" s="88">
        <f t="shared" si="5"/>
        <v>-813959</v>
      </c>
      <c r="L46" s="88">
        <f t="shared" si="5"/>
        <v>-4237903</v>
      </c>
      <c r="M46" s="88">
        <f t="shared" si="5"/>
        <v>-5021738</v>
      </c>
      <c r="N46" s="88">
        <f t="shared" si="5"/>
        <v>-10073600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20081437</v>
      </c>
      <c r="X46" s="88">
        <f t="shared" si="5"/>
        <v>0</v>
      </c>
      <c r="Y46" s="88">
        <f t="shared" si="5"/>
        <v>20081437</v>
      </c>
      <c r="Z46" s="208">
        <f>+IF(X46&lt;&gt;0,+(Y46/X46)*100,0)</f>
        <v>0</v>
      </c>
      <c r="AA46" s="206">
        <f>SUM(AA44:AA45)</f>
        <v>35379175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35379175</v>
      </c>
      <c r="F48" s="219">
        <f t="shared" si="6"/>
        <v>35379175</v>
      </c>
      <c r="G48" s="219">
        <f t="shared" si="6"/>
        <v>-4084292</v>
      </c>
      <c r="H48" s="220">
        <f t="shared" si="6"/>
        <v>-2838226</v>
      </c>
      <c r="I48" s="220">
        <f t="shared" si="6"/>
        <v>37077555</v>
      </c>
      <c r="J48" s="220">
        <f t="shared" si="6"/>
        <v>30155037</v>
      </c>
      <c r="K48" s="220">
        <f t="shared" si="6"/>
        <v>-813959</v>
      </c>
      <c r="L48" s="220">
        <f t="shared" si="6"/>
        <v>-4237903</v>
      </c>
      <c r="M48" s="219">
        <f t="shared" si="6"/>
        <v>-5021738</v>
      </c>
      <c r="N48" s="219">
        <f t="shared" si="6"/>
        <v>-10073600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20081437</v>
      </c>
      <c r="X48" s="220">
        <f t="shared" si="6"/>
        <v>0</v>
      </c>
      <c r="Y48" s="220">
        <f t="shared" si="6"/>
        <v>20081437</v>
      </c>
      <c r="Z48" s="221">
        <f>+IF(X48&lt;&gt;0,+(Y48/X48)*100,0)</f>
        <v>0</v>
      </c>
      <c r="AA48" s="222">
        <f>SUM(AA46:AA47)</f>
        <v>35379175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36513000</v>
      </c>
      <c r="F15" s="100">
        <f t="shared" si="2"/>
        <v>36513000</v>
      </c>
      <c r="G15" s="100">
        <f t="shared" si="2"/>
        <v>782972</v>
      </c>
      <c r="H15" s="100">
        <f t="shared" si="2"/>
        <v>1033688</v>
      </c>
      <c r="I15" s="100">
        <f t="shared" si="2"/>
        <v>3834070</v>
      </c>
      <c r="J15" s="100">
        <f t="shared" si="2"/>
        <v>5650730</v>
      </c>
      <c r="K15" s="100">
        <f t="shared" si="2"/>
        <v>5326711</v>
      </c>
      <c r="L15" s="100">
        <f t="shared" si="2"/>
        <v>206087</v>
      </c>
      <c r="M15" s="100">
        <f t="shared" si="2"/>
        <v>537151</v>
      </c>
      <c r="N15" s="100">
        <f t="shared" si="2"/>
        <v>6069949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11720679</v>
      </c>
      <c r="X15" s="100">
        <f t="shared" si="2"/>
        <v>0</v>
      </c>
      <c r="Y15" s="100">
        <f t="shared" si="2"/>
        <v>11720679</v>
      </c>
      <c r="Z15" s="137">
        <f>+IF(X15&lt;&gt;0,+(Y15/X15)*100,0)</f>
        <v>0</v>
      </c>
      <c r="AA15" s="102">
        <f>SUM(AA16:AA18)</f>
        <v>36513000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36513000</v>
      </c>
      <c r="F17" s="60">
        <v>36513000</v>
      </c>
      <c r="G17" s="60">
        <v>782972</v>
      </c>
      <c r="H17" s="60">
        <v>1033688</v>
      </c>
      <c r="I17" s="60">
        <v>3834070</v>
      </c>
      <c r="J17" s="60">
        <v>5650730</v>
      </c>
      <c r="K17" s="60">
        <v>5326711</v>
      </c>
      <c r="L17" s="60">
        <v>206087</v>
      </c>
      <c r="M17" s="60">
        <v>537151</v>
      </c>
      <c r="N17" s="60">
        <v>6069949</v>
      </c>
      <c r="O17" s="60"/>
      <c r="P17" s="60"/>
      <c r="Q17" s="60"/>
      <c r="R17" s="60"/>
      <c r="S17" s="60"/>
      <c r="T17" s="60"/>
      <c r="U17" s="60"/>
      <c r="V17" s="60"/>
      <c r="W17" s="60">
        <v>11720679</v>
      </c>
      <c r="X17" s="60"/>
      <c r="Y17" s="60">
        <v>11720679</v>
      </c>
      <c r="Z17" s="140"/>
      <c r="AA17" s="62">
        <v>36513000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9150000</v>
      </c>
      <c r="F24" s="100">
        <v>9150000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9150000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45663000</v>
      </c>
      <c r="F25" s="219">
        <f t="shared" si="4"/>
        <v>45663000</v>
      </c>
      <c r="G25" s="219">
        <f t="shared" si="4"/>
        <v>782972</v>
      </c>
      <c r="H25" s="219">
        <f t="shared" si="4"/>
        <v>1033688</v>
      </c>
      <c r="I25" s="219">
        <f t="shared" si="4"/>
        <v>3834070</v>
      </c>
      <c r="J25" s="219">
        <f t="shared" si="4"/>
        <v>5650730</v>
      </c>
      <c r="K25" s="219">
        <f t="shared" si="4"/>
        <v>5326711</v>
      </c>
      <c r="L25" s="219">
        <f t="shared" si="4"/>
        <v>206087</v>
      </c>
      <c r="M25" s="219">
        <f t="shared" si="4"/>
        <v>537151</v>
      </c>
      <c r="N25" s="219">
        <f t="shared" si="4"/>
        <v>6069949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11720679</v>
      </c>
      <c r="X25" s="219">
        <f t="shared" si="4"/>
        <v>0</v>
      </c>
      <c r="Y25" s="219">
        <f t="shared" si="4"/>
        <v>11720679</v>
      </c>
      <c r="Z25" s="231">
        <f>+IF(X25&lt;&gt;0,+(Y25/X25)*100,0)</f>
        <v>0</v>
      </c>
      <c r="AA25" s="232">
        <f>+AA5+AA9+AA15+AA19+AA24</f>
        <v>45663000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36513000</v>
      </c>
      <c r="F28" s="60">
        <v>36513000</v>
      </c>
      <c r="G28" s="60">
        <v>782972</v>
      </c>
      <c r="H28" s="60">
        <v>1033688</v>
      </c>
      <c r="I28" s="60">
        <v>3834070</v>
      </c>
      <c r="J28" s="60">
        <v>5650730</v>
      </c>
      <c r="K28" s="60">
        <v>5326711</v>
      </c>
      <c r="L28" s="60">
        <v>206087</v>
      </c>
      <c r="M28" s="60">
        <v>537151</v>
      </c>
      <c r="N28" s="60">
        <v>6069949</v>
      </c>
      <c r="O28" s="60"/>
      <c r="P28" s="60"/>
      <c r="Q28" s="60"/>
      <c r="R28" s="60"/>
      <c r="S28" s="60"/>
      <c r="T28" s="60"/>
      <c r="U28" s="60"/>
      <c r="V28" s="60"/>
      <c r="W28" s="60">
        <v>11720679</v>
      </c>
      <c r="X28" s="60"/>
      <c r="Y28" s="60">
        <v>11720679</v>
      </c>
      <c r="Z28" s="140"/>
      <c r="AA28" s="155">
        <v>36513000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36513000</v>
      </c>
      <c r="F32" s="77">
        <f t="shared" si="5"/>
        <v>36513000</v>
      </c>
      <c r="G32" s="77">
        <f t="shared" si="5"/>
        <v>782972</v>
      </c>
      <c r="H32" s="77">
        <f t="shared" si="5"/>
        <v>1033688</v>
      </c>
      <c r="I32" s="77">
        <f t="shared" si="5"/>
        <v>3834070</v>
      </c>
      <c r="J32" s="77">
        <f t="shared" si="5"/>
        <v>5650730</v>
      </c>
      <c r="K32" s="77">
        <f t="shared" si="5"/>
        <v>5326711</v>
      </c>
      <c r="L32" s="77">
        <f t="shared" si="5"/>
        <v>206087</v>
      </c>
      <c r="M32" s="77">
        <f t="shared" si="5"/>
        <v>537151</v>
      </c>
      <c r="N32" s="77">
        <f t="shared" si="5"/>
        <v>6069949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11720679</v>
      </c>
      <c r="X32" s="77">
        <f t="shared" si="5"/>
        <v>0</v>
      </c>
      <c r="Y32" s="77">
        <f t="shared" si="5"/>
        <v>11720679</v>
      </c>
      <c r="Z32" s="212">
        <f>+IF(X32&lt;&gt;0,+(Y32/X32)*100,0)</f>
        <v>0</v>
      </c>
      <c r="AA32" s="79">
        <f>SUM(AA28:AA31)</f>
        <v>36513000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9150000</v>
      </c>
      <c r="F35" s="60">
        <v>9150000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9150000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45663000</v>
      </c>
      <c r="F36" s="220">
        <f t="shared" si="6"/>
        <v>45663000</v>
      </c>
      <c r="G36" s="220">
        <f t="shared" si="6"/>
        <v>782972</v>
      </c>
      <c r="H36" s="220">
        <f t="shared" si="6"/>
        <v>1033688</v>
      </c>
      <c r="I36" s="220">
        <f t="shared" si="6"/>
        <v>3834070</v>
      </c>
      <c r="J36" s="220">
        <f t="shared" si="6"/>
        <v>5650730</v>
      </c>
      <c r="K36" s="220">
        <f t="shared" si="6"/>
        <v>5326711</v>
      </c>
      <c r="L36" s="220">
        <f t="shared" si="6"/>
        <v>206087</v>
      </c>
      <c r="M36" s="220">
        <f t="shared" si="6"/>
        <v>537151</v>
      </c>
      <c r="N36" s="220">
        <f t="shared" si="6"/>
        <v>6069949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11720679</v>
      </c>
      <c r="X36" s="220">
        <f t="shared" si="6"/>
        <v>0</v>
      </c>
      <c r="Y36" s="220">
        <f t="shared" si="6"/>
        <v>11720679</v>
      </c>
      <c r="Z36" s="221">
        <f>+IF(X36&lt;&gt;0,+(Y36/X36)*100,0)</f>
        <v>0</v>
      </c>
      <c r="AA36" s="239">
        <f>SUM(AA32:AA35)</f>
        <v>45663000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127415768</v>
      </c>
      <c r="H6" s="60">
        <v>127415768</v>
      </c>
      <c r="I6" s="60">
        <v>125989919</v>
      </c>
      <c r="J6" s="60">
        <v>125989919</v>
      </c>
      <c r="K6" s="60">
        <v>76032131</v>
      </c>
      <c r="L6" s="60">
        <v>122895345</v>
      </c>
      <c r="M6" s="60"/>
      <c r="N6" s="60">
        <v>122895345</v>
      </c>
      <c r="O6" s="60"/>
      <c r="P6" s="60"/>
      <c r="Q6" s="60"/>
      <c r="R6" s="60"/>
      <c r="S6" s="60"/>
      <c r="T6" s="60"/>
      <c r="U6" s="60"/>
      <c r="V6" s="60"/>
      <c r="W6" s="60">
        <v>122895345</v>
      </c>
      <c r="X6" s="60"/>
      <c r="Y6" s="60">
        <v>122895345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93044000</v>
      </c>
      <c r="F7" s="60">
        <v>93044000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46522000</v>
      </c>
      <c r="Y7" s="60">
        <v>-46522000</v>
      </c>
      <c r="Z7" s="140">
        <v>-100</v>
      </c>
      <c r="AA7" s="62">
        <v>93044000</v>
      </c>
    </row>
    <row r="8" spans="1:27" ht="13.5">
      <c r="A8" s="249" t="s">
        <v>145</v>
      </c>
      <c r="B8" s="182"/>
      <c r="C8" s="155"/>
      <c r="D8" s="155"/>
      <c r="E8" s="59">
        <v>7950000</v>
      </c>
      <c r="F8" s="60">
        <v>7950000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3975000</v>
      </c>
      <c r="Y8" s="60">
        <v>-3975000</v>
      </c>
      <c r="Z8" s="140">
        <v>-100</v>
      </c>
      <c r="AA8" s="62">
        <v>7950000</v>
      </c>
    </row>
    <row r="9" spans="1:27" ht="13.5">
      <c r="A9" s="249" t="s">
        <v>146</v>
      </c>
      <c r="B9" s="182"/>
      <c r="C9" s="155"/>
      <c r="D9" s="155"/>
      <c r="E9" s="59"/>
      <c r="F9" s="60"/>
      <c r="G9" s="60">
        <v>722678</v>
      </c>
      <c r="H9" s="60">
        <v>1337177</v>
      </c>
      <c r="I9" s="60">
        <v>1337177</v>
      </c>
      <c r="J9" s="60">
        <v>1337177</v>
      </c>
      <c r="K9" s="60">
        <v>12926712</v>
      </c>
      <c r="L9" s="60">
        <v>12926712</v>
      </c>
      <c r="M9" s="60"/>
      <c r="N9" s="60">
        <v>12926712</v>
      </c>
      <c r="O9" s="60"/>
      <c r="P9" s="60"/>
      <c r="Q9" s="60"/>
      <c r="R9" s="60"/>
      <c r="S9" s="60"/>
      <c r="T9" s="60"/>
      <c r="U9" s="60"/>
      <c r="V9" s="60"/>
      <c r="W9" s="60">
        <v>12926712</v>
      </c>
      <c r="X9" s="60"/>
      <c r="Y9" s="60">
        <v>12926712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100994000</v>
      </c>
      <c r="F12" s="73">
        <f t="shared" si="0"/>
        <v>100994000</v>
      </c>
      <c r="G12" s="73">
        <f t="shared" si="0"/>
        <v>128138446</v>
      </c>
      <c r="H12" s="73">
        <f t="shared" si="0"/>
        <v>128752945</v>
      </c>
      <c r="I12" s="73">
        <f t="shared" si="0"/>
        <v>127327096</v>
      </c>
      <c r="J12" s="73">
        <f t="shared" si="0"/>
        <v>127327096</v>
      </c>
      <c r="K12" s="73">
        <f t="shared" si="0"/>
        <v>88958843</v>
      </c>
      <c r="L12" s="73">
        <f t="shared" si="0"/>
        <v>135822057</v>
      </c>
      <c r="M12" s="73">
        <f t="shared" si="0"/>
        <v>0</v>
      </c>
      <c r="N12" s="73">
        <f t="shared" si="0"/>
        <v>135822057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135822057</v>
      </c>
      <c r="X12" s="73">
        <f t="shared" si="0"/>
        <v>50497000</v>
      </c>
      <c r="Y12" s="73">
        <f t="shared" si="0"/>
        <v>85325057</v>
      </c>
      <c r="Z12" s="170">
        <f>+IF(X12&lt;&gt;0,+(Y12/X12)*100,0)</f>
        <v>168.97054676515438</v>
      </c>
      <c r="AA12" s="74">
        <f>SUM(AA6:AA11)</f>
        <v>100994000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107979000</v>
      </c>
      <c r="F19" s="60">
        <v>107979000</v>
      </c>
      <c r="G19" s="60">
        <v>782972</v>
      </c>
      <c r="H19" s="60">
        <v>1786660</v>
      </c>
      <c r="I19" s="60">
        <v>5620730</v>
      </c>
      <c r="J19" s="60">
        <v>5620730</v>
      </c>
      <c r="K19" s="60">
        <v>5326711</v>
      </c>
      <c r="L19" s="60">
        <v>5533538</v>
      </c>
      <c r="M19" s="60"/>
      <c r="N19" s="60">
        <v>5533538</v>
      </c>
      <c r="O19" s="60"/>
      <c r="P19" s="60"/>
      <c r="Q19" s="60"/>
      <c r="R19" s="60"/>
      <c r="S19" s="60"/>
      <c r="T19" s="60"/>
      <c r="U19" s="60"/>
      <c r="V19" s="60"/>
      <c r="W19" s="60">
        <v>5533538</v>
      </c>
      <c r="X19" s="60">
        <v>53989500</v>
      </c>
      <c r="Y19" s="60">
        <v>-48455962</v>
      </c>
      <c r="Z19" s="140">
        <v>-89.75</v>
      </c>
      <c r="AA19" s="62">
        <v>107979000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107979000</v>
      </c>
      <c r="F24" s="77">
        <f t="shared" si="1"/>
        <v>107979000</v>
      </c>
      <c r="G24" s="77">
        <f t="shared" si="1"/>
        <v>782972</v>
      </c>
      <c r="H24" s="77">
        <f t="shared" si="1"/>
        <v>1786660</v>
      </c>
      <c r="I24" s="77">
        <f t="shared" si="1"/>
        <v>5620730</v>
      </c>
      <c r="J24" s="77">
        <f t="shared" si="1"/>
        <v>5620730</v>
      </c>
      <c r="K24" s="77">
        <f t="shared" si="1"/>
        <v>5326711</v>
      </c>
      <c r="L24" s="77">
        <f t="shared" si="1"/>
        <v>5533538</v>
      </c>
      <c r="M24" s="77">
        <f t="shared" si="1"/>
        <v>0</v>
      </c>
      <c r="N24" s="77">
        <f t="shared" si="1"/>
        <v>5533538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5533538</v>
      </c>
      <c r="X24" s="77">
        <f t="shared" si="1"/>
        <v>53989500</v>
      </c>
      <c r="Y24" s="77">
        <f t="shared" si="1"/>
        <v>-48455962</v>
      </c>
      <c r="Z24" s="212">
        <f>+IF(X24&lt;&gt;0,+(Y24/X24)*100,0)</f>
        <v>-89.75071449078061</v>
      </c>
      <c r="AA24" s="79">
        <f>SUM(AA15:AA23)</f>
        <v>107979000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208973000</v>
      </c>
      <c r="F25" s="73">
        <f t="shared" si="2"/>
        <v>208973000</v>
      </c>
      <c r="G25" s="73">
        <f t="shared" si="2"/>
        <v>128921418</v>
      </c>
      <c r="H25" s="73">
        <f t="shared" si="2"/>
        <v>130539605</v>
      </c>
      <c r="I25" s="73">
        <f t="shared" si="2"/>
        <v>132947826</v>
      </c>
      <c r="J25" s="73">
        <f t="shared" si="2"/>
        <v>132947826</v>
      </c>
      <c r="K25" s="73">
        <f t="shared" si="2"/>
        <v>94285554</v>
      </c>
      <c r="L25" s="73">
        <f t="shared" si="2"/>
        <v>141355595</v>
      </c>
      <c r="M25" s="73">
        <f t="shared" si="2"/>
        <v>0</v>
      </c>
      <c r="N25" s="73">
        <f t="shared" si="2"/>
        <v>141355595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141355595</v>
      </c>
      <c r="X25" s="73">
        <f t="shared" si="2"/>
        <v>104486500</v>
      </c>
      <c r="Y25" s="73">
        <f t="shared" si="2"/>
        <v>36869095</v>
      </c>
      <c r="Z25" s="170">
        <f>+IF(X25&lt;&gt;0,+(Y25/X25)*100,0)</f>
        <v>35.285989099070214</v>
      </c>
      <c r="AA25" s="74">
        <f>+AA12+AA24</f>
        <v>208973000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179919599</v>
      </c>
      <c r="F32" s="60">
        <v>179919599</v>
      </c>
      <c r="G32" s="60">
        <v>124837126</v>
      </c>
      <c r="H32" s="60">
        <v>124372087</v>
      </c>
      <c r="I32" s="60">
        <v>89702753</v>
      </c>
      <c r="J32" s="60">
        <v>89702753</v>
      </c>
      <c r="K32" s="60">
        <v>51854076</v>
      </c>
      <c r="L32" s="60">
        <v>103162020</v>
      </c>
      <c r="M32" s="60"/>
      <c r="N32" s="60">
        <v>103162020</v>
      </c>
      <c r="O32" s="60"/>
      <c r="P32" s="60"/>
      <c r="Q32" s="60"/>
      <c r="R32" s="60"/>
      <c r="S32" s="60"/>
      <c r="T32" s="60"/>
      <c r="U32" s="60"/>
      <c r="V32" s="60"/>
      <c r="W32" s="60">
        <v>103162020</v>
      </c>
      <c r="X32" s="60">
        <v>89959800</v>
      </c>
      <c r="Y32" s="60">
        <v>13202220</v>
      </c>
      <c r="Z32" s="140">
        <v>14.68</v>
      </c>
      <c r="AA32" s="62">
        <v>179919599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179919599</v>
      </c>
      <c r="F34" s="73">
        <f t="shared" si="3"/>
        <v>179919599</v>
      </c>
      <c r="G34" s="73">
        <f t="shared" si="3"/>
        <v>124837126</v>
      </c>
      <c r="H34" s="73">
        <f t="shared" si="3"/>
        <v>124372087</v>
      </c>
      <c r="I34" s="73">
        <f t="shared" si="3"/>
        <v>89702753</v>
      </c>
      <c r="J34" s="73">
        <f t="shared" si="3"/>
        <v>89702753</v>
      </c>
      <c r="K34" s="73">
        <f t="shared" si="3"/>
        <v>51854076</v>
      </c>
      <c r="L34" s="73">
        <f t="shared" si="3"/>
        <v>103162020</v>
      </c>
      <c r="M34" s="73">
        <f t="shared" si="3"/>
        <v>0</v>
      </c>
      <c r="N34" s="73">
        <f t="shared" si="3"/>
        <v>103162020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103162020</v>
      </c>
      <c r="X34" s="73">
        <f t="shared" si="3"/>
        <v>89959800</v>
      </c>
      <c r="Y34" s="73">
        <f t="shared" si="3"/>
        <v>13202220</v>
      </c>
      <c r="Z34" s="170">
        <f>+IF(X34&lt;&gt;0,+(Y34/X34)*100,0)</f>
        <v>14.675688474185137</v>
      </c>
      <c r="AA34" s="74">
        <f>SUM(AA29:AA33)</f>
        <v>179919599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179919599</v>
      </c>
      <c r="F40" s="73">
        <f t="shared" si="5"/>
        <v>179919599</v>
      </c>
      <c r="G40" s="73">
        <f t="shared" si="5"/>
        <v>124837126</v>
      </c>
      <c r="H40" s="73">
        <f t="shared" si="5"/>
        <v>124372087</v>
      </c>
      <c r="I40" s="73">
        <f t="shared" si="5"/>
        <v>89702753</v>
      </c>
      <c r="J40" s="73">
        <f t="shared" si="5"/>
        <v>89702753</v>
      </c>
      <c r="K40" s="73">
        <f t="shared" si="5"/>
        <v>51854076</v>
      </c>
      <c r="L40" s="73">
        <f t="shared" si="5"/>
        <v>103162020</v>
      </c>
      <c r="M40" s="73">
        <f t="shared" si="5"/>
        <v>0</v>
      </c>
      <c r="N40" s="73">
        <f t="shared" si="5"/>
        <v>103162020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103162020</v>
      </c>
      <c r="X40" s="73">
        <f t="shared" si="5"/>
        <v>89959800</v>
      </c>
      <c r="Y40" s="73">
        <f t="shared" si="5"/>
        <v>13202220</v>
      </c>
      <c r="Z40" s="170">
        <f>+IF(X40&lt;&gt;0,+(Y40/X40)*100,0)</f>
        <v>14.675688474185137</v>
      </c>
      <c r="AA40" s="74">
        <f>+AA34+AA39</f>
        <v>179919599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29053401</v>
      </c>
      <c r="F42" s="259">
        <f t="shared" si="6"/>
        <v>29053401</v>
      </c>
      <c r="G42" s="259">
        <f t="shared" si="6"/>
        <v>4084292</v>
      </c>
      <c r="H42" s="259">
        <f t="shared" si="6"/>
        <v>6167518</v>
      </c>
      <c r="I42" s="259">
        <f t="shared" si="6"/>
        <v>43245073</v>
      </c>
      <c r="J42" s="259">
        <f t="shared" si="6"/>
        <v>43245073</v>
      </c>
      <c r="K42" s="259">
        <f t="shared" si="6"/>
        <v>42431478</v>
      </c>
      <c r="L42" s="259">
        <f t="shared" si="6"/>
        <v>38193575</v>
      </c>
      <c r="M42" s="259">
        <f t="shared" si="6"/>
        <v>0</v>
      </c>
      <c r="N42" s="259">
        <f t="shared" si="6"/>
        <v>38193575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38193575</v>
      </c>
      <c r="X42" s="259">
        <f t="shared" si="6"/>
        <v>14526700</v>
      </c>
      <c r="Y42" s="259">
        <f t="shared" si="6"/>
        <v>23666875</v>
      </c>
      <c r="Z42" s="260">
        <f>+IF(X42&lt;&gt;0,+(Y42/X42)*100,0)</f>
        <v>162.91983038129788</v>
      </c>
      <c r="AA42" s="261">
        <f>+AA25-AA40</f>
        <v>29053401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29053401</v>
      </c>
      <c r="F45" s="60">
        <v>29053401</v>
      </c>
      <c r="G45" s="60">
        <v>4084292</v>
      </c>
      <c r="H45" s="60">
        <v>6167518</v>
      </c>
      <c r="I45" s="60">
        <v>43245073</v>
      </c>
      <c r="J45" s="60">
        <v>43245073</v>
      </c>
      <c r="K45" s="60">
        <v>42431478</v>
      </c>
      <c r="L45" s="60">
        <v>38193575</v>
      </c>
      <c r="M45" s="60"/>
      <c r="N45" s="60">
        <v>38193575</v>
      </c>
      <c r="O45" s="60"/>
      <c r="P45" s="60"/>
      <c r="Q45" s="60"/>
      <c r="R45" s="60"/>
      <c r="S45" s="60"/>
      <c r="T45" s="60"/>
      <c r="U45" s="60"/>
      <c r="V45" s="60"/>
      <c r="W45" s="60">
        <v>38193575</v>
      </c>
      <c r="X45" s="60">
        <v>14526701</v>
      </c>
      <c r="Y45" s="60">
        <v>23666874</v>
      </c>
      <c r="Z45" s="139">
        <v>162.92</v>
      </c>
      <c r="AA45" s="62">
        <v>29053401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29053401</v>
      </c>
      <c r="F48" s="219">
        <f t="shared" si="7"/>
        <v>29053401</v>
      </c>
      <c r="G48" s="219">
        <f t="shared" si="7"/>
        <v>4084292</v>
      </c>
      <c r="H48" s="219">
        <f t="shared" si="7"/>
        <v>6167518</v>
      </c>
      <c r="I48" s="219">
        <f t="shared" si="7"/>
        <v>43245073</v>
      </c>
      <c r="J48" s="219">
        <f t="shared" si="7"/>
        <v>43245073</v>
      </c>
      <c r="K48" s="219">
        <f t="shared" si="7"/>
        <v>42431478</v>
      </c>
      <c r="L48" s="219">
        <f t="shared" si="7"/>
        <v>38193575</v>
      </c>
      <c r="M48" s="219">
        <f t="shared" si="7"/>
        <v>0</v>
      </c>
      <c r="N48" s="219">
        <f t="shared" si="7"/>
        <v>38193575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38193575</v>
      </c>
      <c r="X48" s="219">
        <f t="shared" si="7"/>
        <v>14526701</v>
      </c>
      <c r="Y48" s="219">
        <f t="shared" si="7"/>
        <v>23666874</v>
      </c>
      <c r="Z48" s="265">
        <f>+IF(X48&lt;&gt;0,+(Y48/X48)*100,0)</f>
        <v>162.91981228222429</v>
      </c>
      <c r="AA48" s="232">
        <f>SUM(AA45:AA47)</f>
        <v>29053401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600000</v>
      </c>
      <c r="F6" s="60">
        <v>600000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300000</v>
      </c>
      <c r="Y6" s="60">
        <v>-300000</v>
      </c>
      <c r="Z6" s="140">
        <v>-100</v>
      </c>
      <c r="AA6" s="62">
        <v>600000</v>
      </c>
    </row>
    <row r="7" spans="1:27" ht="13.5">
      <c r="A7" s="249" t="s">
        <v>178</v>
      </c>
      <c r="B7" s="182"/>
      <c r="C7" s="155"/>
      <c r="D7" s="155"/>
      <c r="E7" s="59">
        <v>97566000</v>
      </c>
      <c r="F7" s="60">
        <v>97566000</v>
      </c>
      <c r="G7" s="60">
        <v>41681000</v>
      </c>
      <c r="H7" s="60"/>
      <c r="I7" s="60"/>
      <c r="J7" s="60">
        <v>41681000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41681000</v>
      </c>
      <c r="X7" s="60">
        <v>65707000</v>
      </c>
      <c r="Y7" s="60">
        <v>-24026000</v>
      </c>
      <c r="Z7" s="140">
        <v>-36.57</v>
      </c>
      <c r="AA7" s="62">
        <v>97566000</v>
      </c>
    </row>
    <row r="8" spans="1:27" ht="13.5">
      <c r="A8" s="249" t="s">
        <v>179</v>
      </c>
      <c r="B8" s="182"/>
      <c r="C8" s="155"/>
      <c r="D8" s="155"/>
      <c r="E8" s="59">
        <v>31844000</v>
      </c>
      <c r="F8" s="60">
        <v>31844000</v>
      </c>
      <c r="G8" s="60">
        <v>12072000</v>
      </c>
      <c r="H8" s="60"/>
      <c r="I8" s="60"/>
      <c r="J8" s="60">
        <v>12072000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12072000</v>
      </c>
      <c r="X8" s="60">
        <v>20631000</v>
      </c>
      <c r="Y8" s="60">
        <v>-8559000</v>
      </c>
      <c r="Z8" s="140">
        <v>-41.49</v>
      </c>
      <c r="AA8" s="62">
        <v>31844000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-82288008</v>
      </c>
      <c r="F12" s="60">
        <v>-82288008</v>
      </c>
      <c r="G12" s="60">
        <v>-2369393</v>
      </c>
      <c r="H12" s="60">
        <v>-2359848</v>
      </c>
      <c r="I12" s="60">
        <v>-1547287</v>
      </c>
      <c r="J12" s="60">
        <v>-6276528</v>
      </c>
      <c r="K12" s="60">
        <v>-1547287</v>
      </c>
      <c r="L12" s="60">
        <v>-1571056</v>
      </c>
      <c r="M12" s="60">
        <v>-1588566</v>
      </c>
      <c r="N12" s="60">
        <v>-4706909</v>
      </c>
      <c r="O12" s="60"/>
      <c r="P12" s="60"/>
      <c r="Q12" s="60"/>
      <c r="R12" s="60"/>
      <c r="S12" s="60"/>
      <c r="T12" s="60"/>
      <c r="U12" s="60"/>
      <c r="V12" s="60"/>
      <c r="W12" s="60">
        <v>-10983437</v>
      </c>
      <c r="X12" s="60">
        <v>-41143998</v>
      </c>
      <c r="Y12" s="60">
        <v>30160561</v>
      </c>
      <c r="Z12" s="140">
        <v>-73.3</v>
      </c>
      <c r="AA12" s="62">
        <v>-82288008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47721992</v>
      </c>
      <c r="F15" s="73">
        <f t="shared" si="0"/>
        <v>47721992</v>
      </c>
      <c r="G15" s="73">
        <f t="shared" si="0"/>
        <v>51383607</v>
      </c>
      <c r="H15" s="73">
        <f t="shared" si="0"/>
        <v>-2359848</v>
      </c>
      <c r="I15" s="73">
        <f t="shared" si="0"/>
        <v>-1547287</v>
      </c>
      <c r="J15" s="73">
        <f t="shared" si="0"/>
        <v>47476472</v>
      </c>
      <c r="K15" s="73">
        <f t="shared" si="0"/>
        <v>-1547287</v>
      </c>
      <c r="L15" s="73">
        <f t="shared" si="0"/>
        <v>-1571056</v>
      </c>
      <c r="M15" s="73">
        <f t="shared" si="0"/>
        <v>-1588566</v>
      </c>
      <c r="N15" s="73">
        <f t="shared" si="0"/>
        <v>-4706909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42769563</v>
      </c>
      <c r="X15" s="73">
        <f t="shared" si="0"/>
        <v>45494002</v>
      </c>
      <c r="Y15" s="73">
        <f t="shared" si="0"/>
        <v>-2724439</v>
      </c>
      <c r="Z15" s="170">
        <f>+IF(X15&lt;&gt;0,+(Y15/X15)*100,0)</f>
        <v>-5.988567459947798</v>
      </c>
      <c r="AA15" s="74">
        <f>SUM(AA6:AA14)</f>
        <v>47721992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-19868436</v>
      </c>
      <c r="F24" s="60">
        <v>-19868436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-9934218</v>
      </c>
      <c r="Y24" s="60">
        <v>9934218</v>
      </c>
      <c r="Z24" s="140">
        <v>-100</v>
      </c>
      <c r="AA24" s="62">
        <v>-19868436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-19868436</v>
      </c>
      <c r="F25" s="73">
        <f t="shared" si="1"/>
        <v>-19868436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-9934218</v>
      </c>
      <c r="Y25" s="73">
        <f t="shared" si="1"/>
        <v>9934218</v>
      </c>
      <c r="Z25" s="170">
        <f>+IF(X25&lt;&gt;0,+(Y25/X25)*100,0)</f>
        <v>-100</v>
      </c>
      <c r="AA25" s="74">
        <f>SUM(AA19:AA24)</f>
        <v>-19868436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27853556</v>
      </c>
      <c r="F36" s="100">
        <f t="shared" si="3"/>
        <v>27853556</v>
      </c>
      <c r="G36" s="100">
        <f t="shared" si="3"/>
        <v>51383607</v>
      </c>
      <c r="H36" s="100">
        <f t="shared" si="3"/>
        <v>-2359848</v>
      </c>
      <c r="I36" s="100">
        <f t="shared" si="3"/>
        <v>-1547287</v>
      </c>
      <c r="J36" s="100">
        <f t="shared" si="3"/>
        <v>47476472</v>
      </c>
      <c r="K36" s="100">
        <f t="shared" si="3"/>
        <v>-1547287</v>
      </c>
      <c r="L36" s="100">
        <f t="shared" si="3"/>
        <v>-1571056</v>
      </c>
      <c r="M36" s="100">
        <f t="shared" si="3"/>
        <v>-1588566</v>
      </c>
      <c r="N36" s="100">
        <f t="shared" si="3"/>
        <v>-4706909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42769563</v>
      </c>
      <c r="X36" s="100">
        <f t="shared" si="3"/>
        <v>35559784</v>
      </c>
      <c r="Y36" s="100">
        <f t="shared" si="3"/>
        <v>7209779</v>
      </c>
      <c r="Z36" s="137">
        <f>+IF(X36&lt;&gt;0,+(Y36/X36)*100,0)</f>
        <v>20.27509222215748</v>
      </c>
      <c r="AA36" s="102">
        <f>+AA15+AA25+AA34</f>
        <v>27853556</v>
      </c>
    </row>
    <row r="37" spans="1:27" ht="13.5">
      <c r="A37" s="249" t="s">
        <v>199</v>
      </c>
      <c r="B37" s="182"/>
      <c r="C37" s="153"/>
      <c r="D37" s="153"/>
      <c r="E37" s="99">
        <v>80549000</v>
      </c>
      <c r="F37" s="100">
        <v>80549000</v>
      </c>
      <c r="G37" s="100">
        <v>76032161</v>
      </c>
      <c r="H37" s="100">
        <v>127415768</v>
      </c>
      <c r="I37" s="100">
        <v>125055920</v>
      </c>
      <c r="J37" s="100">
        <v>76032161</v>
      </c>
      <c r="K37" s="100">
        <v>123508633</v>
      </c>
      <c r="L37" s="100">
        <v>121961346</v>
      </c>
      <c r="M37" s="100">
        <v>120390290</v>
      </c>
      <c r="N37" s="100">
        <v>123508633</v>
      </c>
      <c r="O37" s="100"/>
      <c r="P37" s="100"/>
      <c r="Q37" s="100"/>
      <c r="R37" s="100"/>
      <c r="S37" s="100"/>
      <c r="T37" s="100"/>
      <c r="U37" s="100"/>
      <c r="V37" s="100"/>
      <c r="W37" s="100">
        <v>76032161</v>
      </c>
      <c r="X37" s="100">
        <v>80549000</v>
      </c>
      <c r="Y37" s="100">
        <v>-4516839</v>
      </c>
      <c r="Z37" s="137">
        <v>-5.61</v>
      </c>
      <c r="AA37" s="102">
        <v>80549000</v>
      </c>
    </row>
    <row r="38" spans="1:27" ht="13.5">
      <c r="A38" s="269" t="s">
        <v>200</v>
      </c>
      <c r="B38" s="256"/>
      <c r="C38" s="257"/>
      <c r="D38" s="257"/>
      <c r="E38" s="258">
        <v>108402556</v>
      </c>
      <c r="F38" s="259">
        <v>108402556</v>
      </c>
      <c r="G38" s="259">
        <v>127415768</v>
      </c>
      <c r="H38" s="259">
        <v>125055920</v>
      </c>
      <c r="I38" s="259">
        <v>123508633</v>
      </c>
      <c r="J38" s="259">
        <v>123508633</v>
      </c>
      <c r="K38" s="259">
        <v>121961346</v>
      </c>
      <c r="L38" s="259">
        <v>120390290</v>
      </c>
      <c r="M38" s="259">
        <v>118801724</v>
      </c>
      <c r="N38" s="259">
        <v>118801724</v>
      </c>
      <c r="O38" s="259"/>
      <c r="P38" s="259"/>
      <c r="Q38" s="259"/>
      <c r="R38" s="259"/>
      <c r="S38" s="259"/>
      <c r="T38" s="259"/>
      <c r="U38" s="259"/>
      <c r="V38" s="259"/>
      <c r="W38" s="259">
        <v>118801724</v>
      </c>
      <c r="X38" s="259">
        <v>116108784</v>
      </c>
      <c r="Y38" s="259">
        <v>2692940</v>
      </c>
      <c r="Z38" s="260">
        <v>2.32</v>
      </c>
      <c r="AA38" s="261">
        <v>108402556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45663000</v>
      </c>
      <c r="F5" s="106">
        <f t="shared" si="0"/>
        <v>45663000</v>
      </c>
      <c r="G5" s="106">
        <f t="shared" si="0"/>
        <v>782972</v>
      </c>
      <c r="H5" s="106">
        <f t="shared" si="0"/>
        <v>1033688</v>
      </c>
      <c r="I5" s="106">
        <f t="shared" si="0"/>
        <v>3834070</v>
      </c>
      <c r="J5" s="106">
        <f t="shared" si="0"/>
        <v>5650730</v>
      </c>
      <c r="K5" s="106">
        <f t="shared" si="0"/>
        <v>5326711</v>
      </c>
      <c r="L5" s="106">
        <f t="shared" si="0"/>
        <v>206087</v>
      </c>
      <c r="M5" s="106">
        <f t="shared" si="0"/>
        <v>537151</v>
      </c>
      <c r="N5" s="106">
        <f t="shared" si="0"/>
        <v>6069949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11720679</v>
      </c>
      <c r="X5" s="106">
        <f t="shared" si="0"/>
        <v>22831500</v>
      </c>
      <c r="Y5" s="106">
        <f t="shared" si="0"/>
        <v>-11110821</v>
      </c>
      <c r="Z5" s="201">
        <f>+IF(X5&lt;&gt;0,+(Y5/X5)*100,0)</f>
        <v>-48.664437290585376</v>
      </c>
      <c r="AA5" s="199">
        <f>SUM(AA11:AA18)</f>
        <v>45663000</v>
      </c>
    </row>
    <row r="6" spans="1:27" ht="13.5">
      <c r="A6" s="291" t="s">
        <v>204</v>
      </c>
      <c r="B6" s="142"/>
      <c r="C6" s="62"/>
      <c r="D6" s="156"/>
      <c r="E6" s="60">
        <v>36513000</v>
      </c>
      <c r="F6" s="60">
        <v>36513000</v>
      </c>
      <c r="G6" s="60">
        <v>782972</v>
      </c>
      <c r="H6" s="60">
        <v>1033688</v>
      </c>
      <c r="I6" s="60">
        <v>3834070</v>
      </c>
      <c r="J6" s="60">
        <v>5650730</v>
      </c>
      <c r="K6" s="60">
        <v>5326711</v>
      </c>
      <c r="L6" s="60">
        <v>206087</v>
      </c>
      <c r="M6" s="60">
        <v>537151</v>
      </c>
      <c r="N6" s="60">
        <v>6069949</v>
      </c>
      <c r="O6" s="60"/>
      <c r="P6" s="60"/>
      <c r="Q6" s="60"/>
      <c r="R6" s="60"/>
      <c r="S6" s="60"/>
      <c r="T6" s="60"/>
      <c r="U6" s="60"/>
      <c r="V6" s="60"/>
      <c r="W6" s="60">
        <v>11720679</v>
      </c>
      <c r="X6" s="60">
        <v>18256500</v>
      </c>
      <c r="Y6" s="60">
        <v>-6535821</v>
      </c>
      <c r="Z6" s="140">
        <v>-35.8</v>
      </c>
      <c r="AA6" s="155">
        <v>36513000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36513000</v>
      </c>
      <c r="F11" s="295">
        <f t="shared" si="1"/>
        <v>36513000</v>
      </c>
      <c r="G11" s="295">
        <f t="shared" si="1"/>
        <v>782972</v>
      </c>
      <c r="H11" s="295">
        <f t="shared" si="1"/>
        <v>1033688</v>
      </c>
      <c r="I11" s="295">
        <f t="shared" si="1"/>
        <v>3834070</v>
      </c>
      <c r="J11" s="295">
        <f t="shared" si="1"/>
        <v>5650730</v>
      </c>
      <c r="K11" s="295">
        <f t="shared" si="1"/>
        <v>5326711</v>
      </c>
      <c r="L11" s="295">
        <f t="shared" si="1"/>
        <v>206087</v>
      </c>
      <c r="M11" s="295">
        <f t="shared" si="1"/>
        <v>537151</v>
      </c>
      <c r="N11" s="295">
        <f t="shared" si="1"/>
        <v>6069949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11720679</v>
      </c>
      <c r="X11" s="295">
        <f t="shared" si="1"/>
        <v>18256500</v>
      </c>
      <c r="Y11" s="295">
        <f t="shared" si="1"/>
        <v>-6535821</v>
      </c>
      <c r="Z11" s="296">
        <f>+IF(X11&lt;&gt;0,+(Y11/X11)*100,0)</f>
        <v>-35.79996713499302</v>
      </c>
      <c r="AA11" s="297">
        <f>SUM(AA6:AA10)</f>
        <v>36513000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9150000</v>
      </c>
      <c r="F15" s="60">
        <v>9150000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4575000</v>
      </c>
      <c r="Y15" s="60">
        <v>-4575000</v>
      </c>
      <c r="Z15" s="140">
        <v>-100</v>
      </c>
      <c r="AA15" s="155">
        <v>9150000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36513000</v>
      </c>
      <c r="F36" s="60">
        <f t="shared" si="4"/>
        <v>36513000</v>
      </c>
      <c r="G36" s="60">
        <f t="shared" si="4"/>
        <v>782972</v>
      </c>
      <c r="H36" s="60">
        <f t="shared" si="4"/>
        <v>1033688</v>
      </c>
      <c r="I36" s="60">
        <f t="shared" si="4"/>
        <v>3834070</v>
      </c>
      <c r="J36" s="60">
        <f t="shared" si="4"/>
        <v>5650730</v>
      </c>
      <c r="K36" s="60">
        <f t="shared" si="4"/>
        <v>5326711</v>
      </c>
      <c r="L36" s="60">
        <f t="shared" si="4"/>
        <v>206087</v>
      </c>
      <c r="M36" s="60">
        <f t="shared" si="4"/>
        <v>537151</v>
      </c>
      <c r="N36" s="60">
        <f t="shared" si="4"/>
        <v>6069949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11720679</v>
      </c>
      <c r="X36" s="60">
        <f t="shared" si="4"/>
        <v>18256500</v>
      </c>
      <c r="Y36" s="60">
        <f t="shared" si="4"/>
        <v>-6535821</v>
      </c>
      <c r="Z36" s="140">
        <f aca="true" t="shared" si="5" ref="Z36:Z49">+IF(X36&lt;&gt;0,+(Y36/X36)*100,0)</f>
        <v>-35.79996713499302</v>
      </c>
      <c r="AA36" s="155">
        <f>AA6+AA21</f>
        <v>36513000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36513000</v>
      </c>
      <c r="F41" s="295">
        <f t="shared" si="6"/>
        <v>36513000</v>
      </c>
      <c r="G41" s="295">
        <f t="shared" si="6"/>
        <v>782972</v>
      </c>
      <c r="H41" s="295">
        <f t="shared" si="6"/>
        <v>1033688</v>
      </c>
      <c r="I41" s="295">
        <f t="shared" si="6"/>
        <v>3834070</v>
      </c>
      <c r="J41" s="295">
        <f t="shared" si="6"/>
        <v>5650730</v>
      </c>
      <c r="K41" s="295">
        <f t="shared" si="6"/>
        <v>5326711</v>
      </c>
      <c r="L41" s="295">
        <f t="shared" si="6"/>
        <v>206087</v>
      </c>
      <c r="M41" s="295">
        <f t="shared" si="6"/>
        <v>537151</v>
      </c>
      <c r="N41" s="295">
        <f t="shared" si="6"/>
        <v>6069949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11720679</v>
      </c>
      <c r="X41" s="295">
        <f t="shared" si="6"/>
        <v>18256500</v>
      </c>
      <c r="Y41" s="295">
        <f t="shared" si="6"/>
        <v>-6535821</v>
      </c>
      <c r="Z41" s="296">
        <f t="shared" si="5"/>
        <v>-35.79996713499302</v>
      </c>
      <c r="AA41" s="297">
        <f>SUM(AA36:AA40)</f>
        <v>36513000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9150000</v>
      </c>
      <c r="F45" s="54">
        <f t="shared" si="7"/>
        <v>9150000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4575000</v>
      </c>
      <c r="Y45" s="54">
        <f t="shared" si="7"/>
        <v>-4575000</v>
      </c>
      <c r="Z45" s="184">
        <f t="shared" si="5"/>
        <v>-100</v>
      </c>
      <c r="AA45" s="130">
        <f t="shared" si="8"/>
        <v>9150000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45663000</v>
      </c>
      <c r="F49" s="220">
        <f t="shared" si="9"/>
        <v>45663000</v>
      </c>
      <c r="G49" s="220">
        <f t="shared" si="9"/>
        <v>782972</v>
      </c>
      <c r="H49" s="220">
        <f t="shared" si="9"/>
        <v>1033688</v>
      </c>
      <c r="I49" s="220">
        <f t="shared" si="9"/>
        <v>3834070</v>
      </c>
      <c r="J49" s="220">
        <f t="shared" si="9"/>
        <v>5650730</v>
      </c>
      <c r="K49" s="220">
        <f t="shared" si="9"/>
        <v>5326711</v>
      </c>
      <c r="L49" s="220">
        <f t="shared" si="9"/>
        <v>206087</v>
      </c>
      <c r="M49" s="220">
        <f t="shared" si="9"/>
        <v>537151</v>
      </c>
      <c r="N49" s="220">
        <f t="shared" si="9"/>
        <v>6069949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11720679</v>
      </c>
      <c r="X49" s="220">
        <f t="shared" si="9"/>
        <v>22831500</v>
      </c>
      <c r="Y49" s="220">
        <f t="shared" si="9"/>
        <v>-11110821</v>
      </c>
      <c r="Z49" s="221">
        <f t="shared" si="5"/>
        <v>-48.664437290585376</v>
      </c>
      <c r="AA49" s="222">
        <f>SUM(AA41:AA48)</f>
        <v>45663000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2369393</v>
      </c>
      <c r="H65" s="60">
        <v>2359848</v>
      </c>
      <c r="I65" s="60">
        <v>1547287</v>
      </c>
      <c r="J65" s="60">
        <v>6276528</v>
      </c>
      <c r="K65" s="60">
        <v>1547287</v>
      </c>
      <c r="L65" s="60">
        <v>1571056</v>
      </c>
      <c r="M65" s="60">
        <v>1588566</v>
      </c>
      <c r="N65" s="60">
        <v>4706909</v>
      </c>
      <c r="O65" s="60"/>
      <c r="P65" s="60"/>
      <c r="Q65" s="60"/>
      <c r="R65" s="60"/>
      <c r="S65" s="60"/>
      <c r="T65" s="60"/>
      <c r="U65" s="60"/>
      <c r="V65" s="60"/>
      <c r="W65" s="60">
        <v>10983437</v>
      </c>
      <c r="X65" s="60"/>
      <c r="Y65" s="60">
        <v>10983437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9832500</v>
      </c>
      <c r="F68" s="60"/>
      <c r="G68" s="60">
        <v>2802335</v>
      </c>
      <c r="H68" s="60">
        <v>2625544</v>
      </c>
      <c r="I68" s="60">
        <v>3719548</v>
      </c>
      <c r="J68" s="60">
        <v>9147427</v>
      </c>
      <c r="K68" s="60">
        <v>5076490</v>
      </c>
      <c r="L68" s="60">
        <v>315460</v>
      </c>
      <c r="M68" s="60">
        <v>2472</v>
      </c>
      <c r="N68" s="60">
        <v>5394422</v>
      </c>
      <c r="O68" s="60"/>
      <c r="P68" s="60"/>
      <c r="Q68" s="60"/>
      <c r="R68" s="60"/>
      <c r="S68" s="60"/>
      <c r="T68" s="60"/>
      <c r="U68" s="60"/>
      <c r="V68" s="60"/>
      <c r="W68" s="60">
        <v>14541849</v>
      </c>
      <c r="X68" s="60"/>
      <c r="Y68" s="60">
        <v>14541849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9832500</v>
      </c>
      <c r="F69" s="220">
        <f t="shared" si="12"/>
        <v>0</v>
      </c>
      <c r="G69" s="220">
        <f t="shared" si="12"/>
        <v>5171728</v>
      </c>
      <c r="H69" s="220">
        <f t="shared" si="12"/>
        <v>4985392</v>
      </c>
      <c r="I69" s="220">
        <f t="shared" si="12"/>
        <v>5266835</v>
      </c>
      <c r="J69" s="220">
        <f t="shared" si="12"/>
        <v>15423955</v>
      </c>
      <c r="K69" s="220">
        <f t="shared" si="12"/>
        <v>6623777</v>
      </c>
      <c r="L69" s="220">
        <f t="shared" si="12"/>
        <v>1886516</v>
      </c>
      <c r="M69" s="220">
        <f t="shared" si="12"/>
        <v>1591038</v>
      </c>
      <c r="N69" s="220">
        <f t="shared" si="12"/>
        <v>10101331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25525286</v>
      </c>
      <c r="X69" s="220">
        <f t="shared" si="12"/>
        <v>0</v>
      </c>
      <c r="Y69" s="220">
        <f t="shared" si="12"/>
        <v>25525286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36513000</v>
      </c>
      <c r="F5" s="345">
        <f t="shared" si="0"/>
        <v>36513000</v>
      </c>
      <c r="G5" s="345">
        <f t="shared" si="0"/>
        <v>782972</v>
      </c>
      <c r="H5" s="343">
        <f t="shared" si="0"/>
        <v>1033688</v>
      </c>
      <c r="I5" s="343">
        <f t="shared" si="0"/>
        <v>3834070</v>
      </c>
      <c r="J5" s="345">
        <f t="shared" si="0"/>
        <v>5650730</v>
      </c>
      <c r="K5" s="345">
        <f t="shared" si="0"/>
        <v>5326711</v>
      </c>
      <c r="L5" s="343">
        <f t="shared" si="0"/>
        <v>206087</v>
      </c>
      <c r="M5" s="343">
        <f t="shared" si="0"/>
        <v>537151</v>
      </c>
      <c r="N5" s="345">
        <f t="shared" si="0"/>
        <v>6069949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11720679</v>
      </c>
      <c r="X5" s="343">
        <f t="shared" si="0"/>
        <v>18256500</v>
      </c>
      <c r="Y5" s="345">
        <f t="shared" si="0"/>
        <v>-6535821</v>
      </c>
      <c r="Z5" s="346">
        <f>+IF(X5&lt;&gt;0,+(Y5/X5)*100,0)</f>
        <v>-35.79996713499302</v>
      </c>
      <c r="AA5" s="347">
        <f>+AA6+AA8+AA11+AA13+AA15</f>
        <v>36513000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36513000</v>
      </c>
      <c r="F6" s="59">
        <f t="shared" si="1"/>
        <v>36513000</v>
      </c>
      <c r="G6" s="59">
        <f t="shared" si="1"/>
        <v>782972</v>
      </c>
      <c r="H6" s="60">
        <f t="shared" si="1"/>
        <v>1033688</v>
      </c>
      <c r="I6" s="60">
        <f t="shared" si="1"/>
        <v>3834070</v>
      </c>
      <c r="J6" s="59">
        <f t="shared" si="1"/>
        <v>5650730</v>
      </c>
      <c r="K6" s="59">
        <f t="shared" si="1"/>
        <v>5326711</v>
      </c>
      <c r="L6" s="60">
        <f t="shared" si="1"/>
        <v>206087</v>
      </c>
      <c r="M6" s="60">
        <f t="shared" si="1"/>
        <v>537151</v>
      </c>
      <c r="N6" s="59">
        <f t="shared" si="1"/>
        <v>6069949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11720679</v>
      </c>
      <c r="X6" s="60">
        <f t="shared" si="1"/>
        <v>18256500</v>
      </c>
      <c r="Y6" s="59">
        <f t="shared" si="1"/>
        <v>-6535821</v>
      </c>
      <c r="Z6" s="61">
        <f>+IF(X6&lt;&gt;0,+(Y6/X6)*100,0)</f>
        <v>-35.79996713499302</v>
      </c>
      <c r="AA6" s="62">
        <f t="shared" si="1"/>
        <v>36513000</v>
      </c>
    </row>
    <row r="7" spans="1:27" ht="13.5">
      <c r="A7" s="291" t="s">
        <v>228</v>
      </c>
      <c r="B7" s="142"/>
      <c r="C7" s="60"/>
      <c r="D7" s="327"/>
      <c r="E7" s="60">
        <v>36513000</v>
      </c>
      <c r="F7" s="59">
        <v>36513000</v>
      </c>
      <c r="G7" s="59">
        <v>782972</v>
      </c>
      <c r="H7" s="60">
        <v>1033688</v>
      </c>
      <c r="I7" s="60">
        <v>3834070</v>
      </c>
      <c r="J7" s="59">
        <v>5650730</v>
      </c>
      <c r="K7" s="59">
        <v>5326711</v>
      </c>
      <c r="L7" s="60">
        <v>206087</v>
      </c>
      <c r="M7" s="60">
        <v>537151</v>
      </c>
      <c r="N7" s="59">
        <v>6069949</v>
      </c>
      <c r="O7" s="59"/>
      <c r="P7" s="60"/>
      <c r="Q7" s="60"/>
      <c r="R7" s="59"/>
      <c r="S7" s="59"/>
      <c r="T7" s="60"/>
      <c r="U7" s="60"/>
      <c r="V7" s="59"/>
      <c r="W7" s="59">
        <v>11720679</v>
      </c>
      <c r="X7" s="60">
        <v>18256500</v>
      </c>
      <c r="Y7" s="59">
        <v>-6535821</v>
      </c>
      <c r="Z7" s="61">
        <v>-35.8</v>
      </c>
      <c r="AA7" s="62">
        <v>36513000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9150000</v>
      </c>
      <c r="F40" s="332">
        <f t="shared" si="9"/>
        <v>9150000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4575000</v>
      </c>
      <c r="Y40" s="332">
        <f t="shared" si="9"/>
        <v>-4575000</v>
      </c>
      <c r="Z40" s="323">
        <f>+IF(X40&lt;&gt;0,+(Y40/X40)*100,0)</f>
        <v>-100</v>
      </c>
      <c r="AA40" s="337">
        <f>SUM(AA41:AA49)</f>
        <v>9150000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9150000</v>
      </c>
      <c r="F49" s="53">
        <v>9150000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4575000</v>
      </c>
      <c r="Y49" s="53">
        <v>-4575000</v>
      </c>
      <c r="Z49" s="94">
        <v>-100</v>
      </c>
      <c r="AA49" s="95">
        <v>9150000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45663000</v>
      </c>
      <c r="F60" s="264">
        <f t="shared" si="14"/>
        <v>45663000</v>
      </c>
      <c r="G60" s="264">
        <f t="shared" si="14"/>
        <v>782972</v>
      </c>
      <c r="H60" s="219">
        <f t="shared" si="14"/>
        <v>1033688</v>
      </c>
      <c r="I60" s="219">
        <f t="shared" si="14"/>
        <v>3834070</v>
      </c>
      <c r="J60" s="264">
        <f t="shared" si="14"/>
        <v>5650730</v>
      </c>
      <c r="K60" s="264">
        <f t="shared" si="14"/>
        <v>5326711</v>
      </c>
      <c r="L60" s="219">
        <f t="shared" si="14"/>
        <v>206087</v>
      </c>
      <c r="M60" s="219">
        <f t="shared" si="14"/>
        <v>537151</v>
      </c>
      <c r="N60" s="264">
        <f t="shared" si="14"/>
        <v>6069949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11720679</v>
      </c>
      <c r="X60" s="219">
        <f t="shared" si="14"/>
        <v>22831500</v>
      </c>
      <c r="Y60" s="264">
        <f t="shared" si="14"/>
        <v>-11110821</v>
      </c>
      <c r="Z60" s="324">
        <f>+IF(X60&lt;&gt;0,+(Y60/X60)*100,0)</f>
        <v>-48.664437290585376</v>
      </c>
      <c r="AA60" s="232">
        <f>+AA57+AA54+AA51+AA40+AA37+AA34+AA22+AA5</f>
        <v>45663000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2015-02-02T11:25:22Z</dcterms:created>
  <dcterms:modified xsi:type="dcterms:W3CDTF">2015-02-02T11:32:33Z</dcterms:modified>
  <cp:category/>
  <cp:version/>
  <cp:contentType/>
  <cp:contentStatus/>
</cp:coreProperties>
</file>