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<sst xmlns="http://schemas.openxmlformats.org/spreadsheetml/2006/main" count="855" uniqueCount="302">
  <si>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Umvoti(KZN245)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</si>
  <si>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</si>
  <si>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</si>
  <si>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</si>
  <si>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</si>
  <si>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</si>
  <si>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</si>
  <si>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</si>
  <si>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</si>
  <si>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</si>
  <si>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</si>
  <si>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</si>
  <si>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</si>
  <si>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</si>
  <si>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</si>
  <si>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</si>
  <si>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</si>
  <si>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</si>
  <si>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</si>
  <si>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</si>
  <si>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</si>
  <si>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</si>
  <si>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</si>
  <si>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</si>
  <si>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</si>
  <si>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</si>
  <si>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</si>
  <si>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</si>
  <si>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</si>
  <si>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</si>
  <si>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</si>
  <si>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</si>
  <si>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</si>
  <si>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</si>
  <si>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</si>
  <si>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</si>
  <si>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</si>
  <si>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</si>
  <si>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</si>
  <si>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</si>
  <si>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</si>
  <si>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</si>
  <si>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</si>
  <si>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</si>
  <si>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</si>
  <si>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</si>
  <si>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</si>
  <si>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</si>
  <si>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</si>
  <si>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</si>
  <si>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</si>
  <si>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</si>
  <si>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</si>
  <si>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</si>
  <si>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</si>
  <si>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</si>
  <si>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</si>
  <si>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</si>
  <si>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</si>
  <si>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</si>
  <si>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</si>
  <si>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</si>
  <si>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</si>
  <si>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</si>
  <si>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</si>
  <si>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</si>
  <si>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</si>
  <si>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</si>
  <si>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</si>
  <si>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</si>
  <si>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</si>
  <si>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</si>
  <si>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</si>
  <si>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</si>
  <si>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</si>
  <si>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</si>
  <si>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</si>
  <si>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</si>
  <si>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</si>
  <si>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</si>
  <si>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</si>
  <si>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</si>
  <si>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</si>
  <si>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</si>
  <si>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</si>
  <si>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</si>
  <si>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</si>
  <si>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</si>
  <si>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</si>
  <si>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</si>
  <si>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</si>
  <si>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</si>
  <si>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</si>
  <si>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</si>
  <si>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</si>
  <si>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</si>
  <si>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</si>
  <si>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</si>
  <si>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</si>
  <si>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</si>
  <si>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</si>
  <si>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</si>
  <si>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</si>
  <si>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</si>
  <si>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</si>
  <si>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</si>
  <si>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</si>
  <si>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</si>
  <si>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</si>
  <si>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</si>
  <si>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</si>
  <si>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</si>
  <si>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</si>
  <si>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</si>
  <si>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</si>
  <si>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</si>
  <si>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</si>
  <si>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</si>
  <si>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</si>
  <si>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</si>
  <si>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</si>
  <si>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</si>
  <si>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</si>
  <si>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</si>
  <si>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</si>
  <si>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</si>
  <si>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</si>
  <si>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</si>
  <si>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</si>
  <si>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Umvoti(KZN245)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</si>
  <si>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</si>
  <si>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</si>
  <si>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</si>
  <si>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</si>
  <si>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</si>
  <si>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</si>
  <si>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</si>
  <si>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</si>
  <si>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</si>
  <si>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</si>
  <si>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Umvoti(KZN245)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</si>
  <si>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</si>
  <si>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</si>
  <si>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</si>
  <si>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</si>
  <si>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</si>
  <si>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</si>
  <si>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</si>
  <si>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</si>
  <si>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</si>
  <si>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</si>
  <si>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</si>
  <si>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</si>
  <si>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</si>
  <si>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</si>
  <si>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</si>
  <si>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</si>
  <si>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</si>
  <si>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</si>
  <si>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</si>
  <si>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</si>
  <si>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</si>
  <si>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</si>
  <si>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</si>
  <si>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</si>
  <si>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</si>
  <si>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</si>
  <si>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</si>
  <si>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</si>
  <si>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</si>
  <si>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</si>
  <si>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</si>
  <si>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</si>
  <si>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</si>
  <si>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</si>
  <si>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</si>
  <si>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</si>
  <si>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</si>
  <si>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</si>
  <si>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</si>
  <si>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</si>
  <si>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</si>
  <si>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</si>
  <si>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</si>
  <si>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</si>
  <si>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</si>
  <si>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</si>
  <si>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</si>
  <si>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</si>
  <si>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</si>
  <si>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</si>
  <si>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</si>
  <si>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</si>
  <si>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</si>
  <si>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</si>
  <si>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</si>
  <si>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</si>
  <si>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</si>
  <si>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</si>
  <si>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</si>
  <si>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</si>
  <si>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Umvoti(KZN245)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</si>
  <si>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</si>
  <si>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</si>
  <si>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</si>
  <si>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</si>
  <si>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</si>
  <si>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</si>
  <si>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</si>
  <si>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</si>
  <si>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</si>
  <si>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</si>
  <si>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</si>
  <si>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</si>
  <si>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</si>
  <si>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</si>
  <si>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</si>
  <si>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</si>
  <si>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</si>
  <si>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</si>
  <si>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</si>
  <si>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</si>
  <si>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</si>
  <si>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</si>
  <si>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</si>
  <si>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</si>
  <si>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Umvoti(KZN245)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</si>
  <si>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</si>
  <si>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</si>
  <si>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</si>
  <si>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</si>
  <si>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</si>
  <si>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</si>
  <si>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</si>
  <si>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</si>
  <si>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</si>
  <si>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</si>
  <si>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</si>
  <si>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</si>
  <si>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</si>
  <si>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</si>
  <si>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</si>
  <si>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</si>
  <si>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</si>
  <si>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</si>
  <si>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</si>
  <si>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</si>
  <si>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</si>
  <si>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</si>
  <si>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</si>
  <si>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</si>
  <si>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</si>
  <si>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</si>
  <si>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</si>
  <si>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</si>
  <si>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</si>
  <si>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</si>
  <si>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</si>
  <si>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</si>
  <si>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</si>
  <si>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</si>
  <si>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</si>
  <si>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Umvoti(KZN245)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</si>
  <si>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</si>
  <si>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</si>
  <si>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Umvoti(KZN245)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</si>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</sst>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22882331</v>
      </c>
      <c r="C5" s="19">
        <v>0</v>
      </c>
      <c r="D5" s="59">
        <v>24149312</v>
      </c>
      <c r="E5" s="60">
        <v>24149312</v>
      </c>
      <c r="F5" s="60">
        <v>2743552</v>
      </c>
      <c r="G5" s="60">
        <v>2607082</v>
      </c>
      <c r="H5" s="60">
        <v>2660358</v>
      </c>
      <c r="I5" s="60">
        <v>8010992</v>
      </c>
      <c r="J5" s="60">
        <v>2671562</v>
      </c>
      <c r="K5" s="60">
        <v>2676410</v>
      </c>
      <c r="L5" s="60">
        <v>2684234</v>
      </c>
      <c r="M5" s="60">
        <v>8032206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16043198</v>
      </c>
      <c r="W5" s="60">
        <v>12072000</v>
      </c>
      <c r="X5" s="60">
        <v>3971198</v>
      </c>
      <c r="Y5" s="61">
        <v>32.9</v>
      </c>
      <c r="Z5" s="62">
        <v>24149312</v>
      </c>
    </row>
    <row r="6" spans="1:26" ht="13.5">
      <c r="A6" s="58" t="s">
        <v>32</v>
      </c>
      <c r="B6" s="19">
        <v>59661869</v>
      </c>
      <c r="C6" s="19">
        <v>0</v>
      </c>
      <c r="D6" s="59">
        <v>63593840</v>
      </c>
      <c r="E6" s="60">
        <v>63593840</v>
      </c>
      <c r="F6" s="60">
        <v>5168654</v>
      </c>
      <c r="G6" s="60">
        <v>5938249</v>
      </c>
      <c r="H6" s="60">
        <v>5269401</v>
      </c>
      <c r="I6" s="60">
        <v>16376304</v>
      </c>
      <c r="J6" s="60">
        <v>5674798</v>
      </c>
      <c r="K6" s="60">
        <v>5599496</v>
      </c>
      <c r="L6" s="60">
        <v>4679639</v>
      </c>
      <c r="M6" s="60">
        <v>15953933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32330237</v>
      </c>
      <c r="W6" s="60">
        <v>31806000</v>
      </c>
      <c r="X6" s="60">
        <v>524237</v>
      </c>
      <c r="Y6" s="61">
        <v>1.65</v>
      </c>
      <c r="Z6" s="62">
        <v>63593840</v>
      </c>
    </row>
    <row r="7" spans="1:26" ht="13.5">
      <c r="A7" s="58" t="s">
        <v>33</v>
      </c>
      <c r="B7" s="19">
        <v>3749327</v>
      </c>
      <c r="C7" s="19">
        <v>0</v>
      </c>
      <c r="D7" s="59">
        <v>3000000</v>
      </c>
      <c r="E7" s="60">
        <v>3000000</v>
      </c>
      <c r="F7" s="60">
        <v>7218774</v>
      </c>
      <c r="G7" s="60">
        <v>149973</v>
      </c>
      <c r="H7" s="60">
        <v>6815149</v>
      </c>
      <c r="I7" s="60">
        <v>14183896</v>
      </c>
      <c r="J7" s="60">
        <v>494730</v>
      </c>
      <c r="K7" s="60">
        <v>0</v>
      </c>
      <c r="L7" s="60">
        <v>9933864</v>
      </c>
      <c r="M7" s="60">
        <v>10428594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24612490</v>
      </c>
      <c r="W7" s="60">
        <v>1500000</v>
      </c>
      <c r="X7" s="60">
        <v>23112490</v>
      </c>
      <c r="Y7" s="61">
        <v>1540.83</v>
      </c>
      <c r="Z7" s="62">
        <v>3000000</v>
      </c>
    </row>
    <row r="8" spans="1:26" ht="13.5">
      <c r="A8" s="58" t="s">
        <v>34</v>
      </c>
      <c r="B8" s="19">
        <v>84308927</v>
      </c>
      <c r="C8" s="19">
        <v>0</v>
      </c>
      <c r="D8" s="59">
        <v>66465000</v>
      </c>
      <c r="E8" s="60">
        <v>66465000</v>
      </c>
      <c r="F8" s="60">
        <v>24895800</v>
      </c>
      <c r="G8" s="60">
        <v>3073963</v>
      </c>
      <c r="H8" s="60">
        <v>237156</v>
      </c>
      <c r="I8" s="60">
        <v>28206919</v>
      </c>
      <c r="J8" s="60">
        <v>2791994</v>
      </c>
      <c r="K8" s="60">
        <v>2388778</v>
      </c>
      <c r="L8" s="60">
        <v>26269546</v>
      </c>
      <c r="M8" s="60">
        <v>31450318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59657237</v>
      </c>
      <c r="W8" s="60">
        <v>33234000</v>
      </c>
      <c r="X8" s="60">
        <v>26423237</v>
      </c>
      <c r="Y8" s="61">
        <v>79.51</v>
      </c>
      <c r="Z8" s="62">
        <v>66465000</v>
      </c>
    </row>
    <row r="9" spans="1:26" ht="13.5">
      <c r="A9" s="58" t="s">
        <v>35</v>
      </c>
      <c r="B9" s="19">
        <v>5553286</v>
      </c>
      <c r="C9" s="19">
        <v>0</v>
      </c>
      <c r="D9" s="59">
        <v>7348150</v>
      </c>
      <c r="E9" s="60">
        <v>7348150</v>
      </c>
      <c r="F9" s="60">
        <v>321721</v>
      </c>
      <c r="G9" s="60">
        <v>348164</v>
      </c>
      <c r="H9" s="60">
        <v>1560432</v>
      </c>
      <c r="I9" s="60">
        <v>2230317</v>
      </c>
      <c r="J9" s="60">
        <v>384833</v>
      </c>
      <c r="K9" s="60">
        <v>302162</v>
      </c>
      <c r="L9" s="60">
        <v>386804</v>
      </c>
      <c r="M9" s="60">
        <v>1073799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3304116</v>
      </c>
      <c r="W9" s="60">
        <v>3676800</v>
      </c>
      <c r="X9" s="60">
        <v>-372684</v>
      </c>
      <c r="Y9" s="61">
        <v>-10.14</v>
      </c>
      <c r="Z9" s="62">
        <v>7348150</v>
      </c>
    </row>
    <row r="10" spans="1:26" ht="25.5">
      <c r="A10" s="63" t="s">
        <v>277</v>
      </c>
      <c r="B10" s="64">
        <f>SUM(B5:B9)</f>
        <v>176155740</v>
      </c>
      <c r="C10" s="64">
        <f>SUM(C5:C9)</f>
        <v>0</v>
      </c>
      <c r="D10" s="65">
        <f aca="true" t="shared" si="0" ref="D10:Z10">SUM(D5:D9)</f>
        <v>164556302</v>
      </c>
      <c r="E10" s="66">
        <f t="shared" si="0"/>
        <v>164556302</v>
      </c>
      <c r="F10" s="66">
        <f t="shared" si="0"/>
        <v>40348501</v>
      </c>
      <c r="G10" s="66">
        <f t="shared" si="0"/>
        <v>12117431</v>
      </c>
      <c r="H10" s="66">
        <f t="shared" si="0"/>
        <v>16542496</v>
      </c>
      <c r="I10" s="66">
        <f t="shared" si="0"/>
        <v>69008428</v>
      </c>
      <c r="J10" s="66">
        <f t="shared" si="0"/>
        <v>12017917</v>
      </c>
      <c r="K10" s="66">
        <f t="shared" si="0"/>
        <v>10966846</v>
      </c>
      <c r="L10" s="66">
        <f t="shared" si="0"/>
        <v>43954087</v>
      </c>
      <c r="M10" s="66">
        <f t="shared" si="0"/>
        <v>66938850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135947278</v>
      </c>
      <c r="W10" s="66">
        <f t="shared" si="0"/>
        <v>82288800</v>
      </c>
      <c r="X10" s="66">
        <f t="shared" si="0"/>
        <v>53658478</v>
      </c>
      <c r="Y10" s="67">
        <f>+IF(W10&lt;&gt;0,(X10/W10)*100,0)</f>
        <v>65.20751062112949</v>
      </c>
      <c r="Z10" s="68">
        <f t="shared" si="0"/>
        <v>164556302</v>
      </c>
    </row>
    <row r="11" spans="1:26" ht="13.5">
      <c r="A11" s="58" t="s">
        <v>37</v>
      </c>
      <c r="B11" s="19">
        <v>51523902</v>
      </c>
      <c r="C11" s="19">
        <v>0</v>
      </c>
      <c r="D11" s="59">
        <v>71855605</v>
      </c>
      <c r="E11" s="60">
        <v>71855605</v>
      </c>
      <c r="F11" s="60">
        <v>4141490</v>
      </c>
      <c r="G11" s="60">
        <v>3617167</v>
      </c>
      <c r="H11" s="60">
        <v>4437125</v>
      </c>
      <c r="I11" s="60">
        <v>12195782</v>
      </c>
      <c r="J11" s="60">
        <v>3826589</v>
      </c>
      <c r="K11" s="60">
        <v>6164464</v>
      </c>
      <c r="L11" s="60">
        <v>4595193</v>
      </c>
      <c r="M11" s="60">
        <v>14586246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26782028</v>
      </c>
      <c r="W11" s="60">
        <v>35928000</v>
      </c>
      <c r="X11" s="60">
        <v>-9145972</v>
      </c>
      <c r="Y11" s="61">
        <v>-25.46</v>
      </c>
      <c r="Z11" s="62">
        <v>71855605</v>
      </c>
    </row>
    <row r="12" spans="1:26" ht="13.5">
      <c r="A12" s="58" t="s">
        <v>38</v>
      </c>
      <c r="B12" s="19">
        <v>6868774</v>
      </c>
      <c r="C12" s="19">
        <v>0</v>
      </c>
      <c r="D12" s="59">
        <v>6319710</v>
      </c>
      <c r="E12" s="60">
        <v>6319710</v>
      </c>
      <c r="F12" s="60">
        <v>417664</v>
      </c>
      <c r="G12" s="60">
        <v>543988</v>
      </c>
      <c r="H12" s="60">
        <v>526076</v>
      </c>
      <c r="I12" s="60">
        <v>1487728</v>
      </c>
      <c r="J12" s="60">
        <v>681295</v>
      </c>
      <c r="K12" s="60">
        <v>428436</v>
      </c>
      <c r="L12" s="60">
        <v>568535</v>
      </c>
      <c r="M12" s="60">
        <v>1678266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3165994</v>
      </c>
      <c r="W12" s="60">
        <v>3162000</v>
      </c>
      <c r="X12" s="60">
        <v>3994</v>
      </c>
      <c r="Y12" s="61">
        <v>0.13</v>
      </c>
      <c r="Z12" s="62">
        <v>6319710</v>
      </c>
    </row>
    <row r="13" spans="1:26" ht="13.5">
      <c r="A13" s="58" t="s">
        <v>278</v>
      </c>
      <c r="B13" s="19">
        <v>19618142</v>
      </c>
      <c r="C13" s="19">
        <v>0</v>
      </c>
      <c r="D13" s="59">
        <v>21542773</v>
      </c>
      <c r="E13" s="60">
        <v>21542773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10770000</v>
      </c>
      <c r="X13" s="60">
        <v>-10770000</v>
      </c>
      <c r="Y13" s="61">
        <v>-100</v>
      </c>
      <c r="Z13" s="62">
        <v>21542773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28477358</v>
      </c>
      <c r="C15" s="19">
        <v>0</v>
      </c>
      <c r="D15" s="59">
        <v>41000000</v>
      </c>
      <c r="E15" s="60">
        <v>41000000</v>
      </c>
      <c r="F15" s="60">
        <v>0</v>
      </c>
      <c r="G15" s="60">
        <v>5076281</v>
      </c>
      <c r="H15" s="60">
        <v>4492422</v>
      </c>
      <c r="I15" s="60">
        <v>9568703</v>
      </c>
      <c r="J15" s="60">
        <v>2467395</v>
      </c>
      <c r="K15" s="60">
        <v>2969622</v>
      </c>
      <c r="L15" s="60">
        <v>2373210</v>
      </c>
      <c r="M15" s="60">
        <v>7810227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17378930</v>
      </c>
      <c r="W15" s="60">
        <v>20502000</v>
      </c>
      <c r="X15" s="60">
        <v>-3123070</v>
      </c>
      <c r="Y15" s="61">
        <v>-15.23</v>
      </c>
      <c r="Z15" s="62">
        <v>41000000</v>
      </c>
    </row>
    <row r="16" spans="1:26" ht="13.5">
      <c r="A16" s="69" t="s">
        <v>42</v>
      </c>
      <c r="B16" s="19">
        <v>1346404</v>
      </c>
      <c r="C16" s="19">
        <v>0</v>
      </c>
      <c r="D16" s="59">
        <v>42544000</v>
      </c>
      <c r="E16" s="60">
        <v>42544000</v>
      </c>
      <c r="F16" s="60">
        <v>84742</v>
      </c>
      <c r="G16" s="60">
        <v>114137</v>
      </c>
      <c r="H16" s="60">
        <v>105770</v>
      </c>
      <c r="I16" s="60">
        <v>304649</v>
      </c>
      <c r="J16" s="60">
        <v>107230</v>
      </c>
      <c r="K16" s="60">
        <v>107073</v>
      </c>
      <c r="L16" s="60">
        <v>105072</v>
      </c>
      <c r="M16" s="60">
        <v>319375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624024</v>
      </c>
      <c r="W16" s="60">
        <v>21270000</v>
      </c>
      <c r="X16" s="60">
        <v>-20645976</v>
      </c>
      <c r="Y16" s="61">
        <v>-97.07</v>
      </c>
      <c r="Z16" s="62">
        <v>42544000</v>
      </c>
    </row>
    <row r="17" spans="1:26" ht="13.5">
      <c r="A17" s="58" t="s">
        <v>43</v>
      </c>
      <c r="B17" s="19">
        <v>44270021</v>
      </c>
      <c r="C17" s="19">
        <v>0</v>
      </c>
      <c r="D17" s="59">
        <v>43091409</v>
      </c>
      <c r="E17" s="60">
        <v>43091409</v>
      </c>
      <c r="F17" s="60">
        <v>1673197</v>
      </c>
      <c r="G17" s="60">
        <v>2498319</v>
      </c>
      <c r="H17" s="60">
        <v>3855008</v>
      </c>
      <c r="I17" s="60">
        <v>8026524</v>
      </c>
      <c r="J17" s="60">
        <v>3217195</v>
      </c>
      <c r="K17" s="60">
        <v>5280695</v>
      </c>
      <c r="L17" s="60">
        <v>3806303</v>
      </c>
      <c r="M17" s="60">
        <v>12304193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20330717</v>
      </c>
      <c r="W17" s="60">
        <v>21540000</v>
      </c>
      <c r="X17" s="60">
        <v>-1209283</v>
      </c>
      <c r="Y17" s="61">
        <v>-5.61</v>
      </c>
      <c r="Z17" s="62">
        <v>43091409</v>
      </c>
    </row>
    <row r="18" spans="1:26" ht="13.5">
      <c r="A18" s="70" t="s">
        <v>44</v>
      </c>
      <c r="B18" s="71">
        <f>SUM(B11:B17)</f>
        <v>152104601</v>
      </c>
      <c r="C18" s="71">
        <f>SUM(C11:C17)</f>
        <v>0</v>
      </c>
      <c r="D18" s="72">
        <f aca="true" t="shared" si="1" ref="D18:Z18">SUM(D11:D17)</f>
        <v>226353497</v>
      </c>
      <c r="E18" s="73">
        <f t="shared" si="1"/>
        <v>226353497</v>
      </c>
      <c r="F18" s="73">
        <f t="shared" si="1"/>
        <v>6317093</v>
      </c>
      <c r="G18" s="73">
        <f t="shared" si="1"/>
        <v>11849892</v>
      </c>
      <c r="H18" s="73">
        <f t="shared" si="1"/>
        <v>13416401</v>
      </c>
      <c r="I18" s="73">
        <f t="shared" si="1"/>
        <v>31583386</v>
      </c>
      <c r="J18" s="73">
        <f t="shared" si="1"/>
        <v>10299704</v>
      </c>
      <c r="K18" s="73">
        <f t="shared" si="1"/>
        <v>14950290</v>
      </c>
      <c r="L18" s="73">
        <f t="shared" si="1"/>
        <v>11448313</v>
      </c>
      <c r="M18" s="73">
        <f t="shared" si="1"/>
        <v>36698307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68281693</v>
      </c>
      <c r="W18" s="73">
        <f t="shared" si="1"/>
        <v>113172000</v>
      </c>
      <c r="X18" s="73">
        <f t="shared" si="1"/>
        <v>-44890307</v>
      </c>
      <c r="Y18" s="67">
        <f>+IF(W18&lt;&gt;0,(X18/W18)*100,0)</f>
        <v>-39.665559502350405</v>
      </c>
      <c r="Z18" s="74">
        <f t="shared" si="1"/>
        <v>226353497</v>
      </c>
    </row>
    <row r="19" spans="1:26" ht="13.5">
      <c r="A19" s="70" t="s">
        <v>45</v>
      </c>
      <c r="B19" s="75">
        <f>+B10-B18</f>
        <v>24051139</v>
      </c>
      <c r="C19" s="75">
        <f>+C10-C18</f>
        <v>0</v>
      </c>
      <c r="D19" s="76">
        <f aca="true" t="shared" si="2" ref="D19:Z19">+D10-D18</f>
        <v>-61797195</v>
      </c>
      <c r="E19" s="77">
        <f t="shared" si="2"/>
        <v>-61797195</v>
      </c>
      <c r="F19" s="77">
        <f t="shared" si="2"/>
        <v>34031408</v>
      </c>
      <c r="G19" s="77">
        <f t="shared" si="2"/>
        <v>267539</v>
      </c>
      <c r="H19" s="77">
        <f t="shared" si="2"/>
        <v>3126095</v>
      </c>
      <c r="I19" s="77">
        <f t="shared" si="2"/>
        <v>37425042</v>
      </c>
      <c r="J19" s="77">
        <f t="shared" si="2"/>
        <v>1718213</v>
      </c>
      <c r="K19" s="77">
        <f t="shared" si="2"/>
        <v>-3983444</v>
      </c>
      <c r="L19" s="77">
        <f t="shared" si="2"/>
        <v>32505774</v>
      </c>
      <c r="M19" s="77">
        <f t="shared" si="2"/>
        <v>30240543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67665585</v>
      </c>
      <c r="W19" s="77">
        <f>IF(E10=E18,0,W10-W18)</f>
        <v>-30883200</v>
      </c>
      <c r="X19" s="77">
        <f t="shared" si="2"/>
        <v>98548785</v>
      </c>
      <c r="Y19" s="78">
        <f>+IF(W19&lt;&gt;0,(X19/W19)*100,0)</f>
        <v>-319.1015989275723</v>
      </c>
      <c r="Z19" s="79">
        <f t="shared" si="2"/>
        <v>-61797195</v>
      </c>
    </row>
    <row r="20" spans="1:26" ht="13.5">
      <c r="A20" s="58" t="s">
        <v>46</v>
      </c>
      <c r="B20" s="19">
        <v>0</v>
      </c>
      <c r="C20" s="19">
        <v>0</v>
      </c>
      <c r="D20" s="59">
        <v>40426000</v>
      </c>
      <c r="E20" s="60">
        <v>40426000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20214000</v>
      </c>
      <c r="X20" s="60">
        <v>-20214000</v>
      </c>
      <c r="Y20" s="61">
        <v>-100</v>
      </c>
      <c r="Z20" s="62">
        <v>40426000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24051139</v>
      </c>
      <c r="C22" s="86">
        <f>SUM(C19:C21)</f>
        <v>0</v>
      </c>
      <c r="D22" s="87">
        <f aca="true" t="shared" si="3" ref="D22:Z22">SUM(D19:D21)</f>
        <v>-21371195</v>
      </c>
      <c r="E22" s="88">
        <f t="shared" si="3"/>
        <v>-21371195</v>
      </c>
      <c r="F22" s="88">
        <f t="shared" si="3"/>
        <v>34031408</v>
      </c>
      <c r="G22" s="88">
        <f t="shared" si="3"/>
        <v>267539</v>
      </c>
      <c r="H22" s="88">
        <f t="shared" si="3"/>
        <v>3126095</v>
      </c>
      <c r="I22" s="88">
        <f t="shared" si="3"/>
        <v>37425042</v>
      </c>
      <c r="J22" s="88">
        <f t="shared" si="3"/>
        <v>1718213</v>
      </c>
      <c r="K22" s="88">
        <f t="shared" si="3"/>
        <v>-3983444</v>
      </c>
      <c r="L22" s="88">
        <f t="shared" si="3"/>
        <v>32505774</v>
      </c>
      <c r="M22" s="88">
        <f t="shared" si="3"/>
        <v>30240543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67665585</v>
      </c>
      <c r="W22" s="88">
        <f t="shared" si="3"/>
        <v>-10669200</v>
      </c>
      <c r="X22" s="88">
        <f t="shared" si="3"/>
        <v>78334785</v>
      </c>
      <c r="Y22" s="89">
        <f>+IF(W22&lt;&gt;0,(X22/W22)*100,0)</f>
        <v>-734.214233494545</v>
      </c>
      <c r="Z22" s="90">
        <f t="shared" si="3"/>
        <v>-21371195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24051139</v>
      </c>
      <c r="C24" s="75">
        <f>SUM(C22:C23)</f>
        <v>0</v>
      </c>
      <c r="D24" s="76">
        <f aca="true" t="shared" si="4" ref="D24:Z24">SUM(D22:D23)</f>
        <v>-21371195</v>
      </c>
      <c r="E24" s="77">
        <f t="shared" si="4"/>
        <v>-21371195</v>
      </c>
      <c r="F24" s="77">
        <f t="shared" si="4"/>
        <v>34031408</v>
      </c>
      <c r="G24" s="77">
        <f t="shared" si="4"/>
        <v>267539</v>
      </c>
      <c r="H24" s="77">
        <f t="shared" si="4"/>
        <v>3126095</v>
      </c>
      <c r="I24" s="77">
        <f t="shared" si="4"/>
        <v>37425042</v>
      </c>
      <c r="J24" s="77">
        <f t="shared" si="4"/>
        <v>1718213</v>
      </c>
      <c r="K24" s="77">
        <f t="shared" si="4"/>
        <v>-3983444</v>
      </c>
      <c r="L24" s="77">
        <f t="shared" si="4"/>
        <v>32505774</v>
      </c>
      <c r="M24" s="77">
        <f t="shared" si="4"/>
        <v>30240543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67665585</v>
      </c>
      <c r="W24" s="77">
        <f t="shared" si="4"/>
        <v>-10669200</v>
      </c>
      <c r="X24" s="77">
        <f t="shared" si="4"/>
        <v>78334785</v>
      </c>
      <c r="Y24" s="78">
        <f>+IF(W24&lt;&gt;0,(X24/W24)*100,0)</f>
        <v>-734.214233494545</v>
      </c>
      <c r="Z24" s="79">
        <f t="shared" si="4"/>
        <v>-21371195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30335004</v>
      </c>
      <c r="C27" s="22">
        <v>0</v>
      </c>
      <c r="D27" s="99">
        <v>52916000</v>
      </c>
      <c r="E27" s="100">
        <v>52916000</v>
      </c>
      <c r="F27" s="100">
        <v>52803</v>
      </c>
      <c r="G27" s="100">
        <v>4699377</v>
      </c>
      <c r="H27" s="100">
        <v>297895</v>
      </c>
      <c r="I27" s="100">
        <v>5050075</v>
      </c>
      <c r="J27" s="100">
        <v>5431192</v>
      </c>
      <c r="K27" s="100">
        <v>0</v>
      </c>
      <c r="L27" s="100">
        <v>0</v>
      </c>
      <c r="M27" s="100">
        <v>5431192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10481267</v>
      </c>
      <c r="W27" s="100">
        <v>26458000</v>
      </c>
      <c r="X27" s="100">
        <v>-15976733</v>
      </c>
      <c r="Y27" s="101">
        <v>-60.39</v>
      </c>
      <c r="Z27" s="102">
        <v>52916000</v>
      </c>
    </row>
    <row r="28" spans="1:26" ht="13.5">
      <c r="A28" s="103" t="s">
        <v>46</v>
      </c>
      <c r="B28" s="19">
        <v>30335004</v>
      </c>
      <c r="C28" s="19">
        <v>0</v>
      </c>
      <c r="D28" s="59">
        <v>37497000</v>
      </c>
      <c r="E28" s="60">
        <v>37497000</v>
      </c>
      <c r="F28" s="60">
        <v>52803</v>
      </c>
      <c r="G28" s="60">
        <v>4699377</v>
      </c>
      <c r="H28" s="60">
        <v>297895</v>
      </c>
      <c r="I28" s="60">
        <v>5050075</v>
      </c>
      <c r="J28" s="60">
        <v>5431192</v>
      </c>
      <c r="K28" s="60">
        <v>0</v>
      </c>
      <c r="L28" s="60">
        <v>0</v>
      </c>
      <c r="M28" s="60">
        <v>5431192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10481267</v>
      </c>
      <c r="W28" s="60">
        <v>18748500</v>
      </c>
      <c r="X28" s="60">
        <v>-8267233</v>
      </c>
      <c r="Y28" s="61">
        <v>-44.1</v>
      </c>
      <c r="Z28" s="62">
        <v>37497000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15419000</v>
      </c>
      <c r="E31" s="60">
        <v>15419000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7709500</v>
      </c>
      <c r="X31" s="60">
        <v>-7709500</v>
      </c>
      <c r="Y31" s="61">
        <v>-100</v>
      </c>
      <c r="Z31" s="62">
        <v>15419000</v>
      </c>
    </row>
    <row r="32" spans="1:26" ht="13.5">
      <c r="A32" s="70" t="s">
        <v>54</v>
      </c>
      <c r="B32" s="22">
        <f>SUM(B28:B31)</f>
        <v>30335004</v>
      </c>
      <c r="C32" s="22">
        <f>SUM(C28:C31)</f>
        <v>0</v>
      </c>
      <c r="D32" s="99">
        <f aca="true" t="shared" si="5" ref="D32:Z32">SUM(D28:D31)</f>
        <v>52916000</v>
      </c>
      <c r="E32" s="100">
        <f t="shared" si="5"/>
        <v>52916000</v>
      </c>
      <c r="F32" s="100">
        <f t="shared" si="5"/>
        <v>52803</v>
      </c>
      <c r="G32" s="100">
        <f t="shared" si="5"/>
        <v>4699377</v>
      </c>
      <c r="H32" s="100">
        <f t="shared" si="5"/>
        <v>297895</v>
      </c>
      <c r="I32" s="100">
        <f t="shared" si="5"/>
        <v>5050075</v>
      </c>
      <c r="J32" s="100">
        <f t="shared" si="5"/>
        <v>5431192</v>
      </c>
      <c r="K32" s="100">
        <f t="shared" si="5"/>
        <v>0</v>
      </c>
      <c r="L32" s="100">
        <f t="shared" si="5"/>
        <v>0</v>
      </c>
      <c r="M32" s="100">
        <f t="shared" si="5"/>
        <v>5431192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10481267</v>
      </c>
      <c r="W32" s="100">
        <f t="shared" si="5"/>
        <v>26458000</v>
      </c>
      <c r="X32" s="100">
        <f t="shared" si="5"/>
        <v>-15976733</v>
      </c>
      <c r="Y32" s="101">
        <f>+IF(W32&lt;&gt;0,(X32/W32)*100,0)</f>
        <v>-60.38526343638975</v>
      </c>
      <c r="Z32" s="102">
        <f t="shared" si="5"/>
        <v>52916000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62159241</v>
      </c>
      <c r="C35" s="19">
        <v>0</v>
      </c>
      <c r="D35" s="59">
        <v>13277000</v>
      </c>
      <c r="E35" s="60">
        <v>13277000</v>
      </c>
      <c r="F35" s="60">
        <v>133610807</v>
      </c>
      <c r="G35" s="60">
        <v>124528132</v>
      </c>
      <c r="H35" s="60">
        <v>115005025</v>
      </c>
      <c r="I35" s="60">
        <v>115005025</v>
      </c>
      <c r="J35" s="60">
        <v>119860381</v>
      </c>
      <c r="K35" s="60">
        <v>127893666</v>
      </c>
      <c r="L35" s="60">
        <v>128618976</v>
      </c>
      <c r="M35" s="60">
        <v>128618976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128618976</v>
      </c>
      <c r="W35" s="60">
        <v>6638500</v>
      </c>
      <c r="X35" s="60">
        <v>121980476</v>
      </c>
      <c r="Y35" s="61">
        <v>1837.47</v>
      </c>
      <c r="Z35" s="62">
        <v>13277000</v>
      </c>
    </row>
    <row r="36" spans="1:26" ht="13.5">
      <c r="A36" s="58" t="s">
        <v>57</v>
      </c>
      <c r="B36" s="19">
        <v>440781465</v>
      </c>
      <c r="C36" s="19">
        <v>0</v>
      </c>
      <c r="D36" s="59">
        <v>445050000</v>
      </c>
      <c r="E36" s="60">
        <v>445050000</v>
      </c>
      <c r="F36" s="60">
        <v>436469895</v>
      </c>
      <c r="G36" s="60">
        <v>421799692</v>
      </c>
      <c r="H36" s="60">
        <v>422097587</v>
      </c>
      <c r="I36" s="60">
        <v>422097587</v>
      </c>
      <c r="J36" s="60">
        <v>427528778</v>
      </c>
      <c r="K36" s="60">
        <v>427722205</v>
      </c>
      <c r="L36" s="60">
        <v>434253349</v>
      </c>
      <c r="M36" s="60">
        <v>434253349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434253349</v>
      </c>
      <c r="W36" s="60">
        <v>222525000</v>
      </c>
      <c r="X36" s="60">
        <v>211728349</v>
      </c>
      <c r="Y36" s="61">
        <v>95.15</v>
      </c>
      <c r="Z36" s="62">
        <v>445050000</v>
      </c>
    </row>
    <row r="37" spans="1:26" ht="13.5">
      <c r="A37" s="58" t="s">
        <v>58</v>
      </c>
      <c r="B37" s="19">
        <v>28801323</v>
      </c>
      <c r="C37" s="19">
        <v>0</v>
      </c>
      <c r="D37" s="59">
        <v>25268000</v>
      </c>
      <c r="E37" s="60">
        <v>25268000</v>
      </c>
      <c r="F37" s="60">
        <v>41413449</v>
      </c>
      <c r="G37" s="60">
        <v>35803313</v>
      </c>
      <c r="H37" s="60">
        <v>35849339</v>
      </c>
      <c r="I37" s="60">
        <v>35849339</v>
      </c>
      <c r="J37" s="60">
        <v>41104504</v>
      </c>
      <c r="K37" s="60">
        <v>44160192</v>
      </c>
      <c r="L37" s="60">
        <v>38603928</v>
      </c>
      <c r="M37" s="60">
        <v>38603928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38603928</v>
      </c>
      <c r="W37" s="60">
        <v>12634000</v>
      </c>
      <c r="X37" s="60">
        <v>25969928</v>
      </c>
      <c r="Y37" s="61">
        <v>205.56</v>
      </c>
      <c r="Z37" s="62">
        <v>25268000</v>
      </c>
    </row>
    <row r="38" spans="1:26" ht="13.5">
      <c r="A38" s="58" t="s">
        <v>59</v>
      </c>
      <c r="B38" s="19">
        <v>14478583</v>
      </c>
      <c r="C38" s="19">
        <v>0</v>
      </c>
      <c r="D38" s="59">
        <v>14382000</v>
      </c>
      <c r="E38" s="60">
        <v>14382000</v>
      </c>
      <c r="F38" s="60">
        <v>14381502</v>
      </c>
      <c r="G38" s="60">
        <v>14478583</v>
      </c>
      <c r="H38" s="60">
        <v>14478583</v>
      </c>
      <c r="I38" s="60">
        <v>14478583</v>
      </c>
      <c r="J38" s="60">
        <v>14478583</v>
      </c>
      <c r="K38" s="60">
        <v>14478583</v>
      </c>
      <c r="L38" s="60">
        <v>14478583</v>
      </c>
      <c r="M38" s="60">
        <v>14478583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14478583</v>
      </c>
      <c r="W38" s="60">
        <v>7191000</v>
      </c>
      <c r="X38" s="60">
        <v>7287583</v>
      </c>
      <c r="Y38" s="61">
        <v>101.34</v>
      </c>
      <c r="Z38" s="62">
        <v>14382000</v>
      </c>
    </row>
    <row r="39" spans="1:26" ht="13.5">
      <c r="A39" s="58" t="s">
        <v>60</v>
      </c>
      <c r="B39" s="19">
        <v>459660800</v>
      </c>
      <c r="C39" s="19">
        <v>0</v>
      </c>
      <c r="D39" s="59">
        <v>418677000</v>
      </c>
      <c r="E39" s="60">
        <v>418677000</v>
      </c>
      <c r="F39" s="60">
        <v>514285751</v>
      </c>
      <c r="G39" s="60">
        <v>496045928</v>
      </c>
      <c r="H39" s="60">
        <v>486774690</v>
      </c>
      <c r="I39" s="60">
        <v>486774690</v>
      </c>
      <c r="J39" s="60">
        <v>491806072</v>
      </c>
      <c r="K39" s="60">
        <v>496977096</v>
      </c>
      <c r="L39" s="60">
        <v>509789814</v>
      </c>
      <c r="M39" s="60">
        <v>509789814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509789814</v>
      </c>
      <c r="W39" s="60">
        <v>209338500</v>
      </c>
      <c r="X39" s="60">
        <v>300451314</v>
      </c>
      <c r="Y39" s="61">
        <v>143.52</v>
      </c>
      <c r="Z39" s="62">
        <v>418677000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50096279</v>
      </c>
      <c r="C42" s="19">
        <v>0</v>
      </c>
      <c r="D42" s="59">
        <v>-8573003</v>
      </c>
      <c r="E42" s="60">
        <v>-8573003</v>
      </c>
      <c r="F42" s="60">
        <v>26918947</v>
      </c>
      <c r="G42" s="60">
        <v>-2916911</v>
      </c>
      <c r="H42" s="60">
        <v>-2737109</v>
      </c>
      <c r="I42" s="60">
        <v>21264927</v>
      </c>
      <c r="J42" s="60">
        <v>-1042857</v>
      </c>
      <c r="K42" s="60">
        <v>-4946483</v>
      </c>
      <c r="L42" s="60">
        <v>20671293</v>
      </c>
      <c r="M42" s="60">
        <v>14681953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35946880</v>
      </c>
      <c r="W42" s="60">
        <v>-4287498</v>
      </c>
      <c r="X42" s="60">
        <v>40234378</v>
      </c>
      <c r="Y42" s="61">
        <v>-938.41</v>
      </c>
      <c r="Z42" s="62">
        <v>-8573003</v>
      </c>
    </row>
    <row r="43" spans="1:26" ht="13.5">
      <c r="A43" s="58" t="s">
        <v>63</v>
      </c>
      <c r="B43" s="19">
        <v>394682</v>
      </c>
      <c r="C43" s="19">
        <v>0</v>
      </c>
      <c r="D43" s="59">
        <v>-47624000</v>
      </c>
      <c r="E43" s="60">
        <v>-47624000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25702</v>
      </c>
      <c r="L43" s="60">
        <v>0</v>
      </c>
      <c r="M43" s="60">
        <v>25702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25702</v>
      </c>
      <c r="W43" s="60">
        <v>-23814000</v>
      </c>
      <c r="X43" s="60">
        <v>23839702</v>
      </c>
      <c r="Y43" s="61">
        <v>-100.11</v>
      </c>
      <c r="Z43" s="62">
        <v>-47624000</v>
      </c>
    </row>
    <row r="44" spans="1:26" ht="13.5">
      <c r="A44" s="58" t="s">
        <v>64</v>
      </c>
      <c r="B44" s="19">
        <v>134395</v>
      </c>
      <c r="C44" s="19">
        <v>0</v>
      </c>
      <c r="D44" s="59">
        <v>166000</v>
      </c>
      <c r="E44" s="60">
        <v>166000</v>
      </c>
      <c r="F44" s="60">
        <v>2042</v>
      </c>
      <c r="G44" s="60">
        <v>7162</v>
      </c>
      <c r="H44" s="60">
        <v>6258</v>
      </c>
      <c r="I44" s="60">
        <v>15462</v>
      </c>
      <c r="J44" s="60">
        <v>11425</v>
      </c>
      <c r="K44" s="60">
        <v>11425</v>
      </c>
      <c r="L44" s="60">
        <v>9387</v>
      </c>
      <c r="M44" s="60">
        <v>32237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47699</v>
      </c>
      <c r="W44" s="60">
        <v>84000</v>
      </c>
      <c r="X44" s="60">
        <v>-36301</v>
      </c>
      <c r="Y44" s="61">
        <v>-43.22</v>
      </c>
      <c r="Z44" s="62">
        <v>166000</v>
      </c>
    </row>
    <row r="45" spans="1:26" ht="13.5">
      <c r="A45" s="70" t="s">
        <v>65</v>
      </c>
      <c r="B45" s="22">
        <v>99143624</v>
      </c>
      <c r="C45" s="22">
        <v>0</v>
      </c>
      <c r="D45" s="99">
        <v>-9434003</v>
      </c>
      <c r="E45" s="100">
        <v>-9434003</v>
      </c>
      <c r="F45" s="100">
        <v>26920989</v>
      </c>
      <c r="G45" s="100">
        <v>24011240</v>
      </c>
      <c r="H45" s="100">
        <v>21280389</v>
      </c>
      <c r="I45" s="100">
        <v>21280389</v>
      </c>
      <c r="J45" s="100">
        <v>20248957</v>
      </c>
      <c r="K45" s="100">
        <v>15339601</v>
      </c>
      <c r="L45" s="100">
        <v>36020281</v>
      </c>
      <c r="M45" s="100">
        <v>36020281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36020281</v>
      </c>
      <c r="W45" s="100">
        <v>18579502</v>
      </c>
      <c r="X45" s="100">
        <v>17440779</v>
      </c>
      <c r="Y45" s="101">
        <v>93.87</v>
      </c>
      <c r="Z45" s="102">
        <v>-9434003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6256637</v>
      </c>
      <c r="C49" s="52">
        <v>0</v>
      </c>
      <c r="D49" s="129">
        <v>2073795</v>
      </c>
      <c r="E49" s="54">
        <v>1524664</v>
      </c>
      <c r="F49" s="54">
        <v>0</v>
      </c>
      <c r="G49" s="54">
        <v>0</v>
      </c>
      <c r="H49" s="54">
        <v>0</v>
      </c>
      <c r="I49" s="54">
        <v>1100796</v>
      </c>
      <c r="J49" s="54">
        <v>0</v>
      </c>
      <c r="K49" s="54">
        <v>0</v>
      </c>
      <c r="L49" s="54">
        <v>0</v>
      </c>
      <c r="M49" s="54">
        <v>15848066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26803958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15486771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15486771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100.45018035592757</v>
      </c>
      <c r="C58" s="5">
        <f>IF(C67=0,0,+(C76/C67)*100)</f>
        <v>0</v>
      </c>
      <c r="D58" s="6">
        <f aca="true" t="shared" si="6" ref="D58:Z58">IF(D67=0,0,+(D76/D67)*100)</f>
        <v>80.51234870068762</v>
      </c>
      <c r="E58" s="7">
        <f t="shared" si="6"/>
        <v>80.51234870068762</v>
      </c>
      <c r="F58" s="7">
        <f t="shared" si="6"/>
        <v>8.527972971010833</v>
      </c>
      <c r="G58" s="7">
        <f t="shared" si="6"/>
        <v>71.77418152816739</v>
      </c>
      <c r="H58" s="7">
        <f t="shared" si="6"/>
        <v>95.28751916970856</v>
      </c>
      <c r="I58" s="7">
        <f t="shared" si="6"/>
        <v>58.990577782384946</v>
      </c>
      <c r="J58" s="7">
        <f t="shared" si="6"/>
        <v>72.7327438303317</v>
      </c>
      <c r="K58" s="7">
        <f t="shared" si="6"/>
        <v>73.68120038298414</v>
      </c>
      <c r="L58" s="7">
        <f t="shared" si="6"/>
        <v>82.30057036683584</v>
      </c>
      <c r="M58" s="7">
        <f t="shared" si="6"/>
        <v>75.98649771299495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67.41150083668279</v>
      </c>
      <c r="W58" s="7">
        <f t="shared" si="6"/>
        <v>80.5042366995416</v>
      </c>
      <c r="X58" s="7">
        <f t="shared" si="6"/>
        <v>0</v>
      </c>
      <c r="Y58" s="7">
        <f t="shared" si="6"/>
        <v>0</v>
      </c>
      <c r="Z58" s="8">
        <f t="shared" si="6"/>
        <v>80.51234870068762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82.5</v>
      </c>
      <c r="E59" s="10">
        <f t="shared" si="7"/>
        <v>82.5</v>
      </c>
      <c r="F59" s="10">
        <f t="shared" si="7"/>
        <v>0</v>
      </c>
      <c r="G59" s="10">
        <f t="shared" si="7"/>
        <v>69.92758663907985</v>
      </c>
      <c r="H59" s="10">
        <f t="shared" si="7"/>
        <v>98.32372526263313</v>
      </c>
      <c r="I59" s="10">
        <f t="shared" si="7"/>
        <v>55.32307259377899</v>
      </c>
      <c r="J59" s="10">
        <f t="shared" si="7"/>
        <v>64.75151952191298</v>
      </c>
      <c r="K59" s="10">
        <f t="shared" si="7"/>
        <v>64.80668201661798</v>
      </c>
      <c r="L59" s="10">
        <f t="shared" si="7"/>
        <v>53.77410708103777</v>
      </c>
      <c r="M59" s="10">
        <f t="shared" si="7"/>
        <v>61.111547691252866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58.21340102304872</v>
      </c>
      <c r="W59" s="10">
        <f t="shared" si="7"/>
        <v>82.50732873074881</v>
      </c>
      <c r="X59" s="10">
        <f t="shared" si="7"/>
        <v>0</v>
      </c>
      <c r="Y59" s="10">
        <f t="shared" si="7"/>
        <v>0</v>
      </c>
      <c r="Z59" s="11">
        <f t="shared" si="7"/>
        <v>82.5</v>
      </c>
    </row>
    <row r="60" spans="1:26" ht="13.5">
      <c r="A60" s="38" t="s">
        <v>32</v>
      </c>
      <c r="B60" s="12">
        <f t="shared" si="7"/>
        <v>100.58088693131621</v>
      </c>
      <c r="C60" s="12">
        <f t="shared" si="7"/>
        <v>0</v>
      </c>
      <c r="D60" s="3">
        <f t="shared" si="7"/>
        <v>80.03392624191274</v>
      </c>
      <c r="E60" s="13">
        <f t="shared" si="7"/>
        <v>80.03392624191274</v>
      </c>
      <c r="F60" s="13">
        <f t="shared" si="7"/>
        <v>12.840596410593552</v>
      </c>
      <c r="G60" s="13">
        <f t="shared" si="7"/>
        <v>73.14300899137103</v>
      </c>
      <c r="H60" s="13">
        <f t="shared" si="7"/>
        <v>93.76135921331475</v>
      </c>
      <c r="I60" s="13">
        <f t="shared" si="7"/>
        <v>60.74485427236817</v>
      </c>
      <c r="J60" s="13">
        <f t="shared" si="7"/>
        <v>76.91909033590271</v>
      </c>
      <c r="K60" s="13">
        <f t="shared" si="7"/>
        <v>77.52974553424093</v>
      </c>
      <c r="L60" s="13">
        <f t="shared" si="7"/>
        <v>97.61272183602196</v>
      </c>
      <c r="M60" s="13">
        <f t="shared" si="7"/>
        <v>83.2033141921807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71.82738252119834</v>
      </c>
      <c r="W60" s="13">
        <f t="shared" si="7"/>
        <v>80.02050556498774</v>
      </c>
      <c r="X60" s="13">
        <f t="shared" si="7"/>
        <v>0</v>
      </c>
      <c r="Y60" s="13">
        <f t="shared" si="7"/>
        <v>0</v>
      </c>
      <c r="Z60" s="14">
        <f t="shared" si="7"/>
        <v>80.03392624191274</v>
      </c>
    </row>
    <row r="61" spans="1:26" ht="13.5">
      <c r="A61" s="39" t="s">
        <v>103</v>
      </c>
      <c r="B61" s="12">
        <f t="shared" si="7"/>
        <v>100.65157557587901</v>
      </c>
      <c r="C61" s="12">
        <f t="shared" si="7"/>
        <v>0</v>
      </c>
      <c r="D61" s="3">
        <f t="shared" si="7"/>
        <v>77.5412276590288</v>
      </c>
      <c r="E61" s="13">
        <f t="shared" si="7"/>
        <v>77.5412276590288</v>
      </c>
      <c r="F61" s="13">
        <f t="shared" si="7"/>
        <v>11.958004343810288</v>
      </c>
      <c r="G61" s="13">
        <f t="shared" si="7"/>
        <v>72.6440379635102</v>
      </c>
      <c r="H61" s="13">
        <f t="shared" si="7"/>
        <v>95.87363214047383</v>
      </c>
      <c r="I61" s="13">
        <f t="shared" si="7"/>
        <v>61.05104377232752</v>
      </c>
      <c r="J61" s="13">
        <f t="shared" si="7"/>
        <v>78.09738734647902</v>
      </c>
      <c r="K61" s="13">
        <f t="shared" si="7"/>
        <v>78.83470269702583</v>
      </c>
      <c r="L61" s="13">
        <f t="shared" si="7"/>
        <v>103.0787047958293</v>
      </c>
      <c r="M61" s="13">
        <f t="shared" si="7"/>
        <v>85.5707838361007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73.05871245514942</v>
      </c>
      <c r="W61" s="13">
        <f t="shared" si="7"/>
        <v>77.53367996604415</v>
      </c>
      <c r="X61" s="13">
        <f t="shared" si="7"/>
        <v>0</v>
      </c>
      <c r="Y61" s="13">
        <f t="shared" si="7"/>
        <v>0</v>
      </c>
      <c r="Z61" s="14">
        <f t="shared" si="7"/>
        <v>77.5412276590288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100.0063922270519</v>
      </c>
      <c r="E64" s="13">
        <f t="shared" si="7"/>
        <v>100.0063922270519</v>
      </c>
      <c r="F64" s="13">
        <f t="shared" si="7"/>
        <v>14.86352888123168</v>
      </c>
      <c r="G64" s="13">
        <f t="shared" si="7"/>
        <v>77.88285449490269</v>
      </c>
      <c r="H64" s="13">
        <f t="shared" si="7"/>
        <v>73.88070046644395</v>
      </c>
      <c r="I64" s="13">
        <f t="shared" si="7"/>
        <v>55.756812477476394</v>
      </c>
      <c r="J64" s="13">
        <f t="shared" si="7"/>
        <v>63.99189371134776</v>
      </c>
      <c r="K64" s="13">
        <f t="shared" si="7"/>
        <v>64.46680886502519</v>
      </c>
      <c r="L64" s="13">
        <f t="shared" si="7"/>
        <v>58.39995927845637</v>
      </c>
      <c r="M64" s="13">
        <f t="shared" si="7"/>
        <v>62.289146001519626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59.16394874311457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100.0063922270519</v>
      </c>
    </row>
    <row r="65" spans="1:26" ht="13.5">
      <c r="A65" s="39" t="s">
        <v>107</v>
      </c>
      <c r="B65" s="12">
        <f t="shared" si="7"/>
        <v>100.1539920909662</v>
      </c>
      <c r="C65" s="12">
        <f t="shared" si="7"/>
        <v>0</v>
      </c>
      <c r="D65" s="3">
        <f t="shared" si="7"/>
        <v>100.03259207260511</v>
      </c>
      <c r="E65" s="13">
        <f t="shared" si="7"/>
        <v>100.03259207260511</v>
      </c>
      <c r="F65" s="13">
        <f t="shared" si="7"/>
        <v>98.30369511746912</v>
      </c>
      <c r="G65" s="13">
        <f t="shared" si="7"/>
        <v>75.35849056603774</v>
      </c>
      <c r="H65" s="13">
        <f t="shared" si="7"/>
        <v>100</v>
      </c>
      <c r="I65" s="13">
        <f t="shared" si="7"/>
        <v>88.99018114101914</v>
      </c>
      <c r="J65" s="13">
        <f t="shared" si="7"/>
        <v>99.69178134968946</v>
      </c>
      <c r="K65" s="13">
        <f t="shared" si="7"/>
        <v>100.10998142535928</v>
      </c>
      <c r="L65" s="13">
        <f t="shared" si="7"/>
        <v>100</v>
      </c>
      <c r="M65" s="13">
        <f t="shared" si="7"/>
        <v>99.89396996955911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95.0205239761657</v>
      </c>
      <c r="W65" s="13">
        <f t="shared" si="7"/>
        <v>99.25373134328358</v>
      </c>
      <c r="X65" s="13">
        <f t="shared" si="7"/>
        <v>0</v>
      </c>
      <c r="Y65" s="13">
        <f t="shared" si="7"/>
        <v>0</v>
      </c>
      <c r="Z65" s="14">
        <f t="shared" si="7"/>
        <v>100.03259207260511</v>
      </c>
    </row>
    <row r="66" spans="1:26" ht="13.5">
      <c r="A66" s="40" t="s">
        <v>110</v>
      </c>
      <c r="B66" s="15">
        <f t="shared" si="7"/>
        <v>109.332143947041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103.15121192373185</v>
      </c>
      <c r="I66" s="16">
        <f t="shared" si="7"/>
        <v>50.38351353848998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54.41429221750481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52.4996585832179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81399598</v>
      </c>
      <c r="C67" s="24"/>
      <c r="D67" s="25">
        <v>86371840</v>
      </c>
      <c r="E67" s="26">
        <v>86371840</v>
      </c>
      <c r="F67" s="26">
        <v>7782459</v>
      </c>
      <c r="G67" s="26">
        <v>8453498</v>
      </c>
      <c r="H67" s="26">
        <v>7842451</v>
      </c>
      <c r="I67" s="26">
        <v>24078408</v>
      </c>
      <c r="J67" s="26">
        <v>8253280</v>
      </c>
      <c r="K67" s="26">
        <v>8160129</v>
      </c>
      <c r="L67" s="26">
        <v>7232363</v>
      </c>
      <c r="M67" s="26">
        <v>23645772</v>
      </c>
      <c r="N67" s="26"/>
      <c r="O67" s="26"/>
      <c r="P67" s="26"/>
      <c r="Q67" s="26"/>
      <c r="R67" s="26"/>
      <c r="S67" s="26"/>
      <c r="T67" s="26"/>
      <c r="U67" s="26"/>
      <c r="V67" s="26">
        <v>47724180</v>
      </c>
      <c r="W67" s="26">
        <v>43194000</v>
      </c>
      <c r="X67" s="26"/>
      <c r="Y67" s="25"/>
      <c r="Z67" s="27">
        <v>86371840</v>
      </c>
    </row>
    <row r="68" spans="1:26" ht="13.5" hidden="1">
      <c r="A68" s="37" t="s">
        <v>31</v>
      </c>
      <c r="B68" s="19">
        <v>21524734</v>
      </c>
      <c r="C68" s="19"/>
      <c r="D68" s="20">
        <v>22598000</v>
      </c>
      <c r="E68" s="21">
        <v>22598000</v>
      </c>
      <c r="F68" s="21">
        <v>2613805</v>
      </c>
      <c r="G68" s="21">
        <v>2465429</v>
      </c>
      <c r="H68" s="21">
        <v>2525481</v>
      </c>
      <c r="I68" s="21">
        <v>7604715</v>
      </c>
      <c r="J68" s="21">
        <v>2529414</v>
      </c>
      <c r="K68" s="21">
        <v>2527261</v>
      </c>
      <c r="L68" s="21">
        <v>2527525</v>
      </c>
      <c r="M68" s="21">
        <v>7584200</v>
      </c>
      <c r="N68" s="21"/>
      <c r="O68" s="21"/>
      <c r="P68" s="21"/>
      <c r="Q68" s="21"/>
      <c r="R68" s="21"/>
      <c r="S68" s="21"/>
      <c r="T68" s="21"/>
      <c r="U68" s="21"/>
      <c r="V68" s="21">
        <v>15188915</v>
      </c>
      <c r="W68" s="21">
        <v>11298000</v>
      </c>
      <c r="X68" s="21"/>
      <c r="Y68" s="20"/>
      <c r="Z68" s="23">
        <v>22598000</v>
      </c>
    </row>
    <row r="69" spans="1:26" ht="13.5" hidden="1">
      <c r="A69" s="38" t="s">
        <v>32</v>
      </c>
      <c r="B69" s="19">
        <v>59661869</v>
      </c>
      <c r="C69" s="19"/>
      <c r="D69" s="20">
        <v>63593840</v>
      </c>
      <c r="E69" s="21">
        <v>63593840</v>
      </c>
      <c r="F69" s="21">
        <v>5168654</v>
      </c>
      <c r="G69" s="21">
        <v>5938249</v>
      </c>
      <c r="H69" s="21">
        <v>5269401</v>
      </c>
      <c r="I69" s="21">
        <v>16376304</v>
      </c>
      <c r="J69" s="21">
        <v>5674798</v>
      </c>
      <c r="K69" s="21">
        <v>5599496</v>
      </c>
      <c r="L69" s="21">
        <v>4679639</v>
      </c>
      <c r="M69" s="21">
        <v>15953933</v>
      </c>
      <c r="N69" s="21"/>
      <c r="O69" s="21"/>
      <c r="P69" s="21"/>
      <c r="Q69" s="21"/>
      <c r="R69" s="21"/>
      <c r="S69" s="21"/>
      <c r="T69" s="21"/>
      <c r="U69" s="21"/>
      <c r="V69" s="21">
        <v>32330237</v>
      </c>
      <c r="W69" s="21">
        <v>31806000</v>
      </c>
      <c r="X69" s="21"/>
      <c r="Y69" s="20"/>
      <c r="Z69" s="23">
        <v>63593840</v>
      </c>
    </row>
    <row r="70" spans="1:26" ht="13.5" hidden="1">
      <c r="A70" s="39" t="s">
        <v>103</v>
      </c>
      <c r="B70" s="19">
        <v>53035751</v>
      </c>
      <c r="C70" s="19"/>
      <c r="D70" s="20">
        <v>56538500</v>
      </c>
      <c r="E70" s="21">
        <v>56538500</v>
      </c>
      <c r="F70" s="21">
        <v>4614382</v>
      </c>
      <c r="G70" s="21">
        <v>5348399</v>
      </c>
      <c r="H70" s="21">
        <v>4724809</v>
      </c>
      <c r="I70" s="21">
        <v>14687590</v>
      </c>
      <c r="J70" s="21">
        <v>5036527</v>
      </c>
      <c r="K70" s="21">
        <v>4989422</v>
      </c>
      <c r="L70" s="21">
        <v>4069536</v>
      </c>
      <c r="M70" s="21">
        <v>14095485</v>
      </c>
      <c r="N70" s="21"/>
      <c r="O70" s="21"/>
      <c r="P70" s="21"/>
      <c r="Q70" s="21"/>
      <c r="R70" s="21"/>
      <c r="S70" s="21"/>
      <c r="T70" s="21"/>
      <c r="U70" s="21"/>
      <c r="V70" s="21">
        <v>28783075</v>
      </c>
      <c r="W70" s="21">
        <v>28272000</v>
      </c>
      <c r="X70" s="21"/>
      <c r="Y70" s="20"/>
      <c r="Z70" s="23">
        <v>56538500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5976734</v>
      </c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6257600</v>
      </c>
      <c r="E73" s="21">
        <v>6257600</v>
      </c>
      <c r="F73" s="21">
        <v>518901</v>
      </c>
      <c r="G73" s="21">
        <v>539500</v>
      </c>
      <c r="H73" s="21">
        <v>512173</v>
      </c>
      <c r="I73" s="21">
        <v>1570574</v>
      </c>
      <c r="J73" s="21">
        <v>573382</v>
      </c>
      <c r="K73" s="21">
        <v>569158</v>
      </c>
      <c r="L73" s="21">
        <v>569723</v>
      </c>
      <c r="M73" s="21">
        <v>1712263</v>
      </c>
      <c r="N73" s="21"/>
      <c r="O73" s="21"/>
      <c r="P73" s="21"/>
      <c r="Q73" s="21"/>
      <c r="R73" s="21"/>
      <c r="S73" s="21"/>
      <c r="T73" s="21"/>
      <c r="U73" s="21"/>
      <c r="V73" s="21">
        <v>3282837</v>
      </c>
      <c r="W73" s="21">
        <v>3132000</v>
      </c>
      <c r="X73" s="21"/>
      <c r="Y73" s="20"/>
      <c r="Z73" s="23">
        <v>6257600</v>
      </c>
    </row>
    <row r="74" spans="1:26" ht="13.5" hidden="1">
      <c r="A74" s="39" t="s">
        <v>107</v>
      </c>
      <c r="B74" s="19">
        <v>649384</v>
      </c>
      <c r="C74" s="19"/>
      <c r="D74" s="20">
        <v>797740</v>
      </c>
      <c r="E74" s="21">
        <v>797740</v>
      </c>
      <c r="F74" s="21">
        <v>35371</v>
      </c>
      <c r="G74" s="21">
        <v>50350</v>
      </c>
      <c r="H74" s="21">
        <v>32419</v>
      </c>
      <c r="I74" s="21">
        <v>118140</v>
      </c>
      <c r="J74" s="21">
        <v>64889</v>
      </c>
      <c r="K74" s="21">
        <v>40916</v>
      </c>
      <c r="L74" s="21">
        <v>40380</v>
      </c>
      <c r="M74" s="21">
        <v>146185</v>
      </c>
      <c r="N74" s="21"/>
      <c r="O74" s="21"/>
      <c r="P74" s="21"/>
      <c r="Q74" s="21"/>
      <c r="R74" s="21"/>
      <c r="S74" s="21"/>
      <c r="T74" s="21"/>
      <c r="U74" s="21"/>
      <c r="V74" s="21">
        <v>264325</v>
      </c>
      <c r="W74" s="21">
        <v>402000</v>
      </c>
      <c r="X74" s="21"/>
      <c r="Y74" s="20"/>
      <c r="Z74" s="23">
        <v>797740</v>
      </c>
    </row>
    <row r="75" spans="1:26" ht="13.5" hidden="1">
      <c r="A75" s="40" t="s">
        <v>110</v>
      </c>
      <c r="B75" s="28">
        <v>212995</v>
      </c>
      <c r="C75" s="28"/>
      <c r="D75" s="29">
        <v>180000</v>
      </c>
      <c r="E75" s="30">
        <v>180000</v>
      </c>
      <c r="F75" s="30"/>
      <c r="G75" s="30">
        <v>49820</v>
      </c>
      <c r="H75" s="30">
        <v>47569</v>
      </c>
      <c r="I75" s="30">
        <v>97389</v>
      </c>
      <c r="J75" s="30">
        <v>49068</v>
      </c>
      <c r="K75" s="30">
        <v>33372</v>
      </c>
      <c r="L75" s="30">
        <v>25199</v>
      </c>
      <c r="M75" s="30">
        <v>107639</v>
      </c>
      <c r="N75" s="30"/>
      <c r="O75" s="30"/>
      <c r="P75" s="30"/>
      <c r="Q75" s="30"/>
      <c r="R75" s="30"/>
      <c r="S75" s="30"/>
      <c r="T75" s="30"/>
      <c r="U75" s="30"/>
      <c r="V75" s="30">
        <v>205028</v>
      </c>
      <c r="W75" s="30">
        <v>90000</v>
      </c>
      <c r="X75" s="30"/>
      <c r="Y75" s="29"/>
      <c r="Z75" s="31">
        <v>180000</v>
      </c>
    </row>
    <row r="76" spans="1:26" ht="13.5" hidden="1">
      <c r="A76" s="42" t="s">
        <v>286</v>
      </c>
      <c r="B76" s="32">
        <v>81766043</v>
      </c>
      <c r="C76" s="32"/>
      <c r="D76" s="33">
        <v>69539997</v>
      </c>
      <c r="E76" s="34">
        <v>69539997</v>
      </c>
      <c r="F76" s="34">
        <v>663686</v>
      </c>
      <c r="G76" s="34">
        <v>6067429</v>
      </c>
      <c r="H76" s="34">
        <v>7472877</v>
      </c>
      <c r="I76" s="34">
        <v>14203992</v>
      </c>
      <c r="J76" s="34">
        <v>6002837</v>
      </c>
      <c r="K76" s="34">
        <v>6012481</v>
      </c>
      <c r="L76" s="34">
        <v>5952276</v>
      </c>
      <c r="M76" s="34">
        <v>17967594</v>
      </c>
      <c r="N76" s="34"/>
      <c r="O76" s="34"/>
      <c r="P76" s="34"/>
      <c r="Q76" s="34"/>
      <c r="R76" s="34"/>
      <c r="S76" s="34"/>
      <c r="T76" s="34"/>
      <c r="U76" s="34"/>
      <c r="V76" s="34">
        <v>32171586</v>
      </c>
      <c r="W76" s="34">
        <v>34773000</v>
      </c>
      <c r="X76" s="34"/>
      <c r="Y76" s="33"/>
      <c r="Z76" s="35">
        <v>69539997</v>
      </c>
    </row>
    <row r="77" spans="1:26" ht="13.5" hidden="1">
      <c r="A77" s="37" t="s">
        <v>31</v>
      </c>
      <c r="B77" s="19">
        <v>21524734</v>
      </c>
      <c r="C77" s="19"/>
      <c r="D77" s="20">
        <v>18643350</v>
      </c>
      <c r="E77" s="21">
        <v>18643350</v>
      </c>
      <c r="F77" s="21"/>
      <c r="G77" s="21">
        <v>1724015</v>
      </c>
      <c r="H77" s="21">
        <v>2483147</v>
      </c>
      <c r="I77" s="21">
        <v>4207162</v>
      </c>
      <c r="J77" s="21">
        <v>1637834</v>
      </c>
      <c r="K77" s="21">
        <v>1637834</v>
      </c>
      <c r="L77" s="21">
        <v>1359154</v>
      </c>
      <c r="M77" s="21">
        <v>4634822</v>
      </c>
      <c r="N77" s="21"/>
      <c r="O77" s="21"/>
      <c r="P77" s="21"/>
      <c r="Q77" s="21"/>
      <c r="R77" s="21"/>
      <c r="S77" s="21"/>
      <c r="T77" s="21"/>
      <c r="U77" s="21"/>
      <c r="V77" s="21">
        <v>8841984</v>
      </c>
      <c r="W77" s="21">
        <v>9321678</v>
      </c>
      <c r="X77" s="21"/>
      <c r="Y77" s="20"/>
      <c r="Z77" s="23">
        <v>18643350</v>
      </c>
    </row>
    <row r="78" spans="1:26" ht="13.5" hidden="1">
      <c r="A78" s="38" t="s">
        <v>32</v>
      </c>
      <c r="B78" s="19">
        <v>60008437</v>
      </c>
      <c r="C78" s="19"/>
      <c r="D78" s="20">
        <v>50896647</v>
      </c>
      <c r="E78" s="21">
        <v>50896647</v>
      </c>
      <c r="F78" s="21">
        <v>663686</v>
      </c>
      <c r="G78" s="21">
        <v>4343414</v>
      </c>
      <c r="H78" s="21">
        <v>4940662</v>
      </c>
      <c r="I78" s="21">
        <v>9947762</v>
      </c>
      <c r="J78" s="21">
        <v>4365003</v>
      </c>
      <c r="K78" s="21">
        <v>4341275</v>
      </c>
      <c r="L78" s="21">
        <v>4567923</v>
      </c>
      <c r="M78" s="21">
        <v>13274201</v>
      </c>
      <c r="N78" s="21"/>
      <c r="O78" s="21"/>
      <c r="P78" s="21"/>
      <c r="Q78" s="21"/>
      <c r="R78" s="21"/>
      <c r="S78" s="21"/>
      <c r="T78" s="21"/>
      <c r="U78" s="21"/>
      <c r="V78" s="21">
        <v>23221963</v>
      </c>
      <c r="W78" s="21">
        <v>25451322</v>
      </c>
      <c r="X78" s="21"/>
      <c r="Y78" s="20"/>
      <c r="Z78" s="23">
        <v>50896647</v>
      </c>
    </row>
    <row r="79" spans="1:26" ht="13.5" hidden="1">
      <c r="A79" s="39" t="s">
        <v>103</v>
      </c>
      <c r="B79" s="19">
        <v>53381319</v>
      </c>
      <c r="C79" s="19"/>
      <c r="D79" s="20">
        <v>43840647</v>
      </c>
      <c r="E79" s="21">
        <v>43840647</v>
      </c>
      <c r="F79" s="21">
        <v>551788</v>
      </c>
      <c r="G79" s="21">
        <v>3885293</v>
      </c>
      <c r="H79" s="21">
        <v>4529846</v>
      </c>
      <c r="I79" s="21">
        <v>8966927</v>
      </c>
      <c r="J79" s="21">
        <v>3933396</v>
      </c>
      <c r="K79" s="21">
        <v>3933396</v>
      </c>
      <c r="L79" s="21">
        <v>4194825</v>
      </c>
      <c r="M79" s="21">
        <v>12061617</v>
      </c>
      <c r="N79" s="21"/>
      <c r="O79" s="21"/>
      <c r="P79" s="21"/>
      <c r="Q79" s="21"/>
      <c r="R79" s="21"/>
      <c r="S79" s="21"/>
      <c r="T79" s="21"/>
      <c r="U79" s="21"/>
      <c r="V79" s="21">
        <v>21028544</v>
      </c>
      <c r="W79" s="21">
        <v>21920322</v>
      </c>
      <c r="X79" s="21"/>
      <c r="Y79" s="20"/>
      <c r="Z79" s="23">
        <v>43840647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5976734</v>
      </c>
      <c r="C82" s="19"/>
      <c r="D82" s="20">
        <v>6258000</v>
      </c>
      <c r="E82" s="21">
        <v>6258000</v>
      </c>
      <c r="F82" s="21">
        <v>77127</v>
      </c>
      <c r="G82" s="21">
        <v>420178</v>
      </c>
      <c r="H82" s="21">
        <v>378397</v>
      </c>
      <c r="I82" s="21">
        <v>875702</v>
      </c>
      <c r="J82" s="21">
        <v>366918</v>
      </c>
      <c r="K82" s="21">
        <v>366918</v>
      </c>
      <c r="L82" s="21">
        <v>332718</v>
      </c>
      <c r="M82" s="21">
        <v>1066554</v>
      </c>
      <c r="N82" s="21"/>
      <c r="O82" s="21"/>
      <c r="P82" s="21"/>
      <c r="Q82" s="21"/>
      <c r="R82" s="21"/>
      <c r="S82" s="21"/>
      <c r="T82" s="21"/>
      <c r="U82" s="21"/>
      <c r="V82" s="21">
        <v>1942256</v>
      </c>
      <c r="W82" s="21">
        <v>3132000</v>
      </c>
      <c r="X82" s="21"/>
      <c r="Y82" s="20"/>
      <c r="Z82" s="23">
        <v>6258000</v>
      </c>
    </row>
    <row r="83" spans="1:26" ht="13.5" hidden="1">
      <c r="A83" s="39" t="s">
        <v>107</v>
      </c>
      <c r="B83" s="19">
        <v>650384</v>
      </c>
      <c r="C83" s="19"/>
      <c r="D83" s="20">
        <v>798000</v>
      </c>
      <c r="E83" s="21">
        <v>798000</v>
      </c>
      <c r="F83" s="21">
        <v>34771</v>
      </c>
      <c r="G83" s="21">
        <v>37943</v>
      </c>
      <c r="H83" s="21">
        <v>32419</v>
      </c>
      <c r="I83" s="21">
        <v>105133</v>
      </c>
      <c r="J83" s="21">
        <v>64689</v>
      </c>
      <c r="K83" s="21">
        <v>40961</v>
      </c>
      <c r="L83" s="21">
        <v>40380</v>
      </c>
      <c r="M83" s="21">
        <v>146030</v>
      </c>
      <c r="N83" s="21"/>
      <c r="O83" s="21"/>
      <c r="P83" s="21"/>
      <c r="Q83" s="21"/>
      <c r="R83" s="21"/>
      <c r="S83" s="21"/>
      <c r="T83" s="21"/>
      <c r="U83" s="21"/>
      <c r="V83" s="21">
        <v>251163</v>
      </c>
      <c r="W83" s="21">
        <v>399000</v>
      </c>
      <c r="X83" s="21"/>
      <c r="Y83" s="20"/>
      <c r="Z83" s="23">
        <v>798000</v>
      </c>
    </row>
    <row r="84" spans="1:26" ht="13.5" hidden="1">
      <c r="A84" s="40" t="s">
        <v>110</v>
      </c>
      <c r="B84" s="28">
        <v>232872</v>
      </c>
      <c r="C84" s="28"/>
      <c r="D84" s="29"/>
      <c r="E84" s="30"/>
      <c r="F84" s="30"/>
      <c r="G84" s="30"/>
      <c r="H84" s="30">
        <v>49068</v>
      </c>
      <c r="I84" s="30">
        <v>49068</v>
      </c>
      <c r="J84" s="30"/>
      <c r="K84" s="30">
        <v>33372</v>
      </c>
      <c r="L84" s="30">
        <v>25199</v>
      </c>
      <c r="M84" s="30">
        <v>58571</v>
      </c>
      <c r="N84" s="30"/>
      <c r="O84" s="30"/>
      <c r="P84" s="30"/>
      <c r="Q84" s="30"/>
      <c r="R84" s="30"/>
      <c r="S84" s="30"/>
      <c r="T84" s="30"/>
      <c r="U84" s="30"/>
      <c r="V84" s="30">
        <v>107639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10214950</v>
      </c>
      <c r="F40" s="332">
        <f t="shared" si="9"/>
        <v>10214950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5107475</v>
      </c>
      <c r="Y40" s="332">
        <f t="shared" si="9"/>
        <v>-5107475</v>
      </c>
      <c r="Z40" s="323">
        <f>+IF(X40&lt;&gt;0,+(Y40/X40)*100,0)</f>
        <v>-100</v>
      </c>
      <c r="AA40" s="337">
        <f>SUM(AA41:AA49)</f>
        <v>10214950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10214950</v>
      </c>
      <c r="F49" s="53">
        <v>10214950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5107475</v>
      </c>
      <c r="Y49" s="53">
        <v>-5107475</v>
      </c>
      <c r="Z49" s="94">
        <v>-100</v>
      </c>
      <c r="AA49" s="95">
        <v>10214950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10214950</v>
      </c>
      <c r="F60" s="264">
        <f t="shared" si="14"/>
        <v>10214950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5107475</v>
      </c>
      <c r="Y60" s="264">
        <f t="shared" si="14"/>
        <v>-5107475</v>
      </c>
      <c r="Z60" s="324">
        <f>+IF(X60&lt;&gt;0,+(Y60/X60)*100,0)</f>
        <v>-100</v>
      </c>
      <c r="AA60" s="232">
        <f>+AA57+AA54+AA51+AA40+AA37+AA34+AA22+AA5</f>
        <v>10214950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105029144</v>
      </c>
      <c r="D5" s="153">
        <f>SUM(D6:D8)</f>
        <v>0</v>
      </c>
      <c r="E5" s="154">
        <f t="shared" si="0"/>
        <v>142186202</v>
      </c>
      <c r="F5" s="100">
        <f t="shared" si="0"/>
        <v>142186202</v>
      </c>
      <c r="G5" s="100">
        <f t="shared" si="0"/>
        <v>34918372</v>
      </c>
      <c r="H5" s="100">
        <f t="shared" si="0"/>
        <v>5734041</v>
      </c>
      <c r="I5" s="100">
        <f t="shared" si="0"/>
        <v>9670757</v>
      </c>
      <c r="J5" s="100">
        <f t="shared" si="0"/>
        <v>50323170</v>
      </c>
      <c r="K5" s="100">
        <f t="shared" si="0"/>
        <v>5223082</v>
      </c>
      <c r="L5" s="100">
        <f t="shared" si="0"/>
        <v>3758294</v>
      </c>
      <c r="M5" s="100">
        <f t="shared" si="0"/>
        <v>38855557</v>
      </c>
      <c r="N5" s="100">
        <f t="shared" si="0"/>
        <v>47836933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98160103</v>
      </c>
      <c r="X5" s="100">
        <f t="shared" si="0"/>
        <v>0</v>
      </c>
      <c r="Y5" s="100">
        <f t="shared" si="0"/>
        <v>98160103</v>
      </c>
      <c r="Z5" s="137">
        <f>+IF(X5&lt;&gt;0,+(Y5/X5)*100,0)</f>
        <v>0</v>
      </c>
      <c r="AA5" s="153">
        <f>SUM(AA6:AA8)</f>
        <v>142186202</v>
      </c>
    </row>
    <row r="6" spans="1:27" ht="13.5">
      <c r="A6" s="138" t="s">
        <v>75</v>
      </c>
      <c r="B6" s="136"/>
      <c r="C6" s="155">
        <v>1320</v>
      </c>
      <c r="D6" s="155"/>
      <c r="E6" s="156"/>
      <c r="F6" s="60"/>
      <c r="G6" s="60">
        <v>110</v>
      </c>
      <c r="H6" s="60">
        <v>110</v>
      </c>
      <c r="I6" s="60">
        <v>110</v>
      </c>
      <c r="J6" s="60">
        <v>330</v>
      </c>
      <c r="K6" s="60">
        <v>110</v>
      </c>
      <c r="L6" s="60">
        <v>110</v>
      </c>
      <c r="M6" s="60">
        <v>110</v>
      </c>
      <c r="N6" s="60">
        <v>330</v>
      </c>
      <c r="O6" s="60"/>
      <c r="P6" s="60"/>
      <c r="Q6" s="60"/>
      <c r="R6" s="60"/>
      <c r="S6" s="60"/>
      <c r="T6" s="60"/>
      <c r="U6" s="60"/>
      <c r="V6" s="60"/>
      <c r="W6" s="60">
        <v>660</v>
      </c>
      <c r="X6" s="60"/>
      <c r="Y6" s="60">
        <v>660</v>
      </c>
      <c r="Z6" s="140">
        <v>0</v>
      </c>
      <c r="AA6" s="155"/>
    </row>
    <row r="7" spans="1:27" ht="13.5">
      <c r="A7" s="138" t="s">
        <v>76</v>
      </c>
      <c r="B7" s="136"/>
      <c r="C7" s="157">
        <v>101687153</v>
      </c>
      <c r="D7" s="157"/>
      <c r="E7" s="158">
        <v>142186202</v>
      </c>
      <c r="F7" s="159">
        <v>142186202</v>
      </c>
      <c r="G7" s="159">
        <v>34900754</v>
      </c>
      <c r="H7" s="159">
        <v>5715467</v>
      </c>
      <c r="I7" s="159">
        <v>9651593</v>
      </c>
      <c r="J7" s="159">
        <v>50267814</v>
      </c>
      <c r="K7" s="159">
        <v>5203211</v>
      </c>
      <c r="L7" s="159">
        <v>3732823</v>
      </c>
      <c r="M7" s="159">
        <v>38830690</v>
      </c>
      <c r="N7" s="159">
        <v>47766724</v>
      </c>
      <c r="O7" s="159"/>
      <c r="P7" s="159"/>
      <c r="Q7" s="159"/>
      <c r="R7" s="159"/>
      <c r="S7" s="159"/>
      <c r="T7" s="159"/>
      <c r="U7" s="159"/>
      <c r="V7" s="159"/>
      <c r="W7" s="159">
        <v>98034538</v>
      </c>
      <c r="X7" s="159"/>
      <c r="Y7" s="159">
        <v>98034538</v>
      </c>
      <c r="Z7" s="141">
        <v>0</v>
      </c>
      <c r="AA7" s="157">
        <v>142186202</v>
      </c>
    </row>
    <row r="8" spans="1:27" ht="13.5">
      <c r="A8" s="138" t="s">
        <v>77</v>
      </c>
      <c r="B8" s="136"/>
      <c r="C8" s="155">
        <v>3340671</v>
      </c>
      <c r="D8" s="155"/>
      <c r="E8" s="156"/>
      <c r="F8" s="60"/>
      <c r="G8" s="60">
        <v>17508</v>
      </c>
      <c r="H8" s="60">
        <v>18464</v>
      </c>
      <c r="I8" s="60">
        <v>19054</v>
      </c>
      <c r="J8" s="60">
        <v>55026</v>
      </c>
      <c r="K8" s="60">
        <v>19761</v>
      </c>
      <c r="L8" s="60">
        <v>25361</v>
      </c>
      <c r="M8" s="60">
        <v>24757</v>
      </c>
      <c r="N8" s="60">
        <v>69879</v>
      </c>
      <c r="O8" s="60"/>
      <c r="P8" s="60"/>
      <c r="Q8" s="60"/>
      <c r="R8" s="60"/>
      <c r="S8" s="60"/>
      <c r="T8" s="60"/>
      <c r="U8" s="60"/>
      <c r="V8" s="60"/>
      <c r="W8" s="60">
        <v>124905</v>
      </c>
      <c r="X8" s="60"/>
      <c r="Y8" s="60">
        <v>124905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2235339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73336</v>
      </c>
      <c r="H9" s="100">
        <f t="shared" si="1"/>
        <v>73533</v>
      </c>
      <c r="I9" s="100">
        <f t="shared" si="1"/>
        <v>55667</v>
      </c>
      <c r="J9" s="100">
        <f t="shared" si="1"/>
        <v>202536</v>
      </c>
      <c r="K9" s="100">
        <f t="shared" si="1"/>
        <v>933728</v>
      </c>
      <c r="L9" s="100">
        <f t="shared" si="1"/>
        <v>196645</v>
      </c>
      <c r="M9" s="100">
        <f t="shared" si="1"/>
        <v>174089</v>
      </c>
      <c r="N9" s="100">
        <f t="shared" si="1"/>
        <v>1304462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1506998</v>
      </c>
      <c r="X9" s="100">
        <f t="shared" si="1"/>
        <v>0</v>
      </c>
      <c r="Y9" s="100">
        <f t="shared" si="1"/>
        <v>1506998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1224406</v>
      </c>
      <c r="D10" s="155"/>
      <c r="E10" s="156"/>
      <c r="F10" s="60"/>
      <c r="G10" s="60">
        <v>15297</v>
      </c>
      <c r="H10" s="60">
        <v>15164</v>
      </c>
      <c r="I10" s="60">
        <v>12700</v>
      </c>
      <c r="J10" s="60">
        <v>43161</v>
      </c>
      <c r="K10" s="60">
        <v>862222</v>
      </c>
      <c r="L10" s="60">
        <v>166147</v>
      </c>
      <c r="M10" s="60">
        <v>129289</v>
      </c>
      <c r="N10" s="60">
        <v>1157658</v>
      </c>
      <c r="O10" s="60"/>
      <c r="P10" s="60"/>
      <c r="Q10" s="60"/>
      <c r="R10" s="60"/>
      <c r="S10" s="60"/>
      <c r="T10" s="60"/>
      <c r="U10" s="60"/>
      <c r="V10" s="60"/>
      <c r="W10" s="60">
        <v>1200819</v>
      </c>
      <c r="X10" s="60"/>
      <c r="Y10" s="60">
        <v>1200819</v>
      </c>
      <c r="Z10" s="140">
        <v>0</v>
      </c>
      <c r="AA10" s="155"/>
    </row>
    <row r="11" spans="1:27" ht="13.5">
      <c r="A11" s="138" t="s">
        <v>80</v>
      </c>
      <c r="B11" s="136"/>
      <c r="C11" s="155">
        <v>29834</v>
      </c>
      <c r="D11" s="155"/>
      <c r="E11" s="156"/>
      <c r="F11" s="60"/>
      <c r="G11" s="60">
        <v>240</v>
      </c>
      <c r="H11" s="60">
        <v>635</v>
      </c>
      <c r="I11" s="60">
        <v>1286</v>
      </c>
      <c r="J11" s="60">
        <v>2161</v>
      </c>
      <c r="K11" s="60"/>
      <c r="L11" s="60">
        <v>4807</v>
      </c>
      <c r="M11" s="60">
        <v>984</v>
      </c>
      <c r="N11" s="60">
        <v>5791</v>
      </c>
      <c r="O11" s="60"/>
      <c r="P11" s="60"/>
      <c r="Q11" s="60"/>
      <c r="R11" s="60"/>
      <c r="S11" s="60"/>
      <c r="T11" s="60"/>
      <c r="U11" s="60"/>
      <c r="V11" s="60"/>
      <c r="W11" s="60">
        <v>7952</v>
      </c>
      <c r="X11" s="60"/>
      <c r="Y11" s="60">
        <v>7952</v>
      </c>
      <c r="Z11" s="140">
        <v>0</v>
      </c>
      <c r="AA11" s="155"/>
    </row>
    <row r="12" spans="1:27" ht="13.5">
      <c r="A12" s="138" t="s">
        <v>81</v>
      </c>
      <c r="B12" s="136"/>
      <c r="C12" s="155">
        <v>955137</v>
      </c>
      <c r="D12" s="155"/>
      <c r="E12" s="156"/>
      <c r="F12" s="60"/>
      <c r="G12" s="60">
        <v>54178</v>
      </c>
      <c r="H12" s="60">
        <v>53418</v>
      </c>
      <c r="I12" s="60">
        <v>37365</v>
      </c>
      <c r="J12" s="60">
        <v>144961</v>
      </c>
      <c r="K12" s="60">
        <v>67190</v>
      </c>
      <c r="L12" s="60">
        <v>21375</v>
      </c>
      <c r="M12" s="60">
        <v>39500</v>
      </c>
      <c r="N12" s="60">
        <v>128065</v>
      </c>
      <c r="O12" s="60"/>
      <c r="P12" s="60"/>
      <c r="Q12" s="60"/>
      <c r="R12" s="60"/>
      <c r="S12" s="60"/>
      <c r="T12" s="60"/>
      <c r="U12" s="60"/>
      <c r="V12" s="60"/>
      <c r="W12" s="60">
        <v>273026</v>
      </c>
      <c r="X12" s="60"/>
      <c r="Y12" s="60">
        <v>273026</v>
      </c>
      <c r="Z12" s="140">
        <v>0</v>
      </c>
      <c r="AA12" s="155"/>
    </row>
    <row r="13" spans="1:27" ht="13.5">
      <c r="A13" s="138" t="s">
        <v>82</v>
      </c>
      <c r="B13" s="136"/>
      <c r="C13" s="155">
        <v>25962</v>
      </c>
      <c r="D13" s="155"/>
      <c r="E13" s="156"/>
      <c r="F13" s="60"/>
      <c r="G13" s="60">
        <v>3621</v>
      </c>
      <c r="H13" s="60">
        <v>4316</v>
      </c>
      <c r="I13" s="60">
        <v>4316</v>
      </c>
      <c r="J13" s="60">
        <v>12253</v>
      </c>
      <c r="K13" s="60">
        <v>4316</v>
      </c>
      <c r="L13" s="60">
        <v>4316</v>
      </c>
      <c r="M13" s="60">
        <v>4316</v>
      </c>
      <c r="N13" s="60">
        <v>12948</v>
      </c>
      <c r="O13" s="60"/>
      <c r="P13" s="60"/>
      <c r="Q13" s="60"/>
      <c r="R13" s="60"/>
      <c r="S13" s="60"/>
      <c r="T13" s="60"/>
      <c r="U13" s="60"/>
      <c r="V13" s="60"/>
      <c r="W13" s="60">
        <v>25201</v>
      </c>
      <c r="X13" s="60"/>
      <c r="Y13" s="60">
        <v>25201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6768530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222757</v>
      </c>
      <c r="H15" s="100">
        <f t="shared" si="2"/>
        <v>421582</v>
      </c>
      <c r="I15" s="100">
        <f t="shared" si="2"/>
        <v>346856</v>
      </c>
      <c r="J15" s="100">
        <f t="shared" si="2"/>
        <v>991195</v>
      </c>
      <c r="K15" s="100">
        <f t="shared" si="2"/>
        <v>250822</v>
      </c>
      <c r="L15" s="100">
        <f t="shared" si="2"/>
        <v>1335251</v>
      </c>
      <c r="M15" s="100">
        <f t="shared" si="2"/>
        <v>285182</v>
      </c>
      <c r="N15" s="100">
        <f t="shared" si="2"/>
        <v>1871255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2862450</v>
      </c>
      <c r="X15" s="100">
        <f t="shared" si="2"/>
        <v>0</v>
      </c>
      <c r="Y15" s="100">
        <f t="shared" si="2"/>
        <v>2862450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1216178</v>
      </c>
      <c r="D16" s="155"/>
      <c r="E16" s="156"/>
      <c r="F16" s="60"/>
      <c r="G16" s="60">
        <v>375</v>
      </c>
      <c r="H16" s="60">
        <v>215861</v>
      </c>
      <c r="I16" s="60">
        <v>170083</v>
      </c>
      <c r="J16" s="60">
        <v>386319</v>
      </c>
      <c r="K16" s="60">
        <v>3078</v>
      </c>
      <c r="L16" s="60">
        <v>66367</v>
      </c>
      <c r="M16" s="60">
        <v>9092</v>
      </c>
      <c r="N16" s="60">
        <v>78537</v>
      </c>
      <c r="O16" s="60"/>
      <c r="P16" s="60"/>
      <c r="Q16" s="60"/>
      <c r="R16" s="60"/>
      <c r="S16" s="60"/>
      <c r="T16" s="60"/>
      <c r="U16" s="60"/>
      <c r="V16" s="60"/>
      <c r="W16" s="60">
        <v>464856</v>
      </c>
      <c r="X16" s="60"/>
      <c r="Y16" s="60">
        <v>464856</v>
      </c>
      <c r="Z16" s="140">
        <v>0</v>
      </c>
      <c r="AA16" s="155"/>
    </row>
    <row r="17" spans="1:27" ht="13.5">
      <c r="A17" s="138" t="s">
        <v>86</v>
      </c>
      <c r="B17" s="136"/>
      <c r="C17" s="155">
        <v>5552352</v>
      </c>
      <c r="D17" s="155"/>
      <c r="E17" s="156"/>
      <c r="F17" s="60"/>
      <c r="G17" s="60">
        <v>222382</v>
      </c>
      <c r="H17" s="60">
        <v>205721</v>
      </c>
      <c r="I17" s="60">
        <v>176773</v>
      </c>
      <c r="J17" s="60">
        <v>604876</v>
      </c>
      <c r="K17" s="60">
        <v>247744</v>
      </c>
      <c r="L17" s="60">
        <v>1268884</v>
      </c>
      <c r="M17" s="60">
        <v>276090</v>
      </c>
      <c r="N17" s="60">
        <v>1792718</v>
      </c>
      <c r="O17" s="60"/>
      <c r="P17" s="60"/>
      <c r="Q17" s="60"/>
      <c r="R17" s="60"/>
      <c r="S17" s="60"/>
      <c r="T17" s="60"/>
      <c r="U17" s="60"/>
      <c r="V17" s="60"/>
      <c r="W17" s="60">
        <v>2397594</v>
      </c>
      <c r="X17" s="60"/>
      <c r="Y17" s="60">
        <v>2397594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62122727</v>
      </c>
      <c r="D19" s="153">
        <f>SUM(D20:D23)</f>
        <v>0</v>
      </c>
      <c r="E19" s="154">
        <f t="shared" si="3"/>
        <v>62796100</v>
      </c>
      <c r="F19" s="100">
        <f t="shared" si="3"/>
        <v>62796100</v>
      </c>
      <c r="G19" s="100">
        <f t="shared" si="3"/>
        <v>5134036</v>
      </c>
      <c r="H19" s="100">
        <f t="shared" si="3"/>
        <v>5888275</v>
      </c>
      <c r="I19" s="100">
        <f t="shared" si="3"/>
        <v>5237358</v>
      </c>
      <c r="J19" s="100">
        <f t="shared" si="3"/>
        <v>16259669</v>
      </c>
      <c r="K19" s="100">
        <f t="shared" si="3"/>
        <v>5610285</v>
      </c>
      <c r="L19" s="100">
        <f t="shared" si="3"/>
        <v>5676656</v>
      </c>
      <c r="M19" s="100">
        <f t="shared" si="3"/>
        <v>4639259</v>
      </c>
      <c r="N19" s="100">
        <f t="shared" si="3"/>
        <v>15926200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32185869</v>
      </c>
      <c r="X19" s="100">
        <f t="shared" si="3"/>
        <v>0</v>
      </c>
      <c r="Y19" s="100">
        <f t="shared" si="3"/>
        <v>32185869</v>
      </c>
      <c r="Z19" s="137">
        <f>+IF(X19&lt;&gt;0,+(Y19/X19)*100,0)</f>
        <v>0</v>
      </c>
      <c r="AA19" s="153">
        <f>SUM(AA20:AA23)</f>
        <v>62796100</v>
      </c>
    </row>
    <row r="20" spans="1:27" ht="13.5">
      <c r="A20" s="138" t="s">
        <v>89</v>
      </c>
      <c r="B20" s="136"/>
      <c r="C20" s="155">
        <v>56137603</v>
      </c>
      <c r="D20" s="155"/>
      <c r="E20" s="156">
        <v>56538500</v>
      </c>
      <c r="F20" s="60">
        <v>56538500</v>
      </c>
      <c r="G20" s="60">
        <v>4614382</v>
      </c>
      <c r="H20" s="60">
        <v>5348399</v>
      </c>
      <c r="I20" s="60">
        <v>4724809</v>
      </c>
      <c r="J20" s="60">
        <v>14687590</v>
      </c>
      <c r="K20" s="60">
        <v>5036527</v>
      </c>
      <c r="L20" s="60">
        <v>5107122</v>
      </c>
      <c r="M20" s="60">
        <v>4069536</v>
      </c>
      <c r="N20" s="60">
        <v>14213185</v>
      </c>
      <c r="O20" s="60"/>
      <c r="P20" s="60"/>
      <c r="Q20" s="60"/>
      <c r="R20" s="60"/>
      <c r="S20" s="60"/>
      <c r="T20" s="60"/>
      <c r="U20" s="60"/>
      <c r="V20" s="60"/>
      <c r="W20" s="60">
        <v>28900775</v>
      </c>
      <c r="X20" s="60"/>
      <c r="Y20" s="60">
        <v>28900775</v>
      </c>
      <c r="Z20" s="140">
        <v>0</v>
      </c>
      <c r="AA20" s="155">
        <v>56538500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5985124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6257600</v>
      </c>
      <c r="F23" s="60">
        <v>6257600</v>
      </c>
      <c r="G23" s="60">
        <v>519654</v>
      </c>
      <c r="H23" s="60">
        <v>539876</v>
      </c>
      <c r="I23" s="60">
        <v>512549</v>
      </c>
      <c r="J23" s="60">
        <v>1572079</v>
      </c>
      <c r="K23" s="60">
        <v>573758</v>
      </c>
      <c r="L23" s="60">
        <v>569534</v>
      </c>
      <c r="M23" s="60">
        <v>569723</v>
      </c>
      <c r="N23" s="60">
        <v>1713015</v>
      </c>
      <c r="O23" s="60"/>
      <c r="P23" s="60"/>
      <c r="Q23" s="60"/>
      <c r="R23" s="60"/>
      <c r="S23" s="60"/>
      <c r="T23" s="60"/>
      <c r="U23" s="60"/>
      <c r="V23" s="60"/>
      <c r="W23" s="60">
        <v>3285094</v>
      </c>
      <c r="X23" s="60"/>
      <c r="Y23" s="60">
        <v>3285094</v>
      </c>
      <c r="Z23" s="140">
        <v>0</v>
      </c>
      <c r="AA23" s="155">
        <v>6257600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>
        <v>1231858</v>
      </c>
      <c r="J24" s="100">
        <v>1231858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1231858</v>
      </c>
      <c r="X24" s="100"/>
      <c r="Y24" s="100">
        <v>1231858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176155740</v>
      </c>
      <c r="D25" s="168">
        <f>+D5+D9+D15+D19+D24</f>
        <v>0</v>
      </c>
      <c r="E25" s="169">
        <f t="shared" si="4"/>
        <v>204982302</v>
      </c>
      <c r="F25" s="73">
        <f t="shared" si="4"/>
        <v>204982302</v>
      </c>
      <c r="G25" s="73">
        <f t="shared" si="4"/>
        <v>40348501</v>
      </c>
      <c r="H25" s="73">
        <f t="shared" si="4"/>
        <v>12117431</v>
      </c>
      <c r="I25" s="73">
        <f t="shared" si="4"/>
        <v>16542496</v>
      </c>
      <c r="J25" s="73">
        <f t="shared" si="4"/>
        <v>69008428</v>
      </c>
      <c r="K25" s="73">
        <f t="shared" si="4"/>
        <v>12017917</v>
      </c>
      <c r="L25" s="73">
        <f t="shared" si="4"/>
        <v>10966846</v>
      </c>
      <c r="M25" s="73">
        <f t="shared" si="4"/>
        <v>43954087</v>
      </c>
      <c r="N25" s="73">
        <f t="shared" si="4"/>
        <v>66938850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135947278</v>
      </c>
      <c r="X25" s="73">
        <f t="shared" si="4"/>
        <v>0</v>
      </c>
      <c r="Y25" s="73">
        <f t="shared" si="4"/>
        <v>135947278</v>
      </c>
      <c r="Z25" s="170">
        <f>+IF(X25&lt;&gt;0,+(Y25/X25)*100,0)</f>
        <v>0</v>
      </c>
      <c r="AA25" s="168">
        <f>+AA5+AA9+AA15+AA19+AA24</f>
        <v>204982302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47580325</v>
      </c>
      <c r="D28" s="153">
        <f>SUM(D29:D31)</f>
        <v>0</v>
      </c>
      <c r="E28" s="154">
        <f t="shared" si="5"/>
        <v>226353497</v>
      </c>
      <c r="F28" s="100">
        <f t="shared" si="5"/>
        <v>226353497</v>
      </c>
      <c r="G28" s="100">
        <f t="shared" si="5"/>
        <v>3326253</v>
      </c>
      <c r="H28" s="100">
        <f t="shared" si="5"/>
        <v>3604766</v>
      </c>
      <c r="I28" s="100">
        <f t="shared" si="5"/>
        <v>4203483</v>
      </c>
      <c r="J28" s="100">
        <f t="shared" si="5"/>
        <v>11134502</v>
      </c>
      <c r="K28" s="100">
        <f t="shared" si="5"/>
        <v>4697362</v>
      </c>
      <c r="L28" s="100">
        <f t="shared" si="5"/>
        <v>4320549</v>
      </c>
      <c r="M28" s="100">
        <f t="shared" si="5"/>
        <v>3765889</v>
      </c>
      <c r="N28" s="100">
        <f t="shared" si="5"/>
        <v>12783800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23918302</v>
      </c>
      <c r="X28" s="100">
        <f t="shared" si="5"/>
        <v>0</v>
      </c>
      <c r="Y28" s="100">
        <f t="shared" si="5"/>
        <v>23918302</v>
      </c>
      <c r="Z28" s="137">
        <f>+IF(X28&lt;&gt;0,+(Y28/X28)*100,0)</f>
        <v>0</v>
      </c>
      <c r="AA28" s="153">
        <f>SUM(AA29:AA31)</f>
        <v>226353497</v>
      </c>
    </row>
    <row r="29" spans="1:27" ht="13.5">
      <c r="A29" s="138" t="s">
        <v>75</v>
      </c>
      <c r="B29" s="136"/>
      <c r="C29" s="155">
        <v>17197276</v>
      </c>
      <c r="D29" s="155"/>
      <c r="E29" s="156"/>
      <c r="F29" s="60"/>
      <c r="G29" s="60">
        <v>1528209</v>
      </c>
      <c r="H29" s="60">
        <v>1554934</v>
      </c>
      <c r="I29" s="60">
        <v>1964338</v>
      </c>
      <c r="J29" s="60">
        <v>5047481</v>
      </c>
      <c r="K29" s="60">
        <v>1818088</v>
      </c>
      <c r="L29" s="60">
        <v>1174524</v>
      </c>
      <c r="M29" s="60">
        <v>1617883</v>
      </c>
      <c r="N29" s="60">
        <v>4610495</v>
      </c>
      <c r="O29" s="60"/>
      <c r="P29" s="60"/>
      <c r="Q29" s="60"/>
      <c r="R29" s="60"/>
      <c r="S29" s="60"/>
      <c r="T29" s="60"/>
      <c r="U29" s="60"/>
      <c r="V29" s="60"/>
      <c r="W29" s="60">
        <v>9657976</v>
      </c>
      <c r="X29" s="60"/>
      <c r="Y29" s="60">
        <v>9657976</v>
      </c>
      <c r="Z29" s="140">
        <v>0</v>
      </c>
      <c r="AA29" s="155"/>
    </row>
    <row r="30" spans="1:27" ht="13.5">
      <c r="A30" s="138" t="s">
        <v>76</v>
      </c>
      <c r="B30" s="136"/>
      <c r="C30" s="157">
        <v>8985987</v>
      </c>
      <c r="D30" s="157"/>
      <c r="E30" s="158">
        <v>226353497</v>
      </c>
      <c r="F30" s="159">
        <v>226353497</v>
      </c>
      <c r="G30" s="159">
        <v>588804</v>
      </c>
      <c r="H30" s="159">
        <v>642902</v>
      </c>
      <c r="I30" s="159">
        <v>721073</v>
      </c>
      <c r="J30" s="159">
        <v>1952779</v>
      </c>
      <c r="K30" s="159">
        <v>846121</v>
      </c>
      <c r="L30" s="159">
        <v>1353940</v>
      </c>
      <c r="M30" s="159">
        <v>680622</v>
      </c>
      <c r="N30" s="159">
        <v>2880683</v>
      </c>
      <c r="O30" s="159"/>
      <c r="P30" s="159"/>
      <c r="Q30" s="159"/>
      <c r="R30" s="159"/>
      <c r="S30" s="159"/>
      <c r="T30" s="159"/>
      <c r="U30" s="159"/>
      <c r="V30" s="159"/>
      <c r="W30" s="159">
        <v>4833462</v>
      </c>
      <c r="X30" s="159"/>
      <c r="Y30" s="159">
        <v>4833462</v>
      </c>
      <c r="Z30" s="141">
        <v>0</v>
      </c>
      <c r="AA30" s="157">
        <v>226353497</v>
      </c>
    </row>
    <row r="31" spans="1:27" ht="13.5">
      <c r="A31" s="138" t="s">
        <v>77</v>
      </c>
      <c r="B31" s="136"/>
      <c r="C31" s="155">
        <v>21397062</v>
      </c>
      <c r="D31" s="155"/>
      <c r="E31" s="156"/>
      <c r="F31" s="60"/>
      <c r="G31" s="60">
        <v>1209240</v>
      </c>
      <c r="H31" s="60">
        <v>1406930</v>
      </c>
      <c r="I31" s="60">
        <v>1518072</v>
      </c>
      <c r="J31" s="60">
        <v>4134242</v>
      </c>
      <c r="K31" s="60">
        <v>2033153</v>
      </c>
      <c r="L31" s="60">
        <v>1792085</v>
      </c>
      <c r="M31" s="60">
        <v>1467384</v>
      </c>
      <c r="N31" s="60">
        <v>5292622</v>
      </c>
      <c r="O31" s="60"/>
      <c r="P31" s="60"/>
      <c r="Q31" s="60"/>
      <c r="R31" s="60"/>
      <c r="S31" s="60"/>
      <c r="T31" s="60"/>
      <c r="U31" s="60"/>
      <c r="V31" s="60"/>
      <c r="W31" s="60">
        <v>9426864</v>
      </c>
      <c r="X31" s="60"/>
      <c r="Y31" s="60">
        <v>9426864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23799690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1424576</v>
      </c>
      <c r="H32" s="100">
        <f t="shared" si="6"/>
        <v>1325897</v>
      </c>
      <c r="I32" s="100">
        <f t="shared" si="6"/>
        <v>1445147</v>
      </c>
      <c r="J32" s="100">
        <f t="shared" si="6"/>
        <v>4195620</v>
      </c>
      <c r="K32" s="100">
        <f t="shared" si="6"/>
        <v>1468431</v>
      </c>
      <c r="L32" s="100">
        <f t="shared" si="6"/>
        <v>2150729</v>
      </c>
      <c r="M32" s="100">
        <f t="shared" si="6"/>
        <v>1837070</v>
      </c>
      <c r="N32" s="100">
        <f t="shared" si="6"/>
        <v>5456230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9651850</v>
      </c>
      <c r="X32" s="100">
        <f t="shared" si="6"/>
        <v>0</v>
      </c>
      <c r="Y32" s="100">
        <f t="shared" si="6"/>
        <v>9651850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3021372</v>
      </c>
      <c r="D33" s="155"/>
      <c r="E33" s="156"/>
      <c r="F33" s="60"/>
      <c r="G33" s="60">
        <v>161052</v>
      </c>
      <c r="H33" s="60">
        <v>179793</v>
      </c>
      <c r="I33" s="60">
        <v>196399</v>
      </c>
      <c r="J33" s="60">
        <v>537244</v>
      </c>
      <c r="K33" s="60">
        <v>192198</v>
      </c>
      <c r="L33" s="60">
        <v>274239</v>
      </c>
      <c r="M33" s="60">
        <v>206716</v>
      </c>
      <c r="N33" s="60">
        <v>673153</v>
      </c>
      <c r="O33" s="60"/>
      <c r="P33" s="60"/>
      <c r="Q33" s="60"/>
      <c r="R33" s="60"/>
      <c r="S33" s="60"/>
      <c r="T33" s="60"/>
      <c r="U33" s="60"/>
      <c r="V33" s="60"/>
      <c r="W33" s="60">
        <v>1210397</v>
      </c>
      <c r="X33" s="60"/>
      <c r="Y33" s="60">
        <v>1210397</v>
      </c>
      <c r="Z33" s="140">
        <v>0</v>
      </c>
      <c r="AA33" s="155"/>
    </row>
    <row r="34" spans="1:27" ht="13.5">
      <c r="A34" s="138" t="s">
        <v>80</v>
      </c>
      <c r="B34" s="136"/>
      <c r="C34" s="155">
        <v>6608539</v>
      </c>
      <c r="D34" s="155"/>
      <c r="E34" s="156"/>
      <c r="F34" s="60"/>
      <c r="G34" s="60">
        <v>176003</v>
      </c>
      <c r="H34" s="60">
        <v>175060</v>
      </c>
      <c r="I34" s="60">
        <v>252245</v>
      </c>
      <c r="J34" s="60">
        <v>603308</v>
      </c>
      <c r="K34" s="60">
        <v>235336</v>
      </c>
      <c r="L34" s="60">
        <v>392313</v>
      </c>
      <c r="M34" s="60">
        <v>400424</v>
      </c>
      <c r="N34" s="60">
        <v>1028073</v>
      </c>
      <c r="O34" s="60"/>
      <c r="P34" s="60"/>
      <c r="Q34" s="60"/>
      <c r="R34" s="60"/>
      <c r="S34" s="60"/>
      <c r="T34" s="60"/>
      <c r="U34" s="60"/>
      <c r="V34" s="60"/>
      <c r="W34" s="60">
        <v>1631381</v>
      </c>
      <c r="X34" s="60"/>
      <c r="Y34" s="60">
        <v>1631381</v>
      </c>
      <c r="Z34" s="140">
        <v>0</v>
      </c>
      <c r="AA34" s="155"/>
    </row>
    <row r="35" spans="1:27" ht="13.5">
      <c r="A35" s="138" t="s">
        <v>81</v>
      </c>
      <c r="B35" s="136"/>
      <c r="C35" s="155">
        <v>13874775</v>
      </c>
      <c r="D35" s="155"/>
      <c r="E35" s="156"/>
      <c r="F35" s="60"/>
      <c r="G35" s="60">
        <v>1081011</v>
      </c>
      <c r="H35" s="60">
        <v>963655</v>
      </c>
      <c r="I35" s="60">
        <v>989347</v>
      </c>
      <c r="J35" s="60">
        <v>3034013</v>
      </c>
      <c r="K35" s="60">
        <v>1040779</v>
      </c>
      <c r="L35" s="60">
        <v>1476913</v>
      </c>
      <c r="M35" s="60">
        <v>1223933</v>
      </c>
      <c r="N35" s="60">
        <v>3741625</v>
      </c>
      <c r="O35" s="60"/>
      <c r="P35" s="60"/>
      <c r="Q35" s="60"/>
      <c r="R35" s="60"/>
      <c r="S35" s="60"/>
      <c r="T35" s="60"/>
      <c r="U35" s="60"/>
      <c r="V35" s="60"/>
      <c r="W35" s="60">
        <v>6775638</v>
      </c>
      <c r="X35" s="60"/>
      <c r="Y35" s="60">
        <v>6775638</v>
      </c>
      <c r="Z35" s="140">
        <v>0</v>
      </c>
      <c r="AA35" s="155"/>
    </row>
    <row r="36" spans="1:27" ht="13.5">
      <c r="A36" s="138" t="s">
        <v>82</v>
      </c>
      <c r="B36" s="136"/>
      <c r="C36" s="155">
        <v>207075</v>
      </c>
      <c r="D36" s="155"/>
      <c r="E36" s="156"/>
      <c r="F36" s="60"/>
      <c r="G36" s="60">
        <v>6510</v>
      </c>
      <c r="H36" s="60">
        <v>6384</v>
      </c>
      <c r="I36" s="60">
        <v>6653</v>
      </c>
      <c r="J36" s="60">
        <v>19547</v>
      </c>
      <c r="K36" s="60">
        <v>118</v>
      </c>
      <c r="L36" s="60">
        <v>6735</v>
      </c>
      <c r="M36" s="60">
        <v>5468</v>
      </c>
      <c r="N36" s="60">
        <v>12321</v>
      </c>
      <c r="O36" s="60"/>
      <c r="P36" s="60"/>
      <c r="Q36" s="60"/>
      <c r="R36" s="60"/>
      <c r="S36" s="60"/>
      <c r="T36" s="60"/>
      <c r="U36" s="60"/>
      <c r="V36" s="60"/>
      <c r="W36" s="60">
        <v>31868</v>
      </c>
      <c r="X36" s="60"/>
      <c r="Y36" s="60">
        <v>31868</v>
      </c>
      <c r="Z36" s="140">
        <v>0</v>
      </c>
      <c r="AA36" s="155"/>
    </row>
    <row r="37" spans="1:27" ht="13.5">
      <c r="A37" s="138" t="s">
        <v>83</v>
      </c>
      <c r="B37" s="136"/>
      <c r="C37" s="157">
        <v>87929</v>
      </c>
      <c r="D37" s="157"/>
      <c r="E37" s="158"/>
      <c r="F37" s="159"/>
      <c r="G37" s="159"/>
      <c r="H37" s="159">
        <v>1005</v>
      </c>
      <c r="I37" s="159">
        <v>503</v>
      </c>
      <c r="J37" s="159">
        <v>1508</v>
      </c>
      <c r="K37" s="159"/>
      <c r="L37" s="159">
        <v>529</v>
      </c>
      <c r="M37" s="159">
        <v>529</v>
      </c>
      <c r="N37" s="159">
        <v>1058</v>
      </c>
      <c r="O37" s="159"/>
      <c r="P37" s="159"/>
      <c r="Q37" s="159"/>
      <c r="R37" s="159"/>
      <c r="S37" s="159"/>
      <c r="T37" s="159"/>
      <c r="U37" s="159"/>
      <c r="V37" s="159"/>
      <c r="W37" s="159">
        <v>2566</v>
      </c>
      <c r="X37" s="159"/>
      <c r="Y37" s="159">
        <v>2566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24684672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523426</v>
      </c>
      <c r="H38" s="100">
        <f t="shared" si="7"/>
        <v>801763</v>
      </c>
      <c r="I38" s="100">
        <f t="shared" si="7"/>
        <v>914703</v>
      </c>
      <c r="J38" s="100">
        <f t="shared" si="7"/>
        <v>2239892</v>
      </c>
      <c r="K38" s="100">
        <f t="shared" si="7"/>
        <v>528225</v>
      </c>
      <c r="L38" s="100">
        <f t="shared" si="7"/>
        <v>2037832</v>
      </c>
      <c r="M38" s="100">
        <f t="shared" si="7"/>
        <v>760678</v>
      </c>
      <c r="N38" s="100">
        <f t="shared" si="7"/>
        <v>3326735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5566627</v>
      </c>
      <c r="X38" s="100">
        <f t="shared" si="7"/>
        <v>0</v>
      </c>
      <c r="Y38" s="100">
        <f t="shared" si="7"/>
        <v>5566627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4448106</v>
      </c>
      <c r="D39" s="155"/>
      <c r="E39" s="156"/>
      <c r="F39" s="60"/>
      <c r="G39" s="60">
        <v>242793</v>
      </c>
      <c r="H39" s="60">
        <v>463211</v>
      </c>
      <c r="I39" s="60">
        <v>437198</v>
      </c>
      <c r="J39" s="60">
        <v>1143202</v>
      </c>
      <c r="K39" s="60">
        <v>253010</v>
      </c>
      <c r="L39" s="60">
        <v>406474</v>
      </c>
      <c r="M39" s="60">
        <v>254750</v>
      </c>
      <c r="N39" s="60">
        <v>914234</v>
      </c>
      <c r="O39" s="60"/>
      <c r="P39" s="60"/>
      <c r="Q39" s="60"/>
      <c r="R39" s="60"/>
      <c r="S39" s="60"/>
      <c r="T39" s="60"/>
      <c r="U39" s="60"/>
      <c r="V39" s="60"/>
      <c r="W39" s="60">
        <v>2057436</v>
      </c>
      <c r="X39" s="60"/>
      <c r="Y39" s="60">
        <v>2057436</v>
      </c>
      <c r="Z39" s="140">
        <v>0</v>
      </c>
      <c r="AA39" s="155"/>
    </row>
    <row r="40" spans="1:27" ht="13.5">
      <c r="A40" s="138" t="s">
        <v>86</v>
      </c>
      <c r="B40" s="136"/>
      <c r="C40" s="155">
        <v>20236566</v>
      </c>
      <c r="D40" s="155"/>
      <c r="E40" s="156"/>
      <c r="F40" s="60"/>
      <c r="G40" s="60">
        <v>280633</v>
      </c>
      <c r="H40" s="60">
        <v>338552</v>
      </c>
      <c r="I40" s="60">
        <v>477505</v>
      </c>
      <c r="J40" s="60">
        <v>1096690</v>
      </c>
      <c r="K40" s="60">
        <v>275215</v>
      </c>
      <c r="L40" s="60">
        <v>1631358</v>
      </c>
      <c r="M40" s="60">
        <v>505928</v>
      </c>
      <c r="N40" s="60">
        <v>2412501</v>
      </c>
      <c r="O40" s="60"/>
      <c r="P40" s="60"/>
      <c r="Q40" s="60"/>
      <c r="R40" s="60"/>
      <c r="S40" s="60"/>
      <c r="T40" s="60"/>
      <c r="U40" s="60"/>
      <c r="V40" s="60"/>
      <c r="W40" s="60">
        <v>3509191</v>
      </c>
      <c r="X40" s="60"/>
      <c r="Y40" s="60">
        <v>3509191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56039914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1042838</v>
      </c>
      <c r="H42" s="100">
        <f t="shared" si="8"/>
        <v>6117466</v>
      </c>
      <c r="I42" s="100">
        <f t="shared" si="8"/>
        <v>6853068</v>
      </c>
      <c r="J42" s="100">
        <f t="shared" si="8"/>
        <v>14013372</v>
      </c>
      <c r="K42" s="100">
        <f t="shared" si="8"/>
        <v>3605686</v>
      </c>
      <c r="L42" s="100">
        <f t="shared" si="8"/>
        <v>6441180</v>
      </c>
      <c r="M42" s="100">
        <f t="shared" si="8"/>
        <v>5084676</v>
      </c>
      <c r="N42" s="100">
        <f t="shared" si="8"/>
        <v>15131542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29144914</v>
      </c>
      <c r="X42" s="100">
        <f t="shared" si="8"/>
        <v>0</v>
      </c>
      <c r="Y42" s="100">
        <f t="shared" si="8"/>
        <v>29144914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>
        <v>45595366</v>
      </c>
      <c r="D43" s="155"/>
      <c r="E43" s="156"/>
      <c r="F43" s="60"/>
      <c r="G43" s="60">
        <v>438218</v>
      </c>
      <c r="H43" s="60">
        <v>5574482</v>
      </c>
      <c r="I43" s="60">
        <v>5898000</v>
      </c>
      <c r="J43" s="60">
        <v>11910700</v>
      </c>
      <c r="K43" s="60">
        <v>2871172</v>
      </c>
      <c r="L43" s="60">
        <v>4929946</v>
      </c>
      <c r="M43" s="60">
        <v>4020509</v>
      </c>
      <c r="N43" s="60">
        <v>11821627</v>
      </c>
      <c r="O43" s="60"/>
      <c r="P43" s="60"/>
      <c r="Q43" s="60"/>
      <c r="R43" s="60"/>
      <c r="S43" s="60"/>
      <c r="T43" s="60"/>
      <c r="U43" s="60"/>
      <c r="V43" s="60"/>
      <c r="W43" s="60">
        <v>23732327</v>
      </c>
      <c r="X43" s="60"/>
      <c r="Y43" s="60">
        <v>23732327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10444548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604620</v>
      </c>
      <c r="H46" s="60">
        <v>542984</v>
      </c>
      <c r="I46" s="60">
        <v>955068</v>
      </c>
      <c r="J46" s="60">
        <v>2102672</v>
      </c>
      <c r="K46" s="60">
        <v>734514</v>
      </c>
      <c r="L46" s="60">
        <v>1511234</v>
      </c>
      <c r="M46" s="60">
        <v>1064167</v>
      </c>
      <c r="N46" s="60">
        <v>3309915</v>
      </c>
      <c r="O46" s="60"/>
      <c r="P46" s="60"/>
      <c r="Q46" s="60"/>
      <c r="R46" s="60"/>
      <c r="S46" s="60"/>
      <c r="T46" s="60"/>
      <c r="U46" s="60"/>
      <c r="V46" s="60"/>
      <c r="W46" s="60">
        <v>5412587</v>
      </c>
      <c r="X46" s="60"/>
      <c r="Y46" s="60">
        <v>5412587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152104601</v>
      </c>
      <c r="D48" s="168">
        <f>+D28+D32+D38+D42+D47</f>
        <v>0</v>
      </c>
      <c r="E48" s="169">
        <f t="shared" si="9"/>
        <v>226353497</v>
      </c>
      <c r="F48" s="73">
        <f t="shared" si="9"/>
        <v>226353497</v>
      </c>
      <c r="G48" s="73">
        <f t="shared" si="9"/>
        <v>6317093</v>
      </c>
      <c r="H48" s="73">
        <f t="shared" si="9"/>
        <v>11849892</v>
      </c>
      <c r="I48" s="73">
        <f t="shared" si="9"/>
        <v>13416401</v>
      </c>
      <c r="J48" s="73">
        <f t="shared" si="9"/>
        <v>31583386</v>
      </c>
      <c r="K48" s="73">
        <f t="shared" si="9"/>
        <v>10299704</v>
      </c>
      <c r="L48" s="73">
        <f t="shared" si="9"/>
        <v>14950290</v>
      </c>
      <c r="M48" s="73">
        <f t="shared" si="9"/>
        <v>11448313</v>
      </c>
      <c r="N48" s="73">
        <f t="shared" si="9"/>
        <v>36698307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68281693</v>
      </c>
      <c r="X48" s="73">
        <f t="shared" si="9"/>
        <v>0</v>
      </c>
      <c r="Y48" s="73">
        <f t="shared" si="9"/>
        <v>68281693</v>
      </c>
      <c r="Z48" s="170">
        <f>+IF(X48&lt;&gt;0,+(Y48/X48)*100,0)</f>
        <v>0</v>
      </c>
      <c r="AA48" s="168">
        <f>+AA28+AA32+AA38+AA42+AA47</f>
        <v>226353497</v>
      </c>
    </row>
    <row r="49" spans="1:27" ht="13.5">
      <c r="A49" s="148" t="s">
        <v>49</v>
      </c>
      <c r="B49" s="149"/>
      <c r="C49" s="171">
        <f aca="true" t="shared" si="10" ref="C49:Y49">+C25-C48</f>
        <v>24051139</v>
      </c>
      <c r="D49" s="171">
        <f>+D25-D48</f>
        <v>0</v>
      </c>
      <c r="E49" s="172">
        <f t="shared" si="10"/>
        <v>-21371195</v>
      </c>
      <c r="F49" s="173">
        <f t="shared" si="10"/>
        <v>-21371195</v>
      </c>
      <c r="G49" s="173">
        <f t="shared" si="10"/>
        <v>34031408</v>
      </c>
      <c r="H49" s="173">
        <f t="shared" si="10"/>
        <v>267539</v>
      </c>
      <c r="I49" s="173">
        <f t="shared" si="10"/>
        <v>3126095</v>
      </c>
      <c r="J49" s="173">
        <f t="shared" si="10"/>
        <v>37425042</v>
      </c>
      <c r="K49" s="173">
        <f t="shared" si="10"/>
        <v>1718213</v>
      </c>
      <c r="L49" s="173">
        <f t="shared" si="10"/>
        <v>-3983444</v>
      </c>
      <c r="M49" s="173">
        <f t="shared" si="10"/>
        <v>32505774</v>
      </c>
      <c r="N49" s="173">
        <f t="shared" si="10"/>
        <v>30240543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67665585</v>
      </c>
      <c r="X49" s="173">
        <f>IF(F25=F48,0,X25-X48)</f>
        <v>0</v>
      </c>
      <c r="Y49" s="173">
        <f t="shared" si="10"/>
        <v>67665585</v>
      </c>
      <c r="Z49" s="174">
        <f>+IF(X49&lt;&gt;0,+(Y49/X49)*100,0)</f>
        <v>0</v>
      </c>
      <c r="AA49" s="171">
        <f>+AA25-AA48</f>
        <v>-21371195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21524734</v>
      </c>
      <c r="D5" s="155">
        <v>0</v>
      </c>
      <c r="E5" s="156">
        <v>22598000</v>
      </c>
      <c r="F5" s="60">
        <v>22598000</v>
      </c>
      <c r="G5" s="60">
        <v>2613805</v>
      </c>
      <c r="H5" s="60">
        <v>2465429</v>
      </c>
      <c r="I5" s="60">
        <v>2525481</v>
      </c>
      <c r="J5" s="60">
        <v>7604715</v>
      </c>
      <c r="K5" s="60">
        <v>2529414</v>
      </c>
      <c r="L5" s="60">
        <v>2527261</v>
      </c>
      <c r="M5" s="60">
        <v>2527525</v>
      </c>
      <c r="N5" s="60">
        <v>7584200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15188915</v>
      </c>
      <c r="X5" s="60">
        <v>11298000</v>
      </c>
      <c r="Y5" s="60">
        <v>3890915</v>
      </c>
      <c r="Z5" s="140">
        <v>34.44</v>
      </c>
      <c r="AA5" s="155">
        <v>22598000</v>
      </c>
    </row>
    <row r="6" spans="1:27" ht="13.5">
      <c r="A6" s="181" t="s">
        <v>102</v>
      </c>
      <c r="B6" s="182"/>
      <c r="C6" s="155">
        <v>1357597</v>
      </c>
      <c r="D6" s="155">
        <v>0</v>
      </c>
      <c r="E6" s="156">
        <v>1551312</v>
      </c>
      <c r="F6" s="60">
        <v>1551312</v>
      </c>
      <c r="G6" s="60">
        <v>129747</v>
      </c>
      <c r="H6" s="60">
        <v>141653</v>
      </c>
      <c r="I6" s="60">
        <v>134877</v>
      </c>
      <c r="J6" s="60">
        <v>406277</v>
      </c>
      <c r="K6" s="60">
        <v>142148</v>
      </c>
      <c r="L6" s="60">
        <v>149149</v>
      </c>
      <c r="M6" s="60">
        <v>156709</v>
      </c>
      <c r="N6" s="60">
        <v>448006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854283</v>
      </c>
      <c r="X6" s="60">
        <v>774000</v>
      </c>
      <c r="Y6" s="60">
        <v>80283</v>
      </c>
      <c r="Z6" s="140">
        <v>10.37</v>
      </c>
      <c r="AA6" s="155">
        <v>1551312</v>
      </c>
    </row>
    <row r="7" spans="1:27" ht="13.5">
      <c r="A7" s="183" t="s">
        <v>103</v>
      </c>
      <c r="B7" s="182"/>
      <c r="C7" s="155">
        <v>53035751</v>
      </c>
      <c r="D7" s="155">
        <v>0</v>
      </c>
      <c r="E7" s="156">
        <v>56538500</v>
      </c>
      <c r="F7" s="60">
        <v>56538500</v>
      </c>
      <c r="G7" s="60">
        <v>4614382</v>
      </c>
      <c r="H7" s="60">
        <v>5348399</v>
      </c>
      <c r="I7" s="60">
        <v>4724809</v>
      </c>
      <c r="J7" s="60">
        <v>14687590</v>
      </c>
      <c r="K7" s="60">
        <v>5036527</v>
      </c>
      <c r="L7" s="60">
        <v>4989422</v>
      </c>
      <c r="M7" s="60">
        <v>4069536</v>
      </c>
      <c r="N7" s="60">
        <v>14095485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28783075</v>
      </c>
      <c r="X7" s="60">
        <v>28272000</v>
      </c>
      <c r="Y7" s="60">
        <v>511075</v>
      </c>
      <c r="Z7" s="140">
        <v>1.81</v>
      </c>
      <c r="AA7" s="155">
        <v>56538500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5976734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6257600</v>
      </c>
      <c r="F10" s="54">
        <v>6257600</v>
      </c>
      <c r="G10" s="54">
        <v>518901</v>
      </c>
      <c r="H10" s="54">
        <v>539500</v>
      </c>
      <c r="I10" s="54">
        <v>512173</v>
      </c>
      <c r="J10" s="54">
        <v>1570574</v>
      </c>
      <c r="K10" s="54">
        <v>573382</v>
      </c>
      <c r="L10" s="54">
        <v>569158</v>
      </c>
      <c r="M10" s="54">
        <v>569723</v>
      </c>
      <c r="N10" s="54">
        <v>1712263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3282837</v>
      </c>
      <c r="X10" s="54">
        <v>3132000</v>
      </c>
      <c r="Y10" s="54">
        <v>150837</v>
      </c>
      <c r="Z10" s="184">
        <v>4.82</v>
      </c>
      <c r="AA10" s="130">
        <v>6257600</v>
      </c>
    </row>
    <row r="11" spans="1:27" ht="13.5">
      <c r="A11" s="183" t="s">
        <v>107</v>
      </c>
      <c r="B11" s="185"/>
      <c r="C11" s="155">
        <v>649384</v>
      </c>
      <c r="D11" s="155">
        <v>0</v>
      </c>
      <c r="E11" s="156">
        <v>797740</v>
      </c>
      <c r="F11" s="60">
        <v>797740</v>
      </c>
      <c r="G11" s="60">
        <v>35371</v>
      </c>
      <c r="H11" s="60">
        <v>50350</v>
      </c>
      <c r="I11" s="60">
        <v>32419</v>
      </c>
      <c r="J11" s="60">
        <v>118140</v>
      </c>
      <c r="K11" s="60">
        <v>64889</v>
      </c>
      <c r="L11" s="60">
        <v>40916</v>
      </c>
      <c r="M11" s="60">
        <v>40380</v>
      </c>
      <c r="N11" s="60">
        <v>146185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264325</v>
      </c>
      <c r="X11" s="60">
        <v>402000</v>
      </c>
      <c r="Y11" s="60">
        <v>-137675</v>
      </c>
      <c r="Z11" s="140">
        <v>-34.25</v>
      </c>
      <c r="AA11" s="155">
        <v>797740</v>
      </c>
    </row>
    <row r="12" spans="1:27" ht="13.5">
      <c r="A12" s="183" t="s">
        <v>108</v>
      </c>
      <c r="B12" s="185"/>
      <c r="C12" s="155">
        <v>793923</v>
      </c>
      <c r="D12" s="155">
        <v>0</v>
      </c>
      <c r="E12" s="156">
        <v>3107200</v>
      </c>
      <c r="F12" s="60">
        <v>3107200</v>
      </c>
      <c r="G12" s="60">
        <v>61079</v>
      </c>
      <c r="H12" s="60">
        <v>63301</v>
      </c>
      <c r="I12" s="60">
        <v>1293835</v>
      </c>
      <c r="J12" s="60">
        <v>1418215</v>
      </c>
      <c r="K12" s="60">
        <v>66215</v>
      </c>
      <c r="L12" s="60">
        <v>71063</v>
      </c>
      <c r="M12" s="60">
        <v>62518</v>
      </c>
      <c r="N12" s="60">
        <v>199796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1618011</v>
      </c>
      <c r="X12" s="60">
        <v>1554000</v>
      </c>
      <c r="Y12" s="60">
        <v>64011</v>
      </c>
      <c r="Z12" s="140">
        <v>4.12</v>
      </c>
      <c r="AA12" s="155">
        <v>3107200</v>
      </c>
    </row>
    <row r="13" spans="1:27" ht="13.5">
      <c r="A13" s="181" t="s">
        <v>109</v>
      </c>
      <c r="B13" s="185"/>
      <c r="C13" s="155">
        <v>3749327</v>
      </c>
      <c r="D13" s="155">
        <v>0</v>
      </c>
      <c r="E13" s="156">
        <v>3000000</v>
      </c>
      <c r="F13" s="60">
        <v>3000000</v>
      </c>
      <c r="G13" s="60">
        <v>7218774</v>
      </c>
      <c r="H13" s="60">
        <v>149973</v>
      </c>
      <c r="I13" s="60">
        <v>6815149</v>
      </c>
      <c r="J13" s="60">
        <v>14183896</v>
      </c>
      <c r="K13" s="60">
        <v>494730</v>
      </c>
      <c r="L13" s="60">
        <v>0</v>
      </c>
      <c r="M13" s="60">
        <v>9933864</v>
      </c>
      <c r="N13" s="60">
        <v>10428594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24612490</v>
      </c>
      <c r="X13" s="60">
        <v>1500000</v>
      </c>
      <c r="Y13" s="60">
        <v>23112490</v>
      </c>
      <c r="Z13" s="140">
        <v>1540.83</v>
      </c>
      <c r="AA13" s="155">
        <v>3000000</v>
      </c>
    </row>
    <row r="14" spans="1:27" ht="13.5">
      <c r="A14" s="181" t="s">
        <v>110</v>
      </c>
      <c r="B14" s="185"/>
      <c r="C14" s="155">
        <v>212995</v>
      </c>
      <c r="D14" s="155">
        <v>0</v>
      </c>
      <c r="E14" s="156">
        <v>180000</v>
      </c>
      <c r="F14" s="60">
        <v>180000</v>
      </c>
      <c r="G14" s="60">
        <v>0</v>
      </c>
      <c r="H14" s="60">
        <v>49820</v>
      </c>
      <c r="I14" s="60">
        <v>47569</v>
      </c>
      <c r="J14" s="60">
        <v>97389</v>
      </c>
      <c r="K14" s="60">
        <v>49068</v>
      </c>
      <c r="L14" s="60">
        <v>33372</v>
      </c>
      <c r="M14" s="60">
        <v>25199</v>
      </c>
      <c r="N14" s="60">
        <v>107639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205028</v>
      </c>
      <c r="X14" s="60">
        <v>90000</v>
      </c>
      <c r="Y14" s="60">
        <v>115028</v>
      </c>
      <c r="Z14" s="140">
        <v>127.81</v>
      </c>
      <c r="AA14" s="155">
        <v>180000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595551</v>
      </c>
      <c r="D16" s="155">
        <v>0</v>
      </c>
      <c r="E16" s="156">
        <v>804500</v>
      </c>
      <c r="F16" s="60">
        <v>804500</v>
      </c>
      <c r="G16" s="60">
        <v>35249</v>
      </c>
      <c r="H16" s="60">
        <v>23617</v>
      </c>
      <c r="I16" s="60">
        <v>20258</v>
      </c>
      <c r="J16" s="60">
        <v>79124</v>
      </c>
      <c r="K16" s="60">
        <v>21806</v>
      </c>
      <c r="L16" s="60">
        <v>379</v>
      </c>
      <c r="M16" s="60">
        <v>19879</v>
      </c>
      <c r="N16" s="60">
        <v>42064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121188</v>
      </c>
      <c r="X16" s="60">
        <v>402000</v>
      </c>
      <c r="Y16" s="60">
        <v>-280812</v>
      </c>
      <c r="Z16" s="140">
        <v>-69.85</v>
      </c>
      <c r="AA16" s="155">
        <v>804500</v>
      </c>
    </row>
    <row r="17" spans="1:27" ht="13.5">
      <c r="A17" s="181" t="s">
        <v>113</v>
      </c>
      <c r="B17" s="185"/>
      <c r="C17" s="155">
        <v>1781717</v>
      </c>
      <c r="D17" s="155">
        <v>0</v>
      </c>
      <c r="E17" s="156">
        <v>1955050</v>
      </c>
      <c r="F17" s="60">
        <v>1955050</v>
      </c>
      <c r="G17" s="60">
        <v>143756</v>
      </c>
      <c r="H17" s="60">
        <v>121890</v>
      </c>
      <c r="I17" s="60">
        <v>126316</v>
      </c>
      <c r="J17" s="60">
        <v>391962</v>
      </c>
      <c r="K17" s="60">
        <v>154551</v>
      </c>
      <c r="L17" s="60">
        <v>109852</v>
      </c>
      <c r="M17" s="60">
        <v>167997</v>
      </c>
      <c r="N17" s="60">
        <v>432400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824362</v>
      </c>
      <c r="X17" s="60">
        <v>978000</v>
      </c>
      <c r="Y17" s="60">
        <v>-153638</v>
      </c>
      <c r="Z17" s="140">
        <v>-15.71</v>
      </c>
      <c r="AA17" s="155">
        <v>1955050</v>
      </c>
    </row>
    <row r="18" spans="1:27" ht="13.5">
      <c r="A18" s="183" t="s">
        <v>114</v>
      </c>
      <c r="B18" s="182"/>
      <c r="C18" s="155">
        <v>1120183</v>
      </c>
      <c r="D18" s="155">
        <v>0</v>
      </c>
      <c r="E18" s="156">
        <v>1150000</v>
      </c>
      <c r="F18" s="60">
        <v>1150000</v>
      </c>
      <c r="G18" s="60">
        <v>78879</v>
      </c>
      <c r="H18" s="60">
        <v>84084</v>
      </c>
      <c r="I18" s="60">
        <v>50457</v>
      </c>
      <c r="J18" s="60">
        <v>213420</v>
      </c>
      <c r="K18" s="60">
        <v>93193</v>
      </c>
      <c r="L18" s="60">
        <v>56022</v>
      </c>
      <c r="M18" s="60">
        <v>108093</v>
      </c>
      <c r="N18" s="60">
        <v>257308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470728</v>
      </c>
      <c r="X18" s="60">
        <v>576000</v>
      </c>
      <c r="Y18" s="60">
        <v>-105272</v>
      </c>
      <c r="Z18" s="140">
        <v>-18.28</v>
      </c>
      <c r="AA18" s="155">
        <v>1150000</v>
      </c>
    </row>
    <row r="19" spans="1:27" ht="13.5">
      <c r="A19" s="181" t="s">
        <v>34</v>
      </c>
      <c r="B19" s="185"/>
      <c r="C19" s="155">
        <v>84308927</v>
      </c>
      <c r="D19" s="155">
        <v>0</v>
      </c>
      <c r="E19" s="156">
        <v>66465000</v>
      </c>
      <c r="F19" s="60">
        <v>66465000</v>
      </c>
      <c r="G19" s="60">
        <v>24895800</v>
      </c>
      <c r="H19" s="60">
        <v>3073963</v>
      </c>
      <c r="I19" s="60">
        <v>237156</v>
      </c>
      <c r="J19" s="60">
        <v>28206919</v>
      </c>
      <c r="K19" s="60">
        <v>2791994</v>
      </c>
      <c r="L19" s="60">
        <v>2388778</v>
      </c>
      <c r="M19" s="60">
        <v>26269546</v>
      </c>
      <c r="N19" s="60">
        <v>31450318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59657237</v>
      </c>
      <c r="X19" s="60">
        <v>33234000</v>
      </c>
      <c r="Y19" s="60">
        <v>26423237</v>
      </c>
      <c r="Z19" s="140">
        <v>79.51</v>
      </c>
      <c r="AA19" s="155">
        <v>66465000</v>
      </c>
    </row>
    <row r="20" spans="1:27" ht="13.5">
      <c r="A20" s="181" t="s">
        <v>35</v>
      </c>
      <c r="B20" s="185"/>
      <c r="C20" s="155">
        <v>1048917</v>
      </c>
      <c r="D20" s="155">
        <v>0</v>
      </c>
      <c r="E20" s="156">
        <v>141400</v>
      </c>
      <c r="F20" s="54">
        <v>141400</v>
      </c>
      <c r="G20" s="54">
        <v>2758</v>
      </c>
      <c r="H20" s="54">
        <v>5452</v>
      </c>
      <c r="I20" s="54">
        <v>21997</v>
      </c>
      <c r="J20" s="54">
        <v>30207</v>
      </c>
      <c r="K20" s="54">
        <v>0</v>
      </c>
      <c r="L20" s="54">
        <v>5772</v>
      </c>
      <c r="M20" s="54">
        <v>3118</v>
      </c>
      <c r="N20" s="54">
        <v>8890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39097</v>
      </c>
      <c r="X20" s="54">
        <v>72000</v>
      </c>
      <c r="Y20" s="54">
        <v>-32903</v>
      </c>
      <c r="Z20" s="184">
        <v>-45.7</v>
      </c>
      <c r="AA20" s="130">
        <v>141400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10000</v>
      </c>
      <c r="F21" s="60">
        <v>10000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25702</v>
      </c>
      <c r="M21" s="60">
        <v>0</v>
      </c>
      <c r="N21" s="60">
        <v>25702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25702</v>
      </c>
      <c r="X21" s="60">
        <v>4800</v>
      </c>
      <c r="Y21" s="60">
        <v>20902</v>
      </c>
      <c r="Z21" s="140">
        <v>435.46</v>
      </c>
      <c r="AA21" s="155">
        <v>10000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176155740</v>
      </c>
      <c r="D22" s="188">
        <f>SUM(D5:D21)</f>
        <v>0</v>
      </c>
      <c r="E22" s="189">
        <f t="shared" si="0"/>
        <v>164556302</v>
      </c>
      <c r="F22" s="190">
        <f t="shared" si="0"/>
        <v>164556302</v>
      </c>
      <c r="G22" s="190">
        <f t="shared" si="0"/>
        <v>40348501</v>
      </c>
      <c r="H22" s="190">
        <f t="shared" si="0"/>
        <v>12117431</v>
      </c>
      <c r="I22" s="190">
        <f t="shared" si="0"/>
        <v>16542496</v>
      </c>
      <c r="J22" s="190">
        <f t="shared" si="0"/>
        <v>69008428</v>
      </c>
      <c r="K22" s="190">
        <f t="shared" si="0"/>
        <v>12017917</v>
      </c>
      <c r="L22" s="190">
        <f t="shared" si="0"/>
        <v>10966846</v>
      </c>
      <c r="M22" s="190">
        <f t="shared" si="0"/>
        <v>43954087</v>
      </c>
      <c r="N22" s="190">
        <f t="shared" si="0"/>
        <v>66938850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135947278</v>
      </c>
      <c r="X22" s="190">
        <f t="shared" si="0"/>
        <v>82288800</v>
      </c>
      <c r="Y22" s="190">
        <f t="shared" si="0"/>
        <v>53658478</v>
      </c>
      <c r="Z22" s="191">
        <f>+IF(X22&lt;&gt;0,+(Y22/X22)*100,0)</f>
        <v>65.20751062112949</v>
      </c>
      <c r="AA22" s="188">
        <f>SUM(AA5:AA21)</f>
        <v>164556302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51523902</v>
      </c>
      <c r="D25" s="155">
        <v>0</v>
      </c>
      <c r="E25" s="156">
        <v>71855605</v>
      </c>
      <c r="F25" s="60">
        <v>71855605</v>
      </c>
      <c r="G25" s="60">
        <v>4141490</v>
      </c>
      <c r="H25" s="60">
        <v>3617167</v>
      </c>
      <c r="I25" s="60">
        <v>4437125</v>
      </c>
      <c r="J25" s="60">
        <v>12195782</v>
      </c>
      <c r="K25" s="60">
        <v>3826589</v>
      </c>
      <c r="L25" s="60">
        <v>6164464</v>
      </c>
      <c r="M25" s="60">
        <v>4595193</v>
      </c>
      <c r="N25" s="60">
        <v>14586246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26782028</v>
      </c>
      <c r="X25" s="60">
        <v>35928000</v>
      </c>
      <c r="Y25" s="60">
        <v>-9145972</v>
      </c>
      <c r="Z25" s="140">
        <v>-25.46</v>
      </c>
      <c r="AA25" s="155">
        <v>71855605</v>
      </c>
    </row>
    <row r="26" spans="1:27" ht="13.5">
      <c r="A26" s="183" t="s">
        <v>38</v>
      </c>
      <c r="B26" s="182"/>
      <c r="C26" s="155">
        <v>6868774</v>
      </c>
      <c r="D26" s="155">
        <v>0</v>
      </c>
      <c r="E26" s="156">
        <v>6319710</v>
      </c>
      <c r="F26" s="60">
        <v>6319710</v>
      </c>
      <c r="G26" s="60">
        <v>417664</v>
      </c>
      <c r="H26" s="60">
        <v>543988</v>
      </c>
      <c r="I26" s="60">
        <v>526076</v>
      </c>
      <c r="J26" s="60">
        <v>1487728</v>
      </c>
      <c r="K26" s="60">
        <v>681295</v>
      </c>
      <c r="L26" s="60">
        <v>428436</v>
      </c>
      <c r="M26" s="60">
        <v>568535</v>
      </c>
      <c r="N26" s="60">
        <v>1678266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3165994</v>
      </c>
      <c r="X26" s="60">
        <v>3162000</v>
      </c>
      <c r="Y26" s="60">
        <v>3994</v>
      </c>
      <c r="Z26" s="140">
        <v>0.13</v>
      </c>
      <c r="AA26" s="155">
        <v>6319710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4325329</v>
      </c>
      <c r="F27" s="60">
        <v>4325329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2160000</v>
      </c>
      <c r="Y27" s="60">
        <v>-2160000</v>
      </c>
      <c r="Z27" s="140">
        <v>-100</v>
      </c>
      <c r="AA27" s="155">
        <v>4325329</v>
      </c>
    </row>
    <row r="28" spans="1:27" ht="13.5">
      <c r="A28" s="183" t="s">
        <v>39</v>
      </c>
      <c r="B28" s="182"/>
      <c r="C28" s="155">
        <v>19618142</v>
      </c>
      <c r="D28" s="155">
        <v>0</v>
      </c>
      <c r="E28" s="156">
        <v>21542773</v>
      </c>
      <c r="F28" s="60">
        <v>21542773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10770000</v>
      </c>
      <c r="Y28" s="60">
        <v>-10770000</v>
      </c>
      <c r="Z28" s="140">
        <v>-100</v>
      </c>
      <c r="AA28" s="155">
        <v>21542773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28477358</v>
      </c>
      <c r="D30" s="155">
        <v>0</v>
      </c>
      <c r="E30" s="156">
        <v>41000000</v>
      </c>
      <c r="F30" s="60">
        <v>41000000</v>
      </c>
      <c r="G30" s="60">
        <v>0</v>
      </c>
      <c r="H30" s="60">
        <v>5076281</v>
      </c>
      <c r="I30" s="60">
        <v>4492422</v>
      </c>
      <c r="J30" s="60">
        <v>9568703</v>
      </c>
      <c r="K30" s="60">
        <v>2467395</v>
      </c>
      <c r="L30" s="60">
        <v>2969622</v>
      </c>
      <c r="M30" s="60">
        <v>2373210</v>
      </c>
      <c r="N30" s="60">
        <v>7810227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17378930</v>
      </c>
      <c r="X30" s="60">
        <v>20502000</v>
      </c>
      <c r="Y30" s="60">
        <v>-3123070</v>
      </c>
      <c r="Z30" s="140">
        <v>-15.23</v>
      </c>
      <c r="AA30" s="155">
        <v>41000000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10862121</v>
      </c>
      <c r="D32" s="155">
        <v>0</v>
      </c>
      <c r="E32" s="156">
        <v>13383080</v>
      </c>
      <c r="F32" s="60">
        <v>13383080</v>
      </c>
      <c r="G32" s="60">
        <v>182463</v>
      </c>
      <c r="H32" s="60">
        <v>573114</v>
      </c>
      <c r="I32" s="60">
        <v>413379</v>
      </c>
      <c r="J32" s="60">
        <v>1168956</v>
      </c>
      <c r="K32" s="60">
        <v>220447</v>
      </c>
      <c r="L32" s="60">
        <v>915464</v>
      </c>
      <c r="M32" s="60">
        <v>276227</v>
      </c>
      <c r="N32" s="60">
        <v>1412138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2581094</v>
      </c>
      <c r="X32" s="60">
        <v>6690000</v>
      </c>
      <c r="Y32" s="60">
        <v>-4108906</v>
      </c>
      <c r="Z32" s="140">
        <v>-61.42</v>
      </c>
      <c r="AA32" s="155">
        <v>13383080</v>
      </c>
    </row>
    <row r="33" spans="1:27" ht="13.5">
      <c r="A33" s="183" t="s">
        <v>42</v>
      </c>
      <c r="B33" s="182"/>
      <c r="C33" s="155">
        <v>1346404</v>
      </c>
      <c r="D33" s="155">
        <v>0</v>
      </c>
      <c r="E33" s="156">
        <v>42544000</v>
      </c>
      <c r="F33" s="60">
        <v>42544000</v>
      </c>
      <c r="G33" s="60">
        <v>84742</v>
      </c>
      <c r="H33" s="60">
        <v>114137</v>
      </c>
      <c r="I33" s="60">
        <v>105770</v>
      </c>
      <c r="J33" s="60">
        <v>304649</v>
      </c>
      <c r="K33" s="60">
        <v>107230</v>
      </c>
      <c r="L33" s="60">
        <v>107073</v>
      </c>
      <c r="M33" s="60">
        <v>105072</v>
      </c>
      <c r="N33" s="60">
        <v>319375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624024</v>
      </c>
      <c r="X33" s="60">
        <v>21270000</v>
      </c>
      <c r="Y33" s="60">
        <v>-20645976</v>
      </c>
      <c r="Z33" s="140">
        <v>-97.07</v>
      </c>
      <c r="AA33" s="155">
        <v>42544000</v>
      </c>
    </row>
    <row r="34" spans="1:27" ht="13.5">
      <c r="A34" s="183" t="s">
        <v>43</v>
      </c>
      <c r="B34" s="182"/>
      <c r="C34" s="155">
        <v>33407900</v>
      </c>
      <c r="D34" s="155">
        <v>0</v>
      </c>
      <c r="E34" s="156">
        <v>25383000</v>
      </c>
      <c r="F34" s="60">
        <v>25383000</v>
      </c>
      <c r="G34" s="60">
        <v>1490734</v>
      </c>
      <c r="H34" s="60">
        <v>1925205</v>
      </c>
      <c r="I34" s="60">
        <v>3441629</v>
      </c>
      <c r="J34" s="60">
        <v>6857568</v>
      </c>
      <c r="K34" s="60">
        <v>2996748</v>
      </c>
      <c r="L34" s="60">
        <v>4365231</v>
      </c>
      <c r="M34" s="60">
        <v>3530076</v>
      </c>
      <c r="N34" s="60">
        <v>10892055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17749623</v>
      </c>
      <c r="X34" s="60">
        <v>12690000</v>
      </c>
      <c r="Y34" s="60">
        <v>5059623</v>
      </c>
      <c r="Z34" s="140">
        <v>39.87</v>
      </c>
      <c r="AA34" s="155">
        <v>25383000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152104601</v>
      </c>
      <c r="D36" s="188">
        <f>SUM(D25:D35)</f>
        <v>0</v>
      </c>
      <c r="E36" s="189">
        <f t="shared" si="1"/>
        <v>226353497</v>
      </c>
      <c r="F36" s="190">
        <f t="shared" si="1"/>
        <v>226353497</v>
      </c>
      <c r="G36" s="190">
        <f t="shared" si="1"/>
        <v>6317093</v>
      </c>
      <c r="H36" s="190">
        <f t="shared" si="1"/>
        <v>11849892</v>
      </c>
      <c r="I36" s="190">
        <f t="shared" si="1"/>
        <v>13416401</v>
      </c>
      <c r="J36" s="190">
        <f t="shared" si="1"/>
        <v>31583386</v>
      </c>
      <c r="K36" s="190">
        <f t="shared" si="1"/>
        <v>10299704</v>
      </c>
      <c r="L36" s="190">
        <f t="shared" si="1"/>
        <v>14950290</v>
      </c>
      <c r="M36" s="190">
        <f t="shared" si="1"/>
        <v>11448313</v>
      </c>
      <c r="N36" s="190">
        <f t="shared" si="1"/>
        <v>36698307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68281693</v>
      </c>
      <c r="X36" s="190">
        <f t="shared" si="1"/>
        <v>113172000</v>
      </c>
      <c r="Y36" s="190">
        <f t="shared" si="1"/>
        <v>-44890307</v>
      </c>
      <c r="Z36" s="191">
        <f>+IF(X36&lt;&gt;0,+(Y36/X36)*100,0)</f>
        <v>-39.665559502350405</v>
      </c>
      <c r="AA36" s="188">
        <f>SUM(AA25:AA35)</f>
        <v>226353497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24051139</v>
      </c>
      <c r="D38" s="199">
        <f>+D22-D36</f>
        <v>0</v>
      </c>
      <c r="E38" s="200">
        <f t="shared" si="2"/>
        <v>-61797195</v>
      </c>
      <c r="F38" s="106">
        <f t="shared" si="2"/>
        <v>-61797195</v>
      </c>
      <c r="G38" s="106">
        <f t="shared" si="2"/>
        <v>34031408</v>
      </c>
      <c r="H38" s="106">
        <f t="shared" si="2"/>
        <v>267539</v>
      </c>
      <c r="I38" s="106">
        <f t="shared" si="2"/>
        <v>3126095</v>
      </c>
      <c r="J38" s="106">
        <f t="shared" si="2"/>
        <v>37425042</v>
      </c>
      <c r="K38" s="106">
        <f t="shared" si="2"/>
        <v>1718213</v>
      </c>
      <c r="L38" s="106">
        <f t="shared" si="2"/>
        <v>-3983444</v>
      </c>
      <c r="M38" s="106">
        <f t="shared" si="2"/>
        <v>32505774</v>
      </c>
      <c r="N38" s="106">
        <f t="shared" si="2"/>
        <v>30240543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67665585</v>
      </c>
      <c r="X38" s="106">
        <f>IF(F22=F36,0,X22-X36)</f>
        <v>-30883200</v>
      </c>
      <c r="Y38" s="106">
        <f t="shared" si="2"/>
        <v>98548785</v>
      </c>
      <c r="Z38" s="201">
        <f>+IF(X38&lt;&gt;0,+(Y38/X38)*100,0)</f>
        <v>-319.1015989275723</v>
      </c>
      <c r="AA38" s="199">
        <f>+AA22-AA36</f>
        <v>-61797195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40426000</v>
      </c>
      <c r="F39" s="60">
        <v>40426000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20214000</v>
      </c>
      <c r="Y39" s="60">
        <v>-20214000</v>
      </c>
      <c r="Z39" s="140">
        <v>-100</v>
      </c>
      <c r="AA39" s="155">
        <v>40426000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24051139</v>
      </c>
      <c r="D42" s="206">
        <f>SUM(D38:D41)</f>
        <v>0</v>
      </c>
      <c r="E42" s="207">
        <f t="shared" si="3"/>
        <v>-21371195</v>
      </c>
      <c r="F42" s="88">
        <f t="shared" si="3"/>
        <v>-21371195</v>
      </c>
      <c r="G42" s="88">
        <f t="shared" si="3"/>
        <v>34031408</v>
      </c>
      <c r="H42" s="88">
        <f t="shared" si="3"/>
        <v>267539</v>
      </c>
      <c r="I42" s="88">
        <f t="shared" si="3"/>
        <v>3126095</v>
      </c>
      <c r="J42" s="88">
        <f t="shared" si="3"/>
        <v>37425042</v>
      </c>
      <c r="K42" s="88">
        <f t="shared" si="3"/>
        <v>1718213</v>
      </c>
      <c r="L42" s="88">
        <f t="shared" si="3"/>
        <v>-3983444</v>
      </c>
      <c r="M42" s="88">
        <f t="shared" si="3"/>
        <v>32505774</v>
      </c>
      <c r="N42" s="88">
        <f t="shared" si="3"/>
        <v>30240543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67665585</v>
      </c>
      <c r="X42" s="88">
        <f t="shared" si="3"/>
        <v>-10669200</v>
      </c>
      <c r="Y42" s="88">
        <f t="shared" si="3"/>
        <v>78334785</v>
      </c>
      <c r="Z42" s="208">
        <f>+IF(X42&lt;&gt;0,+(Y42/X42)*100,0)</f>
        <v>-734.214233494545</v>
      </c>
      <c r="AA42" s="206">
        <f>SUM(AA38:AA41)</f>
        <v>-21371195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24051139</v>
      </c>
      <c r="D44" s="210">
        <f>+D42-D43</f>
        <v>0</v>
      </c>
      <c r="E44" s="211">
        <f t="shared" si="4"/>
        <v>-21371195</v>
      </c>
      <c r="F44" s="77">
        <f t="shared" si="4"/>
        <v>-21371195</v>
      </c>
      <c r="G44" s="77">
        <f t="shared" si="4"/>
        <v>34031408</v>
      </c>
      <c r="H44" s="77">
        <f t="shared" si="4"/>
        <v>267539</v>
      </c>
      <c r="I44" s="77">
        <f t="shared" si="4"/>
        <v>3126095</v>
      </c>
      <c r="J44" s="77">
        <f t="shared" si="4"/>
        <v>37425042</v>
      </c>
      <c r="K44" s="77">
        <f t="shared" si="4"/>
        <v>1718213</v>
      </c>
      <c r="L44" s="77">
        <f t="shared" si="4"/>
        <v>-3983444</v>
      </c>
      <c r="M44" s="77">
        <f t="shared" si="4"/>
        <v>32505774</v>
      </c>
      <c r="N44" s="77">
        <f t="shared" si="4"/>
        <v>30240543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67665585</v>
      </c>
      <c r="X44" s="77">
        <f t="shared" si="4"/>
        <v>-10669200</v>
      </c>
      <c r="Y44" s="77">
        <f t="shared" si="4"/>
        <v>78334785</v>
      </c>
      <c r="Z44" s="212">
        <f>+IF(X44&lt;&gt;0,+(Y44/X44)*100,0)</f>
        <v>-734.214233494545</v>
      </c>
      <c r="AA44" s="210">
        <f>+AA42-AA43</f>
        <v>-21371195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24051139</v>
      </c>
      <c r="D46" s="206">
        <f>SUM(D44:D45)</f>
        <v>0</v>
      </c>
      <c r="E46" s="207">
        <f t="shared" si="5"/>
        <v>-21371195</v>
      </c>
      <c r="F46" s="88">
        <f t="shared" si="5"/>
        <v>-21371195</v>
      </c>
      <c r="G46" s="88">
        <f t="shared" si="5"/>
        <v>34031408</v>
      </c>
      <c r="H46" s="88">
        <f t="shared" si="5"/>
        <v>267539</v>
      </c>
      <c r="I46" s="88">
        <f t="shared" si="5"/>
        <v>3126095</v>
      </c>
      <c r="J46" s="88">
        <f t="shared" si="5"/>
        <v>37425042</v>
      </c>
      <c r="K46" s="88">
        <f t="shared" si="5"/>
        <v>1718213</v>
      </c>
      <c r="L46" s="88">
        <f t="shared" si="5"/>
        <v>-3983444</v>
      </c>
      <c r="M46" s="88">
        <f t="shared" si="5"/>
        <v>32505774</v>
      </c>
      <c r="N46" s="88">
        <f t="shared" si="5"/>
        <v>30240543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67665585</v>
      </c>
      <c r="X46" s="88">
        <f t="shared" si="5"/>
        <v>-10669200</v>
      </c>
      <c r="Y46" s="88">
        <f t="shared" si="5"/>
        <v>78334785</v>
      </c>
      <c r="Z46" s="208">
        <f>+IF(X46&lt;&gt;0,+(Y46/X46)*100,0)</f>
        <v>-734.214233494545</v>
      </c>
      <c r="AA46" s="206">
        <f>SUM(AA44:AA45)</f>
        <v>-21371195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24051139</v>
      </c>
      <c r="D48" s="217">
        <f>SUM(D46:D47)</f>
        <v>0</v>
      </c>
      <c r="E48" s="218">
        <f t="shared" si="6"/>
        <v>-21371195</v>
      </c>
      <c r="F48" s="219">
        <f t="shared" si="6"/>
        <v>-21371195</v>
      </c>
      <c r="G48" s="219">
        <f t="shared" si="6"/>
        <v>34031408</v>
      </c>
      <c r="H48" s="220">
        <f t="shared" si="6"/>
        <v>267539</v>
      </c>
      <c r="I48" s="220">
        <f t="shared" si="6"/>
        <v>3126095</v>
      </c>
      <c r="J48" s="220">
        <f t="shared" si="6"/>
        <v>37425042</v>
      </c>
      <c r="K48" s="220">
        <f t="shared" si="6"/>
        <v>1718213</v>
      </c>
      <c r="L48" s="220">
        <f t="shared" si="6"/>
        <v>-3983444</v>
      </c>
      <c r="M48" s="219">
        <f t="shared" si="6"/>
        <v>32505774</v>
      </c>
      <c r="N48" s="219">
        <f t="shared" si="6"/>
        <v>30240543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67665585</v>
      </c>
      <c r="X48" s="220">
        <f t="shared" si="6"/>
        <v>-10669200</v>
      </c>
      <c r="Y48" s="220">
        <f t="shared" si="6"/>
        <v>78334785</v>
      </c>
      <c r="Z48" s="221">
        <f>+IF(X48&lt;&gt;0,+(Y48/X48)*100,0)</f>
        <v>-734.214233494545</v>
      </c>
      <c r="AA48" s="222">
        <f>SUM(AA46:AA47)</f>
        <v>-21371195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816550</v>
      </c>
      <c r="D5" s="153">
        <f>SUM(D6:D8)</f>
        <v>0</v>
      </c>
      <c r="E5" s="154">
        <f t="shared" si="0"/>
        <v>2640000</v>
      </c>
      <c r="F5" s="100">
        <f t="shared" si="0"/>
        <v>2640000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8961</v>
      </c>
      <c r="L5" s="100">
        <f t="shared" si="0"/>
        <v>0</v>
      </c>
      <c r="M5" s="100">
        <f t="shared" si="0"/>
        <v>0</v>
      </c>
      <c r="N5" s="100">
        <f t="shared" si="0"/>
        <v>8961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8961</v>
      </c>
      <c r="X5" s="100">
        <f t="shared" si="0"/>
        <v>1320000</v>
      </c>
      <c r="Y5" s="100">
        <f t="shared" si="0"/>
        <v>-1311039</v>
      </c>
      <c r="Z5" s="137">
        <f>+IF(X5&lt;&gt;0,+(Y5/X5)*100,0)</f>
        <v>-99.32113636363637</v>
      </c>
      <c r="AA5" s="153">
        <f>SUM(AA6:AA8)</f>
        <v>2640000</v>
      </c>
    </row>
    <row r="6" spans="1:27" ht="13.5">
      <c r="A6" s="138" t="s">
        <v>75</v>
      </c>
      <c r="B6" s="136"/>
      <c r="C6" s="155">
        <v>248938</v>
      </c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24000</v>
      </c>
      <c r="Y6" s="60">
        <v>-24000</v>
      </c>
      <c r="Z6" s="140">
        <v>-100</v>
      </c>
      <c r="AA6" s="62">
        <v>50000</v>
      </c>
    </row>
    <row r="7" spans="1:27" ht="13.5">
      <c r="A7" s="138" t="s">
        <v>76</v>
      </c>
      <c r="B7" s="136"/>
      <c r="C7" s="157">
        <v>21335</v>
      </c>
      <c r="D7" s="157"/>
      <c r="E7" s="158">
        <v>2543000</v>
      </c>
      <c r="F7" s="159">
        <v>2543000</v>
      </c>
      <c r="G7" s="159"/>
      <c r="H7" s="159"/>
      <c r="I7" s="159"/>
      <c r="J7" s="159"/>
      <c r="K7" s="159">
        <v>8961</v>
      </c>
      <c r="L7" s="159"/>
      <c r="M7" s="159"/>
      <c r="N7" s="159">
        <v>8961</v>
      </c>
      <c r="O7" s="159"/>
      <c r="P7" s="159"/>
      <c r="Q7" s="159"/>
      <c r="R7" s="159"/>
      <c r="S7" s="159"/>
      <c r="T7" s="159"/>
      <c r="U7" s="159"/>
      <c r="V7" s="159"/>
      <c r="W7" s="159">
        <v>8961</v>
      </c>
      <c r="X7" s="159">
        <v>1272000</v>
      </c>
      <c r="Y7" s="159">
        <v>-1263039</v>
      </c>
      <c r="Z7" s="141">
        <v>-99.3</v>
      </c>
      <c r="AA7" s="225">
        <v>2543000</v>
      </c>
    </row>
    <row r="8" spans="1:27" ht="13.5">
      <c r="A8" s="138" t="s">
        <v>77</v>
      </c>
      <c r="B8" s="136"/>
      <c r="C8" s="155">
        <v>546277</v>
      </c>
      <c r="D8" s="155"/>
      <c r="E8" s="156">
        <v>47000</v>
      </c>
      <c r="F8" s="60">
        <v>47000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24000</v>
      </c>
      <c r="Y8" s="60">
        <v>-24000</v>
      </c>
      <c r="Z8" s="140">
        <v>-100</v>
      </c>
      <c r="AA8" s="62">
        <v>47000</v>
      </c>
    </row>
    <row r="9" spans="1:27" ht="13.5">
      <c r="A9" s="135" t="s">
        <v>78</v>
      </c>
      <c r="B9" s="136"/>
      <c r="C9" s="153">
        <f aca="true" t="shared" si="1" ref="C9:Y9">SUM(C10:C14)</f>
        <v>4798669</v>
      </c>
      <c r="D9" s="153">
        <f>SUM(D10:D14)</f>
        <v>0</v>
      </c>
      <c r="E9" s="154">
        <f t="shared" si="1"/>
        <v>4819000</v>
      </c>
      <c r="F9" s="100">
        <f t="shared" si="1"/>
        <v>4819000</v>
      </c>
      <c r="G9" s="100">
        <f t="shared" si="1"/>
        <v>0</v>
      </c>
      <c r="H9" s="100">
        <f t="shared" si="1"/>
        <v>0</v>
      </c>
      <c r="I9" s="100">
        <f t="shared" si="1"/>
        <v>1403</v>
      </c>
      <c r="J9" s="100">
        <f t="shared" si="1"/>
        <v>1403</v>
      </c>
      <c r="K9" s="100">
        <f t="shared" si="1"/>
        <v>8320</v>
      </c>
      <c r="L9" s="100">
        <f t="shared" si="1"/>
        <v>0</v>
      </c>
      <c r="M9" s="100">
        <f t="shared" si="1"/>
        <v>0</v>
      </c>
      <c r="N9" s="100">
        <f t="shared" si="1"/>
        <v>8320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9723</v>
      </c>
      <c r="X9" s="100">
        <f t="shared" si="1"/>
        <v>2412000</v>
      </c>
      <c r="Y9" s="100">
        <f t="shared" si="1"/>
        <v>-2402277</v>
      </c>
      <c r="Z9" s="137">
        <f>+IF(X9&lt;&gt;0,+(Y9/X9)*100,0)</f>
        <v>-99.59689054726368</v>
      </c>
      <c r="AA9" s="102">
        <f>SUM(AA10:AA14)</f>
        <v>4819000</v>
      </c>
    </row>
    <row r="10" spans="1:27" ht="13.5">
      <c r="A10" s="138" t="s">
        <v>79</v>
      </c>
      <c r="B10" s="136"/>
      <c r="C10" s="155">
        <v>1134981</v>
      </c>
      <c r="D10" s="155"/>
      <c r="E10" s="156">
        <v>3889000</v>
      </c>
      <c r="F10" s="60">
        <v>3889000</v>
      </c>
      <c r="G10" s="60"/>
      <c r="H10" s="60"/>
      <c r="I10" s="60">
        <v>1403</v>
      </c>
      <c r="J10" s="60">
        <v>1403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1403</v>
      </c>
      <c r="X10" s="60">
        <v>1944000</v>
      </c>
      <c r="Y10" s="60">
        <v>-1942597</v>
      </c>
      <c r="Z10" s="140">
        <v>-99.93</v>
      </c>
      <c r="AA10" s="62">
        <v>3889000</v>
      </c>
    </row>
    <row r="11" spans="1:27" ht="13.5">
      <c r="A11" s="138" t="s">
        <v>80</v>
      </c>
      <c r="B11" s="136"/>
      <c r="C11" s="155">
        <v>2096077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1567611</v>
      </c>
      <c r="D12" s="155"/>
      <c r="E12" s="156">
        <v>930000</v>
      </c>
      <c r="F12" s="60">
        <v>930000</v>
      </c>
      <c r="G12" s="60"/>
      <c r="H12" s="60"/>
      <c r="I12" s="60"/>
      <c r="J12" s="60"/>
      <c r="K12" s="60">
        <v>8320</v>
      </c>
      <c r="L12" s="60"/>
      <c r="M12" s="60"/>
      <c r="N12" s="60">
        <v>8320</v>
      </c>
      <c r="O12" s="60"/>
      <c r="P12" s="60"/>
      <c r="Q12" s="60"/>
      <c r="R12" s="60"/>
      <c r="S12" s="60"/>
      <c r="T12" s="60"/>
      <c r="U12" s="60"/>
      <c r="V12" s="60"/>
      <c r="W12" s="60">
        <v>8320</v>
      </c>
      <c r="X12" s="60">
        <v>468000</v>
      </c>
      <c r="Y12" s="60">
        <v>-459680</v>
      </c>
      <c r="Z12" s="140">
        <v>-98.22</v>
      </c>
      <c r="AA12" s="62">
        <v>930000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21855459</v>
      </c>
      <c r="D15" s="153">
        <f>SUM(D16:D18)</f>
        <v>0</v>
      </c>
      <c r="E15" s="154">
        <f t="shared" si="2"/>
        <v>30752000</v>
      </c>
      <c r="F15" s="100">
        <f t="shared" si="2"/>
        <v>30752000</v>
      </c>
      <c r="G15" s="100">
        <f t="shared" si="2"/>
        <v>0</v>
      </c>
      <c r="H15" s="100">
        <f t="shared" si="2"/>
        <v>2616916</v>
      </c>
      <c r="I15" s="100">
        <f t="shared" si="2"/>
        <v>0</v>
      </c>
      <c r="J15" s="100">
        <f t="shared" si="2"/>
        <v>2616916</v>
      </c>
      <c r="K15" s="100">
        <f t="shared" si="2"/>
        <v>1944599</v>
      </c>
      <c r="L15" s="100">
        <f t="shared" si="2"/>
        <v>0</v>
      </c>
      <c r="M15" s="100">
        <f t="shared" si="2"/>
        <v>0</v>
      </c>
      <c r="N15" s="100">
        <f t="shared" si="2"/>
        <v>1944599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4561515</v>
      </c>
      <c r="X15" s="100">
        <f t="shared" si="2"/>
        <v>15378000</v>
      </c>
      <c r="Y15" s="100">
        <f t="shared" si="2"/>
        <v>-10816485</v>
      </c>
      <c r="Z15" s="137">
        <f>+IF(X15&lt;&gt;0,+(Y15/X15)*100,0)</f>
        <v>-70.33739758095982</v>
      </c>
      <c r="AA15" s="102">
        <f>SUM(AA16:AA18)</f>
        <v>30752000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21855459</v>
      </c>
      <c r="D17" s="155"/>
      <c r="E17" s="156">
        <v>30752000</v>
      </c>
      <c r="F17" s="60">
        <v>30752000</v>
      </c>
      <c r="G17" s="60"/>
      <c r="H17" s="60">
        <v>2616916</v>
      </c>
      <c r="I17" s="60"/>
      <c r="J17" s="60">
        <v>2616916</v>
      </c>
      <c r="K17" s="60">
        <v>1944599</v>
      </c>
      <c r="L17" s="60"/>
      <c r="M17" s="60"/>
      <c r="N17" s="60">
        <v>1944599</v>
      </c>
      <c r="O17" s="60"/>
      <c r="P17" s="60"/>
      <c r="Q17" s="60"/>
      <c r="R17" s="60"/>
      <c r="S17" s="60"/>
      <c r="T17" s="60"/>
      <c r="U17" s="60"/>
      <c r="V17" s="60"/>
      <c r="W17" s="60">
        <v>4561515</v>
      </c>
      <c r="X17" s="60">
        <v>15378000</v>
      </c>
      <c r="Y17" s="60">
        <v>-10816485</v>
      </c>
      <c r="Z17" s="140">
        <v>-70.34</v>
      </c>
      <c r="AA17" s="62">
        <v>30752000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2864326</v>
      </c>
      <c r="D19" s="153">
        <f>SUM(D20:D23)</f>
        <v>0</v>
      </c>
      <c r="E19" s="154">
        <f t="shared" si="3"/>
        <v>14705000</v>
      </c>
      <c r="F19" s="100">
        <f t="shared" si="3"/>
        <v>14705000</v>
      </c>
      <c r="G19" s="100">
        <f t="shared" si="3"/>
        <v>52803</v>
      </c>
      <c r="H19" s="100">
        <f t="shared" si="3"/>
        <v>2082461</v>
      </c>
      <c r="I19" s="100">
        <f t="shared" si="3"/>
        <v>296492</v>
      </c>
      <c r="J19" s="100">
        <f t="shared" si="3"/>
        <v>2431756</v>
      </c>
      <c r="K19" s="100">
        <f t="shared" si="3"/>
        <v>3469312</v>
      </c>
      <c r="L19" s="100">
        <f t="shared" si="3"/>
        <v>0</v>
      </c>
      <c r="M19" s="100">
        <f t="shared" si="3"/>
        <v>0</v>
      </c>
      <c r="N19" s="100">
        <f t="shared" si="3"/>
        <v>3469312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5901068</v>
      </c>
      <c r="X19" s="100">
        <f t="shared" si="3"/>
        <v>7350000</v>
      </c>
      <c r="Y19" s="100">
        <f t="shared" si="3"/>
        <v>-1448932</v>
      </c>
      <c r="Z19" s="137">
        <f>+IF(X19&lt;&gt;0,+(Y19/X19)*100,0)</f>
        <v>-19.713360544217686</v>
      </c>
      <c r="AA19" s="102">
        <f>SUM(AA20:AA23)</f>
        <v>14705000</v>
      </c>
    </row>
    <row r="20" spans="1:27" ht="13.5">
      <c r="A20" s="138" t="s">
        <v>89</v>
      </c>
      <c r="B20" s="136"/>
      <c r="C20" s="155">
        <v>2864326</v>
      </c>
      <c r="D20" s="155"/>
      <c r="E20" s="156">
        <v>14705000</v>
      </c>
      <c r="F20" s="60">
        <v>14705000</v>
      </c>
      <c r="G20" s="60">
        <v>52803</v>
      </c>
      <c r="H20" s="60">
        <v>2082461</v>
      </c>
      <c r="I20" s="60">
        <v>296492</v>
      </c>
      <c r="J20" s="60">
        <v>2431756</v>
      </c>
      <c r="K20" s="60">
        <v>3469312</v>
      </c>
      <c r="L20" s="60"/>
      <c r="M20" s="60"/>
      <c r="N20" s="60">
        <v>3469312</v>
      </c>
      <c r="O20" s="60"/>
      <c r="P20" s="60"/>
      <c r="Q20" s="60"/>
      <c r="R20" s="60"/>
      <c r="S20" s="60"/>
      <c r="T20" s="60"/>
      <c r="U20" s="60"/>
      <c r="V20" s="60"/>
      <c r="W20" s="60">
        <v>5901068</v>
      </c>
      <c r="X20" s="60">
        <v>7350000</v>
      </c>
      <c r="Y20" s="60">
        <v>-1448932</v>
      </c>
      <c r="Z20" s="140">
        <v>-19.71</v>
      </c>
      <c r="AA20" s="62">
        <v>14705000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30335004</v>
      </c>
      <c r="D25" s="217">
        <f>+D5+D9+D15+D19+D24</f>
        <v>0</v>
      </c>
      <c r="E25" s="230">
        <f t="shared" si="4"/>
        <v>52916000</v>
      </c>
      <c r="F25" s="219">
        <f t="shared" si="4"/>
        <v>52916000</v>
      </c>
      <c r="G25" s="219">
        <f t="shared" si="4"/>
        <v>52803</v>
      </c>
      <c r="H25" s="219">
        <f t="shared" si="4"/>
        <v>4699377</v>
      </c>
      <c r="I25" s="219">
        <f t="shared" si="4"/>
        <v>297895</v>
      </c>
      <c r="J25" s="219">
        <f t="shared" si="4"/>
        <v>5050075</v>
      </c>
      <c r="K25" s="219">
        <f t="shared" si="4"/>
        <v>5431192</v>
      </c>
      <c r="L25" s="219">
        <f t="shared" si="4"/>
        <v>0</v>
      </c>
      <c r="M25" s="219">
        <f t="shared" si="4"/>
        <v>0</v>
      </c>
      <c r="N25" s="219">
        <f t="shared" si="4"/>
        <v>5431192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10481267</v>
      </c>
      <c r="X25" s="219">
        <f t="shared" si="4"/>
        <v>26460000</v>
      </c>
      <c r="Y25" s="219">
        <f t="shared" si="4"/>
        <v>-15978733</v>
      </c>
      <c r="Z25" s="231">
        <f>+IF(X25&lt;&gt;0,+(Y25/X25)*100,0)</f>
        <v>-60.38825774754346</v>
      </c>
      <c r="AA25" s="232">
        <f>+AA5+AA9+AA15+AA19+AA24</f>
        <v>52916000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30335004</v>
      </c>
      <c r="D28" s="155"/>
      <c r="E28" s="156">
        <v>37497000</v>
      </c>
      <c r="F28" s="60">
        <v>37497000</v>
      </c>
      <c r="G28" s="60">
        <v>52803</v>
      </c>
      <c r="H28" s="60">
        <v>4699377</v>
      </c>
      <c r="I28" s="60">
        <v>297895</v>
      </c>
      <c r="J28" s="60">
        <v>5050075</v>
      </c>
      <c r="K28" s="60">
        <v>5431192</v>
      </c>
      <c r="L28" s="60"/>
      <c r="M28" s="60"/>
      <c r="N28" s="60">
        <v>5431192</v>
      </c>
      <c r="O28" s="60"/>
      <c r="P28" s="60"/>
      <c r="Q28" s="60"/>
      <c r="R28" s="60"/>
      <c r="S28" s="60"/>
      <c r="T28" s="60"/>
      <c r="U28" s="60"/>
      <c r="V28" s="60"/>
      <c r="W28" s="60">
        <v>10481267</v>
      </c>
      <c r="X28" s="60"/>
      <c r="Y28" s="60">
        <v>10481267</v>
      </c>
      <c r="Z28" s="140"/>
      <c r="AA28" s="155">
        <v>37497000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30335004</v>
      </c>
      <c r="D32" s="210">
        <f>SUM(D28:D31)</f>
        <v>0</v>
      </c>
      <c r="E32" s="211">
        <f t="shared" si="5"/>
        <v>37497000</v>
      </c>
      <c r="F32" s="77">
        <f t="shared" si="5"/>
        <v>37497000</v>
      </c>
      <c r="G32" s="77">
        <f t="shared" si="5"/>
        <v>52803</v>
      </c>
      <c r="H32" s="77">
        <f t="shared" si="5"/>
        <v>4699377</v>
      </c>
      <c r="I32" s="77">
        <f t="shared" si="5"/>
        <v>297895</v>
      </c>
      <c r="J32" s="77">
        <f t="shared" si="5"/>
        <v>5050075</v>
      </c>
      <c r="K32" s="77">
        <f t="shared" si="5"/>
        <v>5431192</v>
      </c>
      <c r="L32" s="77">
        <f t="shared" si="5"/>
        <v>0</v>
      </c>
      <c r="M32" s="77">
        <f t="shared" si="5"/>
        <v>0</v>
      </c>
      <c r="N32" s="77">
        <f t="shared" si="5"/>
        <v>5431192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10481267</v>
      </c>
      <c r="X32" s="77">
        <f t="shared" si="5"/>
        <v>0</v>
      </c>
      <c r="Y32" s="77">
        <f t="shared" si="5"/>
        <v>10481267</v>
      </c>
      <c r="Z32" s="212">
        <f>+IF(X32&lt;&gt;0,+(Y32/X32)*100,0)</f>
        <v>0</v>
      </c>
      <c r="AA32" s="79">
        <f>SUM(AA28:AA31)</f>
        <v>37497000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15419000</v>
      </c>
      <c r="F35" s="60">
        <v>15419000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15419000</v>
      </c>
    </row>
    <row r="36" spans="1:27" ht="13.5">
      <c r="A36" s="238" t="s">
        <v>139</v>
      </c>
      <c r="B36" s="149"/>
      <c r="C36" s="222">
        <f aca="true" t="shared" si="6" ref="C36:Y36">SUM(C32:C35)</f>
        <v>30335004</v>
      </c>
      <c r="D36" s="222">
        <f>SUM(D32:D35)</f>
        <v>0</v>
      </c>
      <c r="E36" s="218">
        <f t="shared" si="6"/>
        <v>52916000</v>
      </c>
      <c r="F36" s="220">
        <f t="shared" si="6"/>
        <v>52916000</v>
      </c>
      <c r="G36" s="220">
        <f t="shared" si="6"/>
        <v>52803</v>
      </c>
      <c r="H36" s="220">
        <f t="shared" si="6"/>
        <v>4699377</v>
      </c>
      <c r="I36" s="220">
        <f t="shared" si="6"/>
        <v>297895</v>
      </c>
      <c r="J36" s="220">
        <f t="shared" si="6"/>
        <v>5050075</v>
      </c>
      <c r="K36" s="220">
        <f t="shared" si="6"/>
        <v>5431192</v>
      </c>
      <c r="L36" s="220">
        <f t="shared" si="6"/>
        <v>0</v>
      </c>
      <c r="M36" s="220">
        <f t="shared" si="6"/>
        <v>0</v>
      </c>
      <c r="N36" s="220">
        <f t="shared" si="6"/>
        <v>5431192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10481267</v>
      </c>
      <c r="X36" s="220">
        <f t="shared" si="6"/>
        <v>0</v>
      </c>
      <c r="Y36" s="220">
        <f t="shared" si="6"/>
        <v>10481267</v>
      </c>
      <c r="Z36" s="221">
        <f>+IF(X36&lt;&gt;0,+(Y36/X36)*100,0)</f>
        <v>0</v>
      </c>
      <c r="AA36" s="239">
        <f>SUM(AA32:AA35)</f>
        <v>52916000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59860243</v>
      </c>
      <c r="D6" s="155"/>
      <c r="E6" s="59">
        <v>1100000</v>
      </c>
      <c r="F6" s="60">
        <v>1100000</v>
      </c>
      <c r="G6" s="60">
        <v>40753489</v>
      </c>
      <c r="H6" s="60">
        <v>3648956</v>
      </c>
      <c r="I6" s="60">
        <v>235623</v>
      </c>
      <c r="J6" s="60">
        <v>235623</v>
      </c>
      <c r="K6" s="60">
        <v>22902915</v>
      </c>
      <c r="L6" s="60">
        <v>1010529</v>
      </c>
      <c r="M6" s="60">
        <v>2366079</v>
      </c>
      <c r="N6" s="60">
        <v>2366079</v>
      </c>
      <c r="O6" s="60"/>
      <c r="P6" s="60"/>
      <c r="Q6" s="60"/>
      <c r="R6" s="60"/>
      <c r="S6" s="60"/>
      <c r="T6" s="60"/>
      <c r="U6" s="60"/>
      <c r="V6" s="60"/>
      <c r="W6" s="60">
        <v>2366079</v>
      </c>
      <c r="X6" s="60">
        <v>550000</v>
      </c>
      <c r="Y6" s="60">
        <v>1816079</v>
      </c>
      <c r="Z6" s="140">
        <v>330.2</v>
      </c>
      <c r="AA6" s="62">
        <v>1100000</v>
      </c>
    </row>
    <row r="7" spans="1:27" ht="13.5">
      <c r="A7" s="249" t="s">
        <v>144</v>
      </c>
      <c r="B7" s="182"/>
      <c r="C7" s="155"/>
      <c r="D7" s="155"/>
      <c r="E7" s="59">
        <v>-10534000</v>
      </c>
      <c r="F7" s="60">
        <v>-10534000</v>
      </c>
      <c r="G7" s="60"/>
      <c r="H7" s="60">
        <v>93892691</v>
      </c>
      <c r="I7" s="60">
        <v>92465352</v>
      </c>
      <c r="J7" s="60">
        <v>92465352</v>
      </c>
      <c r="K7" s="60">
        <v>74465352</v>
      </c>
      <c r="L7" s="60">
        <v>99465352</v>
      </c>
      <c r="M7" s="60">
        <v>89531487</v>
      </c>
      <c r="N7" s="60">
        <v>89531487</v>
      </c>
      <c r="O7" s="60"/>
      <c r="P7" s="60"/>
      <c r="Q7" s="60"/>
      <c r="R7" s="60"/>
      <c r="S7" s="60"/>
      <c r="T7" s="60"/>
      <c r="U7" s="60"/>
      <c r="V7" s="60"/>
      <c r="W7" s="60">
        <v>89531487</v>
      </c>
      <c r="X7" s="60">
        <v>-5267000</v>
      </c>
      <c r="Y7" s="60">
        <v>94798487</v>
      </c>
      <c r="Z7" s="140">
        <v>-1799.86</v>
      </c>
      <c r="AA7" s="62">
        <v>-10534000</v>
      </c>
    </row>
    <row r="8" spans="1:27" ht="13.5">
      <c r="A8" s="249" t="s">
        <v>145</v>
      </c>
      <c r="B8" s="182"/>
      <c r="C8" s="155"/>
      <c r="D8" s="155"/>
      <c r="E8" s="59">
        <v>19611000</v>
      </c>
      <c r="F8" s="60">
        <v>19611000</v>
      </c>
      <c r="G8" s="60">
        <v>21326848</v>
      </c>
      <c r="H8" s="60">
        <v>22424554</v>
      </c>
      <c r="I8" s="60">
        <v>17011207</v>
      </c>
      <c r="J8" s="60">
        <v>17011207</v>
      </c>
      <c r="K8" s="60">
        <v>18929641</v>
      </c>
      <c r="L8" s="60">
        <v>20585238</v>
      </c>
      <c r="M8" s="60">
        <v>21293267</v>
      </c>
      <c r="N8" s="60">
        <v>21293267</v>
      </c>
      <c r="O8" s="60"/>
      <c r="P8" s="60"/>
      <c r="Q8" s="60"/>
      <c r="R8" s="60"/>
      <c r="S8" s="60"/>
      <c r="T8" s="60"/>
      <c r="U8" s="60"/>
      <c r="V8" s="60"/>
      <c r="W8" s="60">
        <v>21293267</v>
      </c>
      <c r="X8" s="60">
        <v>9805500</v>
      </c>
      <c r="Y8" s="60">
        <v>11487767</v>
      </c>
      <c r="Z8" s="140">
        <v>117.16</v>
      </c>
      <c r="AA8" s="62">
        <v>19611000</v>
      </c>
    </row>
    <row r="9" spans="1:27" ht="13.5">
      <c r="A9" s="249" t="s">
        <v>146</v>
      </c>
      <c r="B9" s="182"/>
      <c r="C9" s="155"/>
      <c r="D9" s="155"/>
      <c r="E9" s="59">
        <v>1600000</v>
      </c>
      <c r="F9" s="60">
        <v>1600000</v>
      </c>
      <c r="G9" s="60">
        <v>69275464</v>
      </c>
      <c r="H9" s="60">
        <v>1993985</v>
      </c>
      <c r="I9" s="60">
        <v>2701969</v>
      </c>
      <c r="J9" s="60">
        <v>2701969</v>
      </c>
      <c r="K9" s="60">
        <v>419038</v>
      </c>
      <c r="L9" s="60">
        <v>3593620</v>
      </c>
      <c r="M9" s="60">
        <v>7857300</v>
      </c>
      <c r="N9" s="60">
        <v>7857300</v>
      </c>
      <c r="O9" s="60"/>
      <c r="P9" s="60"/>
      <c r="Q9" s="60"/>
      <c r="R9" s="60"/>
      <c r="S9" s="60"/>
      <c r="T9" s="60"/>
      <c r="U9" s="60"/>
      <c r="V9" s="60"/>
      <c r="W9" s="60">
        <v>7857300</v>
      </c>
      <c r="X9" s="60">
        <v>800000</v>
      </c>
      <c r="Y9" s="60">
        <v>7057300</v>
      </c>
      <c r="Z9" s="140">
        <v>882.16</v>
      </c>
      <c r="AA9" s="62">
        <v>1600000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>
        <v>2366079</v>
      </c>
      <c r="N10" s="159">
        <v>2366079</v>
      </c>
      <c r="O10" s="159"/>
      <c r="P10" s="159"/>
      <c r="Q10" s="60"/>
      <c r="R10" s="159"/>
      <c r="S10" s="159"/>
      <c r="T10" s="60"/>
      <c r="U10" s="159"/>
      <c r="V10" s="159"/>
      <c r="W10" s="159">
        <v>2366079</v>
      </c>
      <c r="X10" s="60"/>
      <c r="Y10" s="159">
        <v>2366079</v>
      </c>
      <c r="Z10" s="141"/>
      <c r="AA10" s="225"/>
    </row>
    <row r="11" spans="1:27" ht="13.5">
      <c r="A11" s="249" t="s">
        <v>148</v>
      </c>
      <c r="B11" s="182"/>
      <c r="C11" s="155">
        <v>2298998</v>
      </c>
      <c r="D11" s="155"/>
      <c r="E11" s="59">
        <v>1500000</v>
      </c>
      <c r="F11" s="60">
        <v>1500000</v>
      </c>
      <c r="G11" s="60">
        <v>2255006</v>
      </c>
      <c r="H11" s="60">
        <v>2567946</v>
      </c>
      <c r="I11" s="60">
        <v>2590874</v>
      </c>
      <c r="J11" s="60">
        <v>2590874</v>
      </c>
      <c r="K11" s="60">
        <v>3143435</v>
      </c>
      <c r="L11" s="60">
        <v>3238927</v>
      </c>
      <c r="M11" s="60">
        <v>5204764</v>
      </c>
      <c r="N11" s="60">
        <v>5204764</v>
      </c>
      <c r="O11" s="60"/>
      <c r="P11" s="60"/>
      <c r="Q11" s="60"/>
      <c r="R11" s="60"/>
      <c r="S11" s="60"/>
      <c r="T11" s="60"/>
      <c r="U11" s="60"/>
      <c r="V11" s="60"/>
      <c r="W11" s="60">
        <v>5204764</v>
      </c>
      <c r="X11" s="60">
        <v>750000</v>
      </c>
      <c r="Y11" s="60">
        <v>4454764</v>
      </c>
      <c r="Z11" s="140">
        <v>593.97</v>
      </c>
      <c r="AA11" s="62">
        <v>1500000</v>
      </c>
    </row>
    <row r="12" spans="1:27" ht="13.5">
      <c r="A12" s="250" t="s">
        <v>56</v>
      </c>
      <c r="B12" s="251"/>
      <c r="C12" s="168">
        <f aca="true" t="shared" si="0" ref="C12:Y12">SUM(C6:C11)</f>
        <v>62159241</v>
      </c>
      <c r="D12" s="168">
        <f>SUM(D6:D11)</f>
        <v>0</v>
      </c>
      <c r="E12" s="72">
        <f t="shared" si="0"/>
        <v>13277000</v>
      </c>
      <c r="F12" s="73">
        <f t="shared" si="0"/>
        <v>13277000</v>
      </c>
      <c r="G12" s="73">
        <f t="shared" si="0"/>
        <v>133610807</v>
      </c>
      <c r="H12" s="73">
        <f t="shared" si="0"/>
        <v>124528132</v>
      </c>
      <c r="I12" s="73">
        <f t="shared" si="0"/>
        <v>115005025</v>
      </c>
      <c r="J12" s="73">
        <f t="shared" si="0"/>
        <v>115005025</v>
      </c>
      <c r="K12" s="73">
        <f t="shared" si="0"/>
        <v>119860381</v>
      </c>
      <c r="L12" s="73">
        <f t="shared" si="0"/>
        <v>127893666</v>
      </c>
      <c r="M12" s="73">
        <f t="shared" si="0"/>
        <v>128618976</v>
      </c>
      <c r="N12" s="73">
        <f t="shared" si="0"/>
        <v>128618976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128618976</v>
      </c>
      <c r="X12" s="73">
        <f t="shared" si="0"/>
        <v>6638500</v>
      </c>
      <c r="Y12" s="73">
        <f t="shared" si="0"/>
        <v>121980476</v>
      </c>
      <c r="Z12" s="170">
        <f>+IF(X12&lt;&gt;0,+(Y12/X12)*100,0)</f>
        <v>1837.4704526624992</v>
      </c>
      <c r="AA12" s="74">
        <f>SUM(AA6:AA11)</f>
        <v>13277000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23733952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20884000</v>
      </c>
      <c r="D17" s="155"/>
      <c r="E17" s="59">
        <v>20884000</v>
      </c>
      <c r="F17" s="60">
        <v>20884000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10442000</v>
      </c>
      <c r="Y17" s="60">
        <v>-10442000</v>
      </c>
      <c r="Z17" s="140">
        <v>-100</v>
      </c>
      <c r="AA17" s="62">
        <v>20884000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396016080</v>
      </c>
      <c r="D19" s="155"/>
      <c r="E19" s="59">
        <v>424018000</v>
      </c>
      <c r="F19" s="60">
        <v>424018000</v>
      </c>
      <c r="G19" s="60">
        <v>436469895</v>
      </c>
      <c r="H19" s="60">
        <v>421799692</v>
      </c>
      <c r="I19" s="60">
        <v>422097587</v>
      </c>
      <c r="J19" s="60">
        <v>422097587</v>
      </c>
      <c r="K19" s="60">
        <v>427528778</v>
      </c>
      <c r="L19" s="60">
        <v>427722205</v>
      </c>
      <c r="M19" s="60">
        <v>434253349</v>
      </c>
      <c r="N19" s="60">
        <v>434253349</v>
      </c>
      <c r="O19" s="60"/>
      <c r="P19" s="60"/>
      <c r="Q19" s="60"/>
      <c r="R19" s="60"/>
      <c r="S19" s="60"/>
      <c r="T19" s="60"/>
      <c r="U19" s="60"/>
      <c r="V19" s="60"/>
      <c r="W19" s="60">
        <v>434253349</v>
      </c>
      <c r="X19" s="60">
        <v>212009000</v>
      </c>
      <c r="Y19" s="60">
        <v>222244349</v>
      </c>
      <c r="Z19" s="140">
        <v>104.83</v>
      </c>
      <c r="AA19" s="62">
        <v>424018000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147433</v>
      </c>
      <c r="D22" s="155"/>
      <c r="E22" s="59">
        <v>148000</v>
      </c>
      <c r="F22" s="60">
        <v>148000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74000</v>
      </c>
      <c r="Y22" s="60">
        <v>-74000</v>
      </c>
      <c r="Z22" s="140">
        <v>-100</v>
      </c>
      <c r="AA22" s="62">
        <v>148000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440781465</v>
      </c>
      <c r="D24" s="168">
        <f>SUM(D15:D23)</f>
        <v>0</v>
      </c>
      <c r="E24" s="76">
        <f t="shared" si="1"/>
        <v>445050000</v>
      </c>
      <c r="F24" s="77">
        <f t="shared" si="1"/>
        <v>445050000</v>
      </c>
      <c r="G24" s="77">
        <f t="shared" si="1"/>
        <v>436469895</v>
      </c>
      <c r="H24" s="77">
        <f t="shared" si="1"/>
        <v>421799692</v>
      </c>
      <c r="I24" s="77">
        <f t="shared" si="1"/>
        <v>422097587</v>
      </c>
      <c r="J24" s="77">
        <f t="shared" si="1"/>
        <v>422097587</v>
      </c>
      <c r="K24" s="77">
        <f t="shared" si="1"/>
        <v>427528778</v>
      </c>
      <c r="L24" s="77">
        <f t="shared" si="1"/>
        <v>427722205</v>
      </c>
      <c r="M24" s="77">
        <f t="shared" si="1"/>
        <v>434253349</v>
      </c>
      <c r="N24" s="77">
        <f t="shared" si="1"/>
        <v>434253349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434253349</v>
      </c>
      <c r="X24" s="77">
        <f t="shared" si="1"/>
        <v>222525000</v>
      </c>
      <c r="Y24" s="77">
        <f t="shared" si="1"/>
        <v>211728349</v>
      </c>
      <c r="Z24" s="212">
        <f>+IF(X24&lt;&gt;0,+(Y24/X24)*100,0)</f>
        <v>95.14811773957982</v>
      </c>
      <c r="AA24" s="79">
        <f>SUM(AA15:AA23)</f>
        <v>445050000</v>
      </c>
    </row>
    <row r="25" spans="1:27" ht="13.5">
      <c r="A25" s="250" t="s">
        <v>159</v>
      </c>
      <c r="B25" s="251"/>
      <c r="C25" s="168">
        <f aca="true" t="shared" si="2" ref="C25:Y25">+C12+C24</f>
        <v>502940706</v>
      </c>
      <c r="D25" s="168">
        <f>+D12+D24</f>
        <v>0</v>
      </c>
      <c r="E25" s="72">
        <f t="shared" si="2"/>
        <v>458327000</v>
      </c>
      <c r="F25" s="73">
        <f t="shared" si="2"/>
        <v>458327000</v>
      </c>
      <c r="G25" s="73">
        <f t="shared" si="2"/>
        <v>570080702</v>
      </c>
      <c r="H25" s="73">
        <f t="shared" si="2"/>
        <v>546327824</v>
      </c>
      <c r="I25" s="73">
        <f t="shared" si="2"/>
        <v>537102612</v>
      </c>
      <c r="J25" s="73">
        <f t="shared" si="2"/>
        <v>537102612</v>
      </c>
      <c r="K25" s="73">
        <f t="shared" si="2"/>
        <v>547389159</v>
      </c>
      <c r="L25" s="73">
        <f t="shared" si="2"/>
        <v>555615871</v>
      </c>
      <c r="M25" s="73">
        <f t="shared" si="2"/>
        <v>562872325</v>
      </c>
      <c r="N25" s="73">
        <f t="shared" si="2"/>
        <v>562872325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562872325</v>
      </c>
      <c r="X25" s="73">
        <f t="shared" si="2"/>
        <v>229163500</v>
      </c>
      <c r="Y25" s="73">
        <f t="shared" si="2"/>
        <v>333708825</v>
      </c>
      <c r="Z25" s="170">
        <f>+IF(X25&lt;&gt;0,+(Y25/X25)*100,0)</f>
        <v>145.62040857291848</v>
      </c>
      <c r="AA25" s="74">
        <f>+AA12+AA24</f>
        <v>458327000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2273576</v>
      </c>
      <c r="D31" s="155"/>
      <c r="E31" s="59">
        <v>2268000</v>
      </c>
      <c r="F31" s="60">
        <v>2268000</v>
      </c>
      <c r="G31" s="60">
        <v>2276514</v>
      </c>
      <c r="H31" s="60">
        <v>2310631</v>
      </c>
      <c r="I31" s="60">
        <v>2326839</v>
      </c>
      <c r="J31" s="60">
        <v>2326839</v>
      </c>
      <c r="K31" s="60">
        <v>2334953</v>
      </c>
      <c r="L31" s="60">
        <v>2345253</v>
      </c>
      <c r="M31" s="60">
        <v>2356824</v>
      </c>
      <c r="N31" s="60">
        <v>2356824</v>
      </c>
      <c r="O31" s="60"/>
      <c r="P31" s="60"/>
      <c r="Q31" s="60"/>
      <c r="R31" s="60"/>
      <c r="S31" s="60"/>
      <c r="T31" s="60"/>
      <c r="U31" s="60"/>
      <c r="V31" s="60"/>
      <c r="W31" s="60">
        <v>2356824</v>
      </c>
      <c r="X31" s="60">
        <v>1134000</v>
      </c>
      <c r="Y31" s="60">
        <v>1222824</v>
      </c>
      <c r="Z31" s="140">
        <v>107.83</v>
      </c>
      <c r="AA31" s="62">
        <v>2268000</v>
      </c>
    </row>
    <row r="32" spans="1:27" ht="13.5">
      <c r="A32" s="249" t="s">
        <v>164</v>
      </c>
      <c r="B32" s="182"/>
      <c r="C32" s="155">
        <v>26163960</v>
      </c>
      <c r="D32" s="155"/>
      <c r="E32" s="59">
        <v>23000000</v>
      </c>
      <c r="F32" s="60">
        <v>23000000</v>
      </c>
      <c r="G32" s="60">
        <v>38676067</v>
      </c>
      <c r="H32" s="60">
        <v>33128895</v>
      </c>
      <c r="I32" s="60">
        <v>33158713</v>
      </c>
      <c r="J32" s="60">
        <v>33158713</v>
      </c>
      <c r="K32" s="60">
        <v>38405764</v>
      </c>
      <c r="L32" s="60">
        <v>41451152</v>
      </c>
      <c r="M32" s="60">
        <v>35883317</v>
      </c>
      <c r="N32" s="60">
        <v>35883317</v>
      </c>
      <c r="O32" s="60"/>
      <c r="P32" s="60"/>
      <c r="Q32" s="60"/>
      <c r="R32" s="60"/>
      <c r="S32" s="60"/>
      <c r="T32" s="60"/>
      <c r="U32" s="60"/>
      <c r="V32" s="60"/>
      <c r="W32" s="60">
        <v>35883317</v>
      </c>
      <c r="X32" s="60">
        <v>11500000</v>
      </c>
      <c r="Y32" s="60">
        <v>24383317</v>
      </c>
      <c r="Z32" s="140">
        <v>212.03</v>
      </c>
      <c r="AA32" s="62">
        <v>23000000</v>
      </c>
    </row>
    <row r="33" spans="1:27" ht="13.5">
      <c r="A33" s="249" t="s">
        <v>165</v>
      </c>
      <c r="B33" s="182"/>
      <c r="C33" s="155">
        <v>363787</v>
      </c>
      <c r="D33" s="155"/>
      <c r="E33" s="59"/>
      <c r="F33" s="60"/>
      <c r="G33" s="60">
        <v>460868</v>
      </c>
      <c r="H33" s="60">
        <v>363787</v>
      </c>
      <c r="I33" s="60">
        <v>363787</v>
      </c>
      <c r="J33" s="60">
        <v>363787</v>
      </c>
      <c r="K33" s="60">
        <v>363787</v>
      </c>
      <c r="L33" s="60">
        <v>363787</v>
      </c>
      <c r="M33" s="60">
        <v>363787</v>
      </c>
      <c r="N33" s="60">
        <v>363787</v>
      </c>
      <c r="O33" s="60"/>
      <c r="P33" s="60"/>
      <c r="Q33" s="60"/>
      <c r="R33" s="60"/>
      <c r="S33" s="60"/>
      <c r="T33" s="60"/>
      <c r="U33" s="60"/>
      <c r="V33" s="60"/>
      <c r="W33" s="60">
        <v>363787</v>
      </c>
      <c r="X33" s="60"/>
      <c r="Y33" s="60">
        <v>363787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28801323</v>
      </c>
      <c r="D34" s="168">
        <f>SUM(D29:D33)</f>
        <v>0</v>
      </c>
      <c r="E34" s="72">
        <f t="shared" si="3"/>
        <v>25268000</v>
      </c>
      <c r="F34" s="73">
        <f t="shared" si="3"/>
        <v>25268000</v>
      </c>
      <c r="G34" s="73">
        <f t="shared" si="3"/>
        <v>41413449</v>
      </c>
      <c r="H34" s="73">
        <f t="shared" si="3"/>
        <v>35803313</v>
      </c>
      <c r="I34" s="73">
        <f t="shared" si="3"/>
        <v>35849339</v>
      </c>
      <c r="J34" s="73">
        <f t="shared" si="3"/>
        <v>35849339</v>
      </c>
      <c r="K34" s="73">
        <f t="shared" si="3"/>
        <v>41104504</v>
      </c>
      <c r="L34" s="73">
        <f t="shared" si="3"/>
        <v>44160192</v>
      </c>
      <c r="M34" s="73">
        <f t="shared" si="3"/>
        <v>38603928</v>
      </c>
      <c r="N34" s="73">
        <f t="shared" si="3"/>
        <v>38603928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38603928</v>
      </c>
      <c r="X34" s="73">
        <f t="shared" si="3"/>
        <v>12634000</v>
      </c>
      <c r="Y34" s="73">
        <f t="shared" si="3"/>
        <v>25969928</v>
      </c>
      <c r="Z34" s="170">
        <f>+IF(X34&lt;&gt;0,+(Y34/X34)*100,0)</f>
        <v>205.5558651258509</v>
      </c>
      <c r="AA34" s="74">
        <f>SUM(AA29:AA33)</f>
        <v>25268000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14478583</v>
      </c>
      <c r="D38" s="155"/>
      <c r="E38" s="59">
        <v>14382000</v>
      </c>
      <c r="F38" s="60">
        <v>14382000</v>
      </c>
      <c r="G38" s="60">
        <v>14381502</v>
      </c>
      <c r="H38" s="60">
        <v>14478583</v>
      </c>
      <c r="I38" s="60">
        <v>14478583</v>
      </c>
      <c r="J38" s="60">
        <v>14478583</v>
      </c>
      <c r="K38" s="60">
        <v>14478583</v>
      </c>
      <c r="L38" s="60">
        <v>14478583</v>
      </c>
      <c r="M38" s="60">
        <v>14478583</v>
      </c>
      <c r="N38" s="60">
        <v>14478583</v>
      </c>
      <c r="O38" s="60"/>
      <c r="P38" s="60"/>
      <c r="Q38" s="60"/>
      <c r="R38" s="60"/>
      <c r="S38" s="60"/>
      <c r="T38" s="60"/>
      <c r="U38" s="60"/>
      <c r="V38" s="60"/>
      <c r="W38" s="60">
        <v>14478583</v>
      </c>
      <c r="X38" s="60">
        <v>7191000</v>
      </c>
      <c r="Y38" s="60">
        <v>7287583</v>
      </c>
      <c r="Z38" s="140">
        <v>101.34</v>
      </c>
      <c r="AA38" s="62">
        <v>14382000</v>
      </c>
    </row>
    <row r="39" spans="1:27" ht="13.5">
      <c r="A39" s="250" t="s">
        <v>59</v>
      </c>
      <c r="B39" s="253"/>
      <c r="C39" s="168">
        <f aca="true" t="shared" si="4" ref="C39:Y39">SUM(C37:C38)</f>
        <v>14478583</v>
      </c>
      <c r="D39" s="168">
        <f>SUM(D37:D38)</f>
        <v>0</v>
      </c>
      <c r="E39" s="76">
        <f t="shared" si="4"/>
        <v>14382000</v>
      </c>
      <c r="F39" s="77">
        <f t="shared" si="4"/>
        <v>14382000</v>
      </c>
      <c r="G39" s="77">
        <f t="shared" si="4"/>
        <v>14381502</v>
      </c>
      <c r="H39" s="77">
        <f t="shared" si="4"/>
        <v>14478583</v>
      </c>
      <c r="I39" s="77">
        <f t="shared" si="4"/>
        <v>14478583</v>
      </c>
      <c r="J39" s="77">
        <f t="shared" si="4"/>
        <v>14478583</v>
      </c>
      <c r="K39" s="77">
        <f t="shared" si="4"/>
        <v>14478583</v>
      </c>
      <c r="L39" s="77">
        <f t="shared" si="4"/>
        <v>14478583</v>
      </c>
      <c r="M39" s="77">
        <f t="shared" si="4"/>
        <v>14478583</v>
      </c>
      <c r="N39" s="77">
        <f t="shared" si="4"/>
        <v>14478583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14478583</v>
      </c>
      <c r="X39" s="77">
        <f t="shared" si="4"/>
        <v>7191000</v>
      </c>
      <c r="Y39" s="77">
        <f t="shared" si="4"/>
        <v>7287583</v>
      </c>
      <c r="Z39" s="212">
        <f>+IF(X39&lt;&gt;0,+(Y39/X39)*100,0)</f>
        <v>101.34310944235851</v>
      </c>
      <c r="AA39" s="79">
        <f>SUM(AA37:AA38)</f>
        <v>14382000</v>
      </c>
    </row>
    <row r="40" spans="1:27" ht="13.5">
      <c r="A40" s="250" t="s">
        <v>167</v>
      </c>
      <c r="B40" s="251"/>
      <c r="C40" s="168">
        <f aca="true" t="shared" si="5" ref="C40:Y40">+C34+C39</f>
        <v>43279906</v>
      </c>
      <c r="D40" s="168">
        <f>+D34+D39</f>
        <v>0</v>
      </c>
      <c r="E40" s="72">
        <f t="shared" si="5"/>
        <v>39650000</v>
      </c>
      <c r="F40" s="73">
        <f t="shared" si="5"/>
        <v>39650000</v>
      </c>
      <c r="G40" s="73">
        <f t="shared" si="5"/>
        <v>55794951</v>
      </c>
      <c r="H40" s="73">
        <f t="shared" si="5"/>
        <v>50281896</v>
      </c>
      <c r="I40" s="73">
        <f t="shared" si="5"/>
        <v>50327922</v>
      </c>
      <c r="J40" s="73">
        <f t="shared" si="5"/>
        <v>50327922</v>
      </c>
      <c r="K40" s="73">
        <f t="shared" si="5"/>
        <v>55583087</v>
      </c>
      <c r="L40" s="73">
        <f t="shared" si="5"/>
        <v>58638775</v>
      </c>
      <c r="M40" s="73">
        <f t="shared" si="5"/>
        <v>53082511</v>
      </c>
      <c r="N40" s="73">
        <f t="shared" si="5"/>
        <v>53082511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53082511</v>
      </c>
      <c r="X40" s="73">
        <f t="shared" si="5"/>
        <v>19825000</v>
      </c>
      <c r="Y40" s="73">
        <f t="shared" si="5"/>
        <v>33257511</v>
      </c>
      <c r="Z40" s="170">
        <f>+IF(X40&lt;&gt;0,+(Y40/X40)*100,0)</f>
        <v>167.75541488020176</v>
      </c>
      <c r="AA40" s="74">
        <f>+AA34+AA39</f>
        <v>39650000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459660800</v>
      </c>
      <c r="D42" s="257">
        <f>+D25-D40</f>
        <v>0</v>
      </c>
      <c r="E42" s="258">
        <f t="shared" si="6"/>
        <v>418677000</v>
      </c>
      <c r="F42" s="259">
        <f t="shared" si="6"/>
        <v>418677000</v>
      </c>
      <c r="G42" s="259">
        <f t="shared" si="6"/>
        <v>514285751</v>
      </c>
      <c r="H42" s="259">
        <f t="shared" si="6"/>
        <v>496045928</v>
      </c>
      <c r="I42" s="259">
        <f t="shared" si="6"/>
        <v>486774690</v>
      </c>
      <c r="J42" s="259">
        <f t="shared" si="6"/>
        <v>486774690</v>
      </c>
      <c r="K42" s="259">
        <f t="shared" si="6"/>
        <v>491806072</v>
      </c>
      <c r="L42" s="259">
        <f t="shared" si="6"/>
        <v>496977096</v>
      </c>
      <c r="M42" s="259">
        <f t="shared" si="6"/>
        <v>509789814</v>
      </c>
      <c r="N42" s="259">
        <f t="shared" si="6"/>
        <v>509789814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509789814</v>
      </c>
      <c r="X42" s="259">
        <f t="shared" si="6"/>
        <v>209338500</v>
      </c>
      <c r="Y42" s="259">
        <f t="shared" si="6"/>
        <v>300451314</v>
      </c>
      <c r="Z42" s="260">
        <f>+IF(X42&lt;&gt;0,+(Y42/X42)*100,0)</f>
        <v>143.524155375146</v>
      </c>
      <c r="AA42" s="261">
        <f>+AA25-AA40</f>
        <v>418677000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171530396</v>
      </c>
      <c r="D45" s="155"/>
      <c r="E45" s="59">
        <v>118101000</v>
      </c>
      <c r="F45" s="60">
        <v>118101000</v>
      </c>
      <c r="G45" s="60">
        <v>214389050</v>
      </c>
      <c r="H45" s="60">
        <v>207913099</v>
      </c>
      <c r="I45" s="60">
        <v>198640300</v>
      </c>
      <c r="J45" s="60">
        <v>198640300</v>
      </c>
      <c r="K45" s="60">
        <v>203670122</v>
      </c>
      <c r="L45" s="60">
        <v>208839585</v>
      </c>
      <c r="M45" s="60">
        <v>221650742</v>
      </c>
      <c r="N45" s="60">
        <v>221650742</v>
      </c>
      <c r="O45" s="60"/>
      <c r="P45" s="60"/>
      <c r="Q45" s="60"/>
      <c r="R45" s="60"/>
      <c r="S45" s="60"/>
      <c r="T45" s="60"/>
      <c r="U45" s="60"/>
      <c r="V45" s="60"/>
      <c r="W45" s="60">
        <v>221650742</v>
      </c>
      <c r="X45" s="60">
        <v>59050500</v>
      </c>
      <c r="Y45" s="60">
        <v>162600242</v>
      </c>
      <c r="Z45" s="139">
        <v>275.36</v>
      </c>
      <c r="AA45" s="62">
        <v>118101000</v>
      </c>
    </row>
    <row r="46" spans="1:27" ht="13.5">
      <c r="A46" s="249" t="s">
        <v>171</v>
      </c>
      <c r="B46" s="182"/>
      <c r="C46" s="155">
        <v>288130404</v>
      </c>
      <c r="D46" s="155"/>
      <c r="E46" s="59">
        <v>300576000</v>
      </c>
      <c r="F46" s="60">
        <v>300576000</v>
      </c>
      <c r="G46" s="60">
        <v>299896701</v>
      </c>
      <c r="H46" s="60">
        <v>288132829</v>
      </c>
      <c r="I46" s="60">
        <v>288134390</v>
      </c>
      <c r="J46" s="60">
        <v>288134390</v>
      </c>
      <c r="K46" s="60">
        <v>288135950</v>
      </c>
      <c r="L46" s="60">
        <v>288137511</v>
      </c>
      <c r="M46" s="60">
        <v>288139072</v>
      </c>
      <c r="N46" s="60">
        <v>288139072</v>
      </c>
      <c r="O46" s="60"/>
      <c r="P46" s="60"/>
      <c r="Q46" s="60"/>
      <c r="R46" s="60"/>
      <c r="S46" s="60"/>
      <c r="T46" s="60"/>
      <c r="U46" s="60"/>
      <c r="V46" s="60"/>
      <c r="W46" s="60">
        <v>288139072</v>
      </c>
      <c r="X46" s="60">
        <v>150288000</v>
      </c>
      <c r="Y46" s="60">
        <v>137851072</v>
      </c>
      <c r="Z46" s="139">
        <v>91.72</v>
      </c>
      <c r="AA46" s="62">
        <v>300576000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459660800</v>
      </c>
      <c r="D48" s="217">
        <f>SUM(D45:D47)</f>
        <v>0</v>
      </c>
      <c r="E48" s="264">
        <f t="shared" si="7"/>
        <v>418677000</v>
      </c>
      <c r="F48" s="219">
        <f t="shared" si="7"/>
        <v>418677000</v>
      </c>
      <c r="G48" s="219">
        <f t="shared" si="7"/>
        <v>514285751</v>
      </c>
      <c r="H48" s="219">
        <f t="shared" si="7"/>
        <v>496045928</v>
      </c>
      <c r="I48" s="219">
        <f t="shared" si="7"/>
        <v>486774690</v>
      </c>
      <c r="J48" s="219">
        <f t="shared" si="7"/>
        <v>486774690</v>
      </c>
      <c r="K48" s="219">
        <f t="shared" si="7"/>
        <v>491806072</v>
      </c>
      <c r="L48" s="219">
        <f t="shared" si="7"/>
        <v>496977096</v>
      </c>
      <c r="M48" s="219">
        <f t="shared" si="7"/>
        <v>509789814</v>
      </c>
      <c r="N48" s="219">
        <f t="shared" si="7"/>
        <v>509789814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509789814</v>
      </c>
      <c r="X48" s="219">
        <f t="shared" si="7"/>
        <v>209338500</v>
      </c>
      <c r="Y48" s="219">
        <f t="shared" si="7"/>
        <v>300451314</v>
      </c>
      <c r="Z48" s="265">
        <f>+IF(X48&lt;&gt;0,+(Y48/X48)*100,0)</f>
        <v>143.524155375146</v>
      </c>
      <c r="AA48" s="232">
        <f>SUM(AA45:AA47)</f>
        <v>418677000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90609555</v>
      </c>
      <c r="D6" s="155"/>
      <c r="E6" s="59">
        <v>78428997</v>
      </c>
      <c r="F6" s="60">
        <v>78428997</v>
      </c>
      <c r="G6" s="60">
        <v>1059719</v>
      </c>
      <c r="H6" s="60">
        <v>8945215</v>
      </c>
      <c r="I6" s="60">
        <v>7787983</v>
      </c>
      <c r="J6" s="60">
        <v>17792917</v>
      </c>
      <c r="K6" s="60">
        <v>6464845</v>
      </c>
      <c r="L6" s="60">
        <v>6374543</v>
      </c>
      <c r="M6" s="60">
        <v>6428391</v>
      </c>
      <c r="N6" s="60">
        <v>19267779</v>
      </c>
      <c r="O6" s="60"/>
      <c r="P6" s="60"/>
      <c r="Q6" s="60"/>
      <c r="R6" s="60"/>
      <c r="S6" s="60"/>
      <c r="T6" s="60"/>
      <c r="U6" s="60"/>
      <c r="V6" s="60"/>
      <c r="W6" s="60">
        <v>37060696</v>
      </c>
      <c r="X6" s="60">
        <v>39218502</v>
      </c>
      <c r="Y6" s="60">
        <v>-2157806</v>
      </c>
      <c r="Z6" s="140">
        <v>-5.5</v>
      </c>
      <c r="AA6" s="62">
        <v>78428997</v>
      </c>
    </row>
    <row r="7" spans="1:27" ht="13.5">
      <c r="A7" s="249" t="s">
        <v>178</v>
      </c>
      <c r="B7" s="182"/>
      <c r="C7" s="155">
        <v>84661341</v>
      </c>
      <c r="D7" s="155"/>
      <c r="E7" s="59">
        <v>66465000</v>
      </c>
      <c r="F7" s="60">
        <v>66465000</v>
      </c>
      <c r="G7" s="60">
        <v>24895800</v>
      </c>
      <c r="H7" s="60">
        <v>3360</v>
      </c>
      <c r="I7" s="60">
        <v>237110</v>
      </c>
      <c r="J7" s="60">
        <v>25136270</v>
      </c>
      <c r="K7" s="60">
        <v>2791994</v>
      </c>
      <c r="L7" s="60">
        <v>2388778</v>
      </c>
      <c r="M7" s="60">
        <v>26269546</v>
      </c>
      <c r="N7" s="60">
        <v>31450318</v>
      </c>
      <c r="O7" s="60"/>
      <c r="P7" s="60"/>
      <c r="Q7" s="60"/>
      <c r="R7" s="60"/>
      <c r="S7" s="60"/>
      <c r="T7" s="60"/>
      <c r="U7" s="60"/>
      <c r="V7" s="60"/>
      <c r="W7" s="60">
        <v>56586588</v>
      </c>
      <c r="X7" s="60">
        <v>33234000</v>
      </c>
      <c r="Y7" s="60">
        <v>23352588</v>
      </c>
      <c r="Z7" s="140">
        <v>70.27</v>
      </c>
      <c r="AA7" s="62">
        <v>66465000</v>
      </c>
    </row>
    <row r="8" spans="1:27" ht="13.5">
      <c r="A8" s="249" t="s">
        <v>179</v>
      </c>
      <c r="B8" s="182"/>
      <c r="C8" s="155"/>
      <c r="D8" s="155"/>
      <c r="E8" s="59">
        <v>40426000</v>
      </c>
      <c r="F8" s="60">
        <v>40426000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20214000</v>
      </c>
      <c r="Y8" s="60">
        <v>-20214000</v>
      </c>
      <c r="Z8" s="140">
        <v>-100</v>
      </c>
      <c r="AA8" s="62">
        <v>40426000</v>
      </c>
    </row>
    <row r="9" spans="1:27" ht="13.5">
      <c r="A9" s="249" t="s">
        <v>180</v>
      </c>
      <c r="B9" s="182"/>
      <c r="C9" s="155">
        <v>3873725</v>
      </c>
      <c r="D9" s="155"/>
      <c r="E9" s="59">
        <v>3000000</v>
      </c>
      <c r="F9" s="60">
        <v>3000000</v>
      </c>
      <c r="G9" s="60">
        <v>7218774</v>
      </c>
      <c r="H9" s="60"/>
      <c r="I9" s="60">
        <v>543798</v>
      </c>
      <c r="J9" s="60">
        <v>7762572</v>
      </c>
      <c r="K9" s="60"/>
      <c r="L9" s="60">
        <v>33372</v>
      </c>
      <c r="M9" s="60">
        <v>25199</v>
      </c>
      <c r="N9" s="60">
        <v>58571</v>
      </c>
      <c r="O9" s="60"/>
      <c r="P9" s="60"/>
      <c r="Q9" s="60"/>
      <c r="R9" s="60"/>
      <c r="S9" s="60"/>
      <c r="T9" s="60"/>
      <c r="U9" s="60"/>
      <c r="V9" s="60"/>
      <c r="W9" s="60">
        <v>7821143</v>
      </c>
      <c r="X9" s="60">
        <v>1500000</v>
      </c>
      <c r="Y9" s="60">
        <v>6321143</v>
      </c>
      <c r="Z9" s="140">
        <v>421.41</v>
      </c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-126726437</v>
      </c>
      <c r="D12" s="155"/>
      <c r="E12" s="59">
        <v>-154349000</v>
      </c>
      <c r="F12" s="60">
        <v>-154349000</v>
      </c>
      <c r="G12" s="60">
        <v>-6170604</v>
      </c>
      <c r="H12" s="60">
        <v>-11816298</v>
      </c>
      <c r="I12" s="60">
        <v>-11200230</v>
      </c>
      <c r="J12" s="60">
        <v>-29187132</v>
      </c>
      <c r="K12" s="60">
        <v>-10192466</v>
      </c>
      <c r="L12" s="60">
        <v>-13636103</v>
      </c>
      <c r="M12" s="60">
        <v>-11946771</v>
      </c>
      <c r="N12" s="60">
        <v>-35775340</v>
      </c>
      <c r="O12" s="60"/>
      <c r="P12" s="60"/>
      <c r="Q12" s="60"/>
      <c r="R12" s="60"/>
      <c r="S12" s="60"/>
      <c r="T12" s="60"/>
      <c r="U12" s="60"/>
      <c r="V12" s="60"/>
      <c r="W12" s="60">
        <v>-64962472</v>
      </c>
      <c r="X12" s="60">
        <v>-77184000</v>
      </c>
      <c r="Y12" s="60">
        <v>12221528</v>
      </c>
      <c r="Z12" s="140">
        <v>-15.83</v>
      </c>
      <c r="AA12" s="62">
        <v>-154349000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-2321905</v>
      </c>
      <c r="D14" s="155"/>
      <c r="E14" s="59">
        <v>-42544000</v>
      </c>
      <c r="F14" s="60">
        <v>-42544000</v>
      </c>
      <c r="G14" s="60">
        <v>-84742</v>
      </c>
      <c r="H14" s="60">
        <v>-49188</v>
      </c>
      <c r="I14" s="60">
        <v>-105770</v>
      </c>
      <c r="J14" s="60">
        <v>-239700</v>
      </c>
      <c r="K14" s="60">
        <v>-107230</v>
      </c>
      <c r="L14" s="60">
        <v>-107073</v>
      </c>
      <c r="M14" s="60">
        <v>-105072</v>
      </c>
      <c r="N14" s="60">
        <v>-319375</v>
      </c>
      <c r="O14" s="60"/>
      <c r="P14" s="60"/>
      <c r="Q14" s="60"/>
      <c r="R14" s="60"/>
      <c r="S14" s="60"/>
      <c r="T14" s="60"/>
      <c r="U14" s="60"/>
      <c r="V14" s="60"/>
      <c r="W14" s="60">
        <v>-559075</v>
      </c>
      <c r="X14" s="60">
        <v>-21270000</v>
      </c>
      <c r="Y14" s="60">
        <v>20710925</v>
      </c>
      <c r="Z14" s="140">
        <v>-97.37</v>
      </c>
      <c r="AA14" s="62">
        <v>-42544000</v>
      </c>
    </row>
    <row r="15" spans="1:27" ht="13.5">
      <c r="A15" s="250" t="s">
        <v>184</v>
      </c>
      <c r="B15" s="251"/>
      <c r="C15" s="168">
        <f aca="true" t="shared" si="0" ref="C15:Y15">SUM(C6:C14)</f>
        <v>50096279</v>
      </c>
      <c r="D15" s="168">
        <f>SUM(D6:D14)</f>
        <v>0</v>
      </c>
      <c r="E15" s="72">
        <f t="shared" si="0"/>
        <v>-8573003</v>
      </c>
      <c r="F15" s="73">
        <f t="shared" si="0"/>
        <v>-8573003</v>
      </c>
      <c r="G15" s="73">
        <f t="shared" si="0"/>
        <v>26918947</v>
      </c>
      <c r="H15" s="73">
        <f t="shared" si="0"/>
        <v>-2916911</v>
      </c>
      <c r="I15" s="73">
        <f t="shared" si="0"/>
        <v>-2737109</v>
      </c>
      <c r="J15" s="73">
        <f t="shared" si="0"/>
        <v>21264927</v>
      </c>
      <c r="K15" s="73">
        <f t="shared" si="0"/>
        <v>-1042857</v>
      </c>
      <c r="L15" s="73">
        <f t="shared" si="0"/>
        <v>-4946483</v>
      </c>
      <c r="M15" s="73">
        <f t="shared" si="0"/>
        <v>20671293</v>
      </c>
      <c r="N15" s="73">
        <f t="shared" si="0"/>
        <v>14681953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35946880</v>
      </c>
      <c r="X15" s="73">
        <f t="shared" si="0"/>
        <v>-4287498</v>
      </c>
      <c r="Y15" s="73">
        <f t="shared" si="0"/>
        <v>40234378</v>
      </c>
      <c r="Z15" s="170">
        <f>+IF(X15&lt;&gt;0,+(Y15/X15)*100,0)</f>
        <v>-938.4115864310606</v>
      </c>
      <c r="AA15" s="74">
        <f>SUM(AA6:AA14)</f>
        <v>-8573003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394682</v>
      </c>
      <c r="D19" s="155"/>
      <c r="E19" s="59"/>
      <c r="F19" s="60"/>
      <c r="G19" s="159"/>
      <c r="H19" s="159"/>
      <c r="I19" s="159"/>
      <c r="J19" s="60"/>
      <c r="K19" s="159"/>
      <c r="L19" s="159">
        <v>25702</v>
      </c>
      <c r="M19" s="60"/>
      <c r="N19" s="159">
        <v>25702</v>
      </c>
      <c r="O19" s="159"/>
      <c r="P19" s="159"/>
      <c r="Q19" s="60"/>
      <c r="R19" s="159"/>
      <c r="S19" s="159"/>
      <c r="T19" s="60"/>
      <c r="U19" s="159"/>
      <c r="V19" s="159"/>
      <c r="W19" s="159">
        <v>25702</v>
      </c>
      <c r="X19" s="60"/>
      <c r="Y19" s="159">
        <v>25702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-47624000</v>
      </c>
      <c r="F24" s="60">
        <v>-47624000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-23814000</v>
      </c>
      <c r="Y24" s="60">
        <v>23814000</v>
      </c>
      <c r="Z24" s="140">
        <v>-100</v>
      </c>
      <c r="AA24" s="62">
        <v>-47624000</v>
      </c>
    </row>
    <row r="25" spans="1:27" ht="13.5">
      <c r="A25" s="250" t="s">
        <v>191</v>
      </c>
      <c r="B25" s="251"/>
      <c r="C25" s="168">
        <f aca="true" t="shared" si="1" ref="C25:Y25">SUM(C19:C24)</f>
        <v>394682</v>
      </c>
      <c r="D25" s="168">
        <f>SUM(D19:D24)</f>
        <v>0</v>
      </c>
      <c r="E25" s="72">
        <f t="shared" si="1"/>
        <v>-47624000</v>
      </c>
      <c r="F25" s="73">
        <f t="shared" si="1"/>
        <v>-47624000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25702</v>
      </c>
      <c r="M25" s="73">
        <f t="shared" si="1"/>
        <v>0</v>
      </c>
      <c r="N25" s="73">
        <f t="shared" si="1"/>
        <v>25702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25702</v>
      </c>
      <c r="X25" s="73">
        <f t="shared" si="1"/>
        <v>-23814000</v>
      </c>
      <c r="Y25" s="73">
        <f t="shared" si="1"/>
        <v>23839702</v>
      </c>
      <c r="Z25" s="170">
        <f>+IF(X25&lt;&gt;0,+(Y25/X25)*100,0)</f>
        <v>-100.10792810951541</v>
      </c>
      <c r="AA25" s="74">
        <f>SUM(AA19:AA24)</f>
        <v>-47624000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134395</v>
      </c>
      <c r="D31" s="155"/>
      <c r="E31" s="59">
        <v>166000</v>
      </c>
      <c r="F31" s="60">
        <v>166000</v>
      </c>
      <c r="G31" s="60">
        <v>2042</v>
      </c>
      <c r="H31" s="159">
        <v>7162</v>
      </c>
      <c r="I31" s="159">
        <v>6258</v>
      </c>
      <c r="J31" s="159">
        <v>15462</v>
      </c>
      <c r="K31" s="60">
        <v>11425</v>
      </c>
      <c r="L31" s="60">
        <v>11425</v>
      </c>
      <c r="M31" s="60">
        <v>9387</v>
      </c>
      <c r="N31" s="60">
        <v>32237</v>
      </c>
      <c r="O31" s="159"/>
      <c r="P31" s="159"/>
      <c r="Q31" s="159"/>
      <c r="R31" s="60"/>
      <c r="S31" s="60"/>
      <c r="T31" s="60"/>
      <c r="U31" s="60"/>
      <c r="V31" s="159"/>
      <c r="W31" s="159">
        <v>47699</v>
      </c>
      <c r="X31" s="159">
        <v>84000</v>
      </c>
      <c r="Y31" s="60">
        <v>-36301</v>
      </c>
      <c r="Z31" s="140">
        <v>-43.22</v>
      </c>
      <c r="AA31" s="62">
        <v>166000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134395</v>
      </c>
      <c r="D34" s="168">
        <f>SUM(D29:D33)</f>
        <v>0</v>
      </c>
      <c r="E34" s="72">
        <f t="shared" si="2"/>
        <v>166000</v>
      </c>
      <c r="F34" s="73">
        <f t="shared" si="2"/>
        <v>166000</v>
      </c>
      <c r="G34" s="73">
        <f t="shared" si="2"/>
        <v>2042</v>
      </c>
      <c r="H34" s="73">
        <f t="shared" si="2"/>
        <v>7162</v>
      </c>
      <c r="I34" s="73">
        <f t="shared" si="2"/>
        <v>6258</v>
      </c>
      <c r="J34" s="73">
        <f t="shared" si="2"/>
        <v>15462</v>
      </c>
      <c r="K34" s="73">
        <f t="shared" si="2"/>
        <v>11425</v>
      </c>
      <c r="L34" s="73">
        <f t="shared" si="2"/>
        <v>11425</v>
      </c>
      <c r="M34" s="73">
        <f t="shared" si="2"/>
        <v>9387</v>
      </c>
      <c r="N34" s="73">
        <f t="shared" si="2"/>
        <v>32237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47699</v>
      </c>
      <c r="X34" s="73">
        <f t="shared" si="2"/>
        <v>84000</v>
      </c>
      <c r="Y34" s="73">
        <f t="shared" si="2"/>
        <v>-36301</v>
      </c>
      <c r="Z34" s="170">
        <f>+IF(X34&lt;&gt;0,+(Y34/X34)*100,0)</f>
        <v>-43.215476190476195</v>
      </c>
      <c r="AA34" s="74">
        <f>SUM(AA29:AA33)</f>
        <v>166000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50625356</v>
      </c>
      <c r="D36" s="153">
        <f>+D15+D25+D34</f>
        <v>0</v>
      </c>
      <c r="E36" s="99">
        <f t="shared" si="3"/>
        <v>-56031003</v>
      </c>
      <c r="F36" s="100">
        <f t="shared" si="3"/>
        <v>-56031003</v>
      </c>
      <c r="G36" s="100">
        <f t="shared" si="3"/>
        <v>26920989</v>
      </c>
      <c r="H36" s="100">
        <f t="shared" si="3"/>
        <v>-2909749</v>
      </c>
      <c r="I36" s="100">
        <f t="shared" si="3"/>
        <v>-2730851</v>
      </c>
      <c r="J36" s="100">
        <f t="shared" si="3"/>
        <v>21280389</v>
      </c>
      <c r="K36" s="100">
        <f t="shared" si="3"/>
        <v>-1031432</v>
      </c>
      <c r="L36" s="100">
        <f t="shared" si="3"/>
        <v>-4909356</v>
      </c>
      <c r="M36" s="100">
        <f t="shared" si="3"/>
        <v>20680680</v>
      </c>
      <c r="N36" s="100">
        <f t="shared" si="3"/>
        <v>14739892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36020281</v>
      </c>
      <c r="X36" s="100">
        <f t="shared" si="3"/>
        <v>-28017498</v>
      </c>
      <c r="Y36" s="100">
        <f t="shared" si="3"/>
        <v>64037779</v>
      </c>
      <c r="Z36" s="137">
        <f>+IF(X36&lt;&gt;0,+(Y36/X36)*100,0)</f>
        <v>-228.56351769883236</v>
      </c>
      <c r="AA36" s="102">
        <f>+AA15+AA25+AA34</f>
        <v>-56031003</v>
      </c>
    </row>
    <row r="37" spans="1:27" ht="13.5">
      <c r="A37" s="249" t="s">
        <v>199</v>
      </c>
      <c r="B37" s="182"/>
      <c r="C37" s="153">
        <v>48518268</v>
      </c>
      <c r="D37" s="153"/>
      <c r="E37" s="99">
        <v>46597000</v>
      </c>
      <c r="F37" s="100">
        <v>46597000</v>
      </c>
      <c r="G37" s="100"/>
      <c r="H37" s="100">
        <v>26920989</v>
      </c>
      <c r="I37" s="100">
        <v>24011240</v>
      </c>
      <c r="J37" s="100"/>
      <c r="K37" s="100">
        <v>21280389</v>
      </c>
      <c r="L37" s="100">
        <v>20248957</v>
      </c>
      <c r="M37" s="100">
        <v>15339601</v>
      </c>
      <c r="N37" s="100">
        <v>21280389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46597000</v>
      </c>
      <c r="Y37" s="100">
        <v>-46597000</v>
      </c>
      <c r="Z37" s="137">
        <v>-100</v>
      </c>
      <c r="AA37" s="102">
        <v>46597000</v>
      </c>
    </row>
    <row r="38" spans="1:27" ht="13.5">
      <c r="A38" s="269" t="s">
        <v>200</v>
      </c>
      <c r="B38" s="256"/>
      <c r="C38" s="257">
        <v>99143624</v>
      </c>
      <c r="D38" s="257"/>
      <c r="E38" s="258">
        <v>-9434003</v>
      </c>
      <c r="F38" s="259">
        <v>-9434003</v>
      </c>
      <c r="G38" s="259">
        <v>26920989</v>
      </c>
      <c r="H38" s="259">
        <v>24011240</v>
      </c>
      <c r="I38" s="259">
        <v>21280389</v>
      </c>
      <c r="J38" s="259">
        <v>21280389</v>
      </c>
      <c r="K38" s="259">
        <v>20248957</v>
      </c>
      <c r="L38" s="259">
        <v>15339601</v>
      </c>
      <c r="M38" s="259">
        <v>36020281</v>
      </c>
      <c r="N38" s="259">
        <v>36020281</v>
      </c>
      <c r="O38" s="259"/>
      <c r="P38" s="259"/>
      <c r="Q38" s="259"/>
      <c r="R38" s="259"/>
      <c r="S38" s="259"/>
      <c r="T38" s="259"/>
      <c r="U38" s="259"/>
      <c r="V38" s="259"/>
      <c r="W38" s="259">
        <v>36020281</v>
      </c>
      <c r="X38" s="259">
        <v>18579502</v>
      </c>
      <c r="Y38" s="259">
        <v>17440779</v>
      </c>
      <c r="Z38" s="260">
        <v>93.87</v>
      </c>
      <c r="AA38" s="261">
        <v>-9434003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30335004</v>
      </c>
      <c r="D5" s="200">
        <f t="shared" si="0"/>
        <v>0</v>
      </c>
      <c r="E5" s="106">
        <f t="shared" si="0"/>
        <v>41186000</v>
      </c>
      <c r="F5" s="106">
        <f t="shared" si="0"/>
        <v>41186000</v>
      </c>
      <c r="G5" s="106">
        <f t="shared" si="0"/>
        <v>52803</v>
      </c>
      <c r="H5" s="106">
        <f t="shared" si="0"/>
        <v>4699377</v>
      </c>
      <c r="I5" s="106">
        <f t="shared" si="0"/>
        <v>297895</v>
      </c>
      <c r="J5" s="106">
        <f t="shared" si="0"/>
        <v>5050075</v>
      </c>
      <c r="K5" s="106">
        <f t="shared" si="0"/>
        <v>5431192</v>
      </c>
      <c r="L5" s="106">
        <f t="shared" si="0"/>
        <v>0</v>
      </c>
      <c r="M5" s="106">
        <f t="shared" si="0"/>
        <v>0</v>
      </c>
      <c r="N5" s="106">
        <f t="shared" si="0"/>
        <v>5431192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10481267</v>
      </c>
      <c r="X5" s="106">
        <f t="shared" si="0"/>
        <v>20593000</v>
      </c>
      <c r="Y5" s="106">
        <f t="shared" si="0"/>
        <v>-10111733</v>
      </c>
      <c r="Z5" s="201">
        <f>+IF(X5&lt;&gt;0,+(Y5/X5)*100,0)</f>
        <v>-49.10276793085029</v>
      </c>
      <c r="AA5" s="199">
        <f>SUM(AA11:AA18)</f>
        <v>41186000</v>
      </c>
    </row>
    <row r="6" spans="1:27" ht="13.5">
      <c r="A6" s="291" t="s">
        <v>204</v>
      </c>
      <c r="B6" s="142"/>
      <c r="C6" s="62">
        <v>22112814</v>
      </c>
      <c r="D6" s="156"/>
      <c r="E6" s="60">
        <v>22792000</v>
      </c>
      <c r="F6" s="60">
        <v>22792000</v>
      </c>
      <c r="G6" s="60"/>
      <c r="H6" s="60">
        <v>2616916</v>
      </c>
      <c r="I6" s="60"/>
      <c r="J6" s="60">
        <v>2616916</v>
      </c>
      <c r="K6" s="60">
        <v>1944599</v>
      </c>
      <c r="L6" s="60"/>
      <c r="M6" s="60"/>
      <c r="N6" s="60">
        <v>1944599</v>
      </c>
      <c r="O6" s="60"/>
      <c r="P6" s="60"/>
      <c r="Q6" s="60"/>
      <c r="R6" s="60"/>
      <c r="S6" s="60"/>
      <c r="T6" s="60"/>
      <c r="U6" s="60"/>
      <c r="V6" s="60"/>
      <c r="W6" s="60">
        <v>4561515</v>
      </c>
      <c r="X6" s="60">
        <v>11396000</v>
      </c>
      <c r="Y6" s="60">
        <v>-6834485</v>
      </c>
      <c r="Z6" s="140">
        <v>-59.97</v>
      </c>
      <c r="AA6" s="155">
        <v>22792000</v>
      </c>
    </row>
    <row r="7" spans="1:27" ht="13.5">
      <c r="A7" s="291" t="s">
        <v>205</v>
      </c>
      <c r="B7" s="142"/>
      <c r="C7" s="62">
        <v>2605655</v>
      </c>
      <c r="D7" s="156"/>
      <c r="E7" s="60">
        <v>14705000</v>
      </c>
      <c r="F7" s="60">
        <v>14705000</v>
      </c>
      <c r="G7" s="60">
        <v>52803</v>
      </c>
      <c r="H7" s="60">
        <v>28377</v>
      </c>
      <c r="I7" s="60">
        <v>296492</v>
      </c>
      <c r="J7" s="60">
        <v>377672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377672</v>
      </c>
      <c r="X7" s="60">
        <v>7352500</v>
      </c>
      <c r="Y7" s="60">
        <v>-6974828</v>
      </c>
      <c r="Z7" s="140">
        <v>-94.86</v>
      </c>
      <c r="AA7" s="155">
        <v>14705000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2035535</v>
      </c>
      <c r="I10" s="60"/>
      <c r="J10" s="60">
        <v>2035535</v>
      </c>
      <c r="K10" s="60">
        <v>3469312</v>
      </c>
      <c r="L10" s="60"/>
      <c r="M10" s="60"/>
      <c r="N10" s="60">
        <v>3469312</v>
      </c>
      <c r="O10" s="60"/>
      <c r="P10" s="60"/>
      <c r="Q10" s="60"/>
      <c r="R10" s="60"/>
      <c r="S10" s="60"/>
      <c r="T10" s="60"/>
      <c r="U10" s="60"/>
      <c r="V10" s="60"/>
      <c r="W10" s="60">
        <v>5504847</v>
      </c>
      <c r="X10" s="60"/>
      <c r="Y10" s="60">
        <v>5504847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24718469</v>
      </c>
      <c r="D11" s="294">
        <f t="shared" si="1"/>
        <v>0</v>
      </c>
      <c r="E11" s="295">
        <f t="shared" si="1"/>
        <v>37497000</v>
      </c>
      <c r="F11" s="295">
        <f t="shared" si="1"/>
        <v>37497000</v>
      </c>
      <c r="G11" s="295">
        <f t="shared" si="1"/>
        <v>52803</v>
      </c>
      <c r="H11" s="295">
        <f t="shared" si="1"/>
        <v>4680828</v>
      </c>
      <c r="I11" s="295">
        <f t="shared" si="1"/>
        <v>296492</v>
      </c>
      <c r="J11" s="295">
        <f t="shared" si="1"/>
        <v>5030123</v>
      </c>
      <c r="K11" s="295">
        <f t="shared" si="1"/>
        <v>5413911</v>
      </c>
      <c r="L11" s="295">
        <f t="shared" si="1"/>
        <v>0</v>
      </c>
      <c r="M11" s="295">
        <f t="shared" si="1"/>
        <v>0</v>
      </c>
      <c r="N11" s="295">
        <f t="shared" si="1"/>
        <v>5413911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10444034</v>
      </c>
      <c r="X11" s="295">
        <f t="shared" si="1"/>
        <v>18748500</v>
      </c>
      <c r="Y11" s="295">
        <f t="shared" si="1"/>
        <v>-8304466</v>
      </c>
      <c r="Z11" s="296">
        <f>+IF(X11&lt;&gt;0,+(Y11/X11)*100,0)</f>
        <v>-44.294028855641784</v>
      </c>
      <c r="AA11" s="297">
        <f>SUM(AA6:AA10)</f>
        <v>37497000</v>
      </c>
    </row>
    <row r="12" spans="1:27" ht="13.5">
      <c r="A12" s="298" t="s">
        <v>210</v>
      </c>
      <c r="B12" s="136"/>
      <c r="C12" s="62">
        <v>1956529</v>
      </c>
      <c r="D12" s="156"/>
      <c r="E12" s="60">
        <v>3639000</v>
      </c>
      <c r="F12" s="60">
        <v>3639000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1819500</v>
      </c>
      <c r="Y12" s="60">
        <v>-1819500</v>
      </c>
      <c r="Z12" s="140">
        <v>-100</v>
      </c>
      <c r="AA12" s="155">
        <v>3639000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3660006</v>
      </c>
      <c r="D15" s="156"/>
      <c r="E15" s="60">
        <v>50000</v>
      </c>
      <c r="F15" s="60">
        <v>50000</v>
      </c>
      <c r="G15" s="60"/>
      <c r="H15" s="60">
        <v>18549</v>
      </c>
      <c r="I15" s="60">
        <v>1403</v>
      </c>
      <c r="J15" s="60">
        <v>19952</v>
      </c>
      <c r="K15" s="60">
        <v>17281</v>
      </c>
      <c r="L15" s="60"/>
      <c r="M15" s="60"/>
      <c r="N15" s="60">
        <v>17281</v>
      </c>
      <c r="O15" s="60"/>
      <c r="P15" s="60"/>
      <c r="Q15" s="60"/>
      <c r="R15" s="60"/>
      <c r="S15" s="60"/>
      <c r="T15" s="60"/>
      <c r="U15" s="60"/>
      <c r="V15" s="60"/>
      <c r="W15" s="60">
        <v>37233</v>
      </c>
      <c r="X15" s="60">
        <v>25000</v>
      </c>
      <c r="Y15" s="60">
        <v>12233</v>
      </c>
      <c r="Z15" s="140">
        <v>48.93</v>
      </c>
      <c r="AA15" s="155">
        <v>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11730000</v>
      </c>
      <c r="F20" s="100">
        <f t="shared" si="2"/>
        <v>11730000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5865000</v>
      </c>
      <c r="Y20" s="100">
        <f t="shared" si="2"/>
        <v>-5865000</v>
      </c>
      <c r="Z20" s="137">
        <f>+IF(X20&lt;&gt;0,+(Y20/X20)*100,0)</f>
        <v>-100</v>
      </c>
      <c r="AA20" s="153">
        <f>SUM(AA26:AA33)</f>
        <v>11730000</v>
      </c>
    </row>
    <row r="21" spans="1:27" ht="13.5">
      <c r="A21" s="291" t="s">
        <v>204</v>
      </c>
      <c r="B21" s="142"/>
      <c r="C21" s="62"/>
      <c r="D21" s="156"/>
      <c r="E21" s="60">
        <v>7960000</v>
      </c>
      <c r="F21" s="60">
        <v>7960000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3980000</v>
      </c>
      <c r="Y21" s="60">
        <v>-3980000</v>
      </c>
      <c r="Z21" s="140">
        <v>-100</v>
      </c>
      <c r="AA21" s="155">
        <v>7960000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7960000</v>
      </c>
      <c r="F26" s="295">
        <f t="shared" si="3"/>
        <v>7960000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3980000</v>
      </c>
      <c r="Y26" s="295">
        <f t="shared" si="3"/>
        <v>-3980000</v>
      </c>
      <c r="Z26" s="296">
        <f>+IF(X26&lt;&gt;0,+(Y26/X26)*100,0)</f>
        <v>-100</v>
      </c>
      <c r="AA26" s="297">
        <f>SUM(AA21:AA25)</f>
        <v>7960000</v>
      </c>
    </row>
    <row r="27" spans="1:27" ht="13.5">
      <c r="A27" s="298" t="s">
        <v>210</v>
      </c>
      <c r="B27" s="147"/>
      <c r="C27" s="62"/>
      <c r="D27" s="156"/>
      <c r="E27" s="60">
        <v>250000</v>
      </c>
      <c r="F27" s="60">
        <v>250000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125000</v>
      </c>
      <c r="Y27" s="60">
        <v>-125000</v>
      </c>
      <c r="Z27" s="140">
        <v>-100</v>
      </c>
      <c r="AA27" s="155">
        <v>250000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3520000</v>
      </c>
      <c r="F30" s="60">
        <v>3520000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1760000</v>
      </c>
      <c r="Y30" s="60">
        <v>-1760000</v>
      </c>
      <c r="Z30" s="140">
        <v>-100</v>
      </c>
      <c r="AA30" s="155">
        <v>3520000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22112814</v>
      </c>
      <c r="D36" s="156">
        <f t="shared" si="4"/>
        <v>0</v>
      </c>
      <c r="E36" s="60">
        <f t="shared" si="4"/>
        <v>30752000</v>
      </c>
      <c r="F36" s="60">
        <f t="shared" si="4"/>
        <v>30752000</v>
      </c>
      <c r="G36" s="60">
        <f t="shared" si="4"/>
        <v>0</v>
      </c>
      <c r="H36" s="60">
        <f t="shared" si="4"/>
        <v>2616916</v>
      </c>
      <c r="I36" s="60">
        <f t="shared" si="4"/>
        <v>0</v>
      </c>
      <c r="J36" s="60">
        <f t="shared" si="4"/>
        <v>2616916</v>
      </c>
      <c r="K36" s="60">
        <f t="shared" si="4"/>
        <v>1944599</v>
      </c>
      <c r="L36" s="60">
        <f t="shared" si="4"/>
        <v>0</v>
      </c>
      <c r="M36" s="60">
        <f t="shared" si="4"/>
        <v>0</v>
      </c>
      <c r="N36" s="60">
        <f t="shared" si="4"/>
        <v>1944599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4561515</v>
      </c>
      <c r="X36" s="60">
        <f t="shared" si="4"/>
        <v>15376000</v>
      </c>
      <c r="Y36" s="60">
        <f t="shared" si="4"/>
        <v>-10814485</v>
      </c>
      <c r="Z36" s="140">
        <f aca="true" t="shared" si="5" ref="Z36:Z49">+IF(X36&lt;&gt;0,+(Y36/X36)*100,0)</f>
        <v>-70.33353928199791</v>
      </c>
      <c r="AA36" s="155">
        <f>AA6+AA21</f>
        <v>30752000</v>
      </c>
    </row>
    <row r="37" spans="1:27" ht="13.5">
      <c r="A37" s="291" t="s">
        <v>205</v>
      </c>
      <c r="B37" s="142"/>
      <c r="C37" s="62">
        <f t="shared" si="4"/>
        <v>2605655</v>
      </c>
      <c r="D37" s="156">
        <f t="shared" si="4"/>
        <v>0</v>
      </c>
      <c r="E37" s="60">
        <f t="shared" si="4"/>
        <v>14705000</v>
      </c>
      <c r="F37" s="60">
        <f t="shared" si="4"/>
        <v>14705000</v>
      </c>
      <c r="G37" s="60">
        <f t="shared" si="4"/>
        <v>52803</v>
      </c>
      <c r="H37" s="60">
        <f t="shared" si="4"/>
        <v>28377</v>
      </c>
      <c r="I37" s="60">
        <f t="shared" si="4"/>
        <v>296492</v>
      </c>
      <c r="J37" s="60">
        <f t="shared" si="4"/>
        <v>377672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377672</v>
      </c>
      <c r="X37" s="60">
        <f t="shared" si="4"/>
        <v>7352500</v>
      </c>
      <c r="Y37" s="60">
        <f t="shared" si="4"/>
        <v>-6974828</v>
      </c>
      <c r="Z37" s="140">
        <f t="shared" si="5"/>
        <v>-94.86335260115607</v>
      </c>
      <c r="AA37" s="155">
        <f>AA7+AA22</f>
        <v>14705000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2035535</v>
      </c>
      <c r="I40" s="60">
        <f t="shared" si="4"/>
        <v>0</v>
      </c>
      <c r="J40" s="60">
        <f t="shared" si="4"/>
        <v>2035535</v>
      </c>
      <c r="K40" s="60">
        <f t="shared" si="4"/>
        <v>3469312</v>
      </c>
      <c r="L40" s="60">
        <f t="shared" si="4"/>
        <v>0</v>
      </c>
      <c r="M40" s="60">
        <f t="shared" si="4"/>
        <v>0</v>
      </c>
      <c r="N40" s="60">
        <f t="shared" si="4"/>
        <v>3469312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5504847</v>
      </c>
      <c r="X40" s="60">
        <f t="shared" si="4"/>
        <v>0</v>
      </c>
      <c r="Y40" s="60">
        <f t="shared" si="4"/>
        <v>5504847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24718469</v>
      </c>
      <c r="D41" s="294">
        <f t="shared" si="6"/>
        <v>0</v>
      </c>
      <c r="E41" s="295">
        <f t="shared" si="6"/>
        <v>45457000</v>
      </c>
      <c r="F41" s="295">
        <f t="shared" si="6"/>
        <v>45457000</v>
      </c>
      <c r="G41" s="295">
        <f t="shared" si="6"/>
        <v>52803</v>
      </c>
      <c r="H41" s="295">
        <f t="shared" si="6"/>
        <v>4680828</v>
      </c>
      <c r="I41" s="295">
        <f t="shared" si="6"/>
        <v>296492</v>
      </c>
      <c r="J41" s="295">
        <f t="shared" si="6"/>
        <v>5030123</v>
      </c>
      <c r="K41" s="295">
        <f t="shared" si="6"/>
        <v>5413911</v>
      </c>
      <c r="L41" s="295">
        <f t="shared" si="6"/>
        <v>0</v>
      </c>
      <c r="M41" s="295">
        <f t="shared" si="6"/>
        <v>0</v>
      </c>
      <c r="N41" s="295">
        <f t="shared" si="6"/>
        <v>5413911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10444034</v>
      </c>
      <c r="X41" s="295">
        <f t="shared" si="6"/>
        <v>22728500</v>
      </c>
      <c r="Y41" s="295">
        <f t="shared" si="6"/>
        <v>-12284466</v>
      </c>
      <c r="Z41" s="296">
        <f t="shared" si="5"/>
        <v>-54.0487317684845</v>
      </c>
      <c r="AA41" s="297">
        <f>SUM(AA36:AA40)</f>
        <v>45457000</v>
      </c>
    </row>
    <row r="42" spans="1:27" ht="13.5">
      <c r="A42" s="298" t="s">
        <v>210</v>
      </c>
      <c r="B42" s="136"/>
      <c r="C42" s="95">
        <f aca="true" t="shared" si="7" ref="C42:Y48">C12+C27</f>
        <v>1956529</v>
      </c>
      <c r="D42" s="129">
        <f t="shared" si="7"/>
        <v>0</v>
      </c>
      <c r="E42" s="54">
        <f t="shared" si="7"/>
        <v>3889000</v>
      </c>
      <c r="F42" s="54">
        <f t="shared" si="7"/>
        <v>3889000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1944500</v>
      </c>
      <c r="Y42" s="54">
        <f t="shared" si="7"/>
        <v>-1944500</v>
      </c>
      <c r="Z42" s="184">
        <f t="shared" si="5"/>
        <v>-100</v>
      </c>
      <c r="AA42" s="130">
        <f aca="true" t="shared" si="8" ref="AA42:AA48">AA12+AA27</f>
        <v>3889000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3660006</v>
      </c>
      <c r="D45" s="129">
        <f t="shared" si="7"/>
        <v>0</v>
      </c>
      <c r="E45" s="54">
        <f t="shared" si="7"/>
        <v>3570000</v>
      </c>
      <c r="F45" s="54">
        <f t="shared" si="7"/>
        <v>3570000</v>
      </c>
      <c r="G45" s="54">
        <f t="shared" si="7"/>
        <v>0</v>
      </c>
      <c r="H45" s="54">
        <f t="shared" si="7"/>
        <v>18549</v>
      </c>
      <c r="I45" s="54">
        <f t="shared" si="7"/>
        <v>1403</v>
      </c>
      <c r="J45" s="54">
        <f t="shared" si="7"/>
        <v>19952</v>
      </c>
      <c r="K45" s="54">
        <f t="shared" si="7"/>
        <v>17281</v>
      </c>
      <c r="L45" s="54">
        <f t="shared" si="7"/>
        <v>0</v>
      </c>
      <c r="M45" s="54">
        <f t="shared" si="7"/>
        <v>0</v>
      </c>
      <c r="N45" s="54">
        <f t="shared" si="7"/>
        <v>17281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37233</v>
      </c>
      <c r="X45" s="54">
        <f t="shared" si="7"/>
        <v>1785000</v>
      </c>
      <c r="Y45" s="54">
        <f t="shared" si="7"/>
        <v>-1747767</v>
      </c>
      <c r="Z45" s="184">
        <f t="shared" si="5"/>
        <v>-97.91411764705882</v>
      </c>
      <c r="AA45" s="130">
        <f t="shared" si="8"/>
        <v>3570000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30335004</v>
      </c>
      <c r="D49" s="218">
        <f t="shared" si="9"/>
        <v>0</v>
      </c>
      <c r="E49" s="220">
        <f t="shared" si="9"/>
        <v>52916000</v>
      </c>
      <c r="F49" s="220">
        <f t="shared" si="9"/>
        <v>52916000</v>
      </c>
      <c r="G49" s="220">
        <f t="shared" si="9"/>
        <v>52803</v>
      </c>
      <c r="H49" s="220">
        <f t="shared" si="9"/>
        <v>4699377</v>
      </c>
      <c r="I49" s="220">
        <f t="shared" si="9"/>
        <v>297895</v>
      </c>
      <c r="J49" s="220">
        <f t="shared" si="9"/>
        <v>5050075</v>
      </c>
      <c r="K49" s="220">
        <f t="shared" si="9"/>
        <v>5431192</v>
      </c>
      <c r="L49" s="220">
        <f t="shared" si="9"/>
        <v>0</v>
      </c>
      <c r="M49" s="220">
        <f t="shared" si="9"/>
        <v>0</v>
      </c>
      <c r="N49" s="220">
        <f t="shared" si="9"/>
        <v>5431192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10481267</v>
      </c>
      <c r="X49" s="220">
        <f t="shared" si="9"/>
        <v>26458000</v>
      </c>
      <c r="Y49" s="220">
        <f t="shared" si="9"/>
        <v>-15976733</v>
      </c>
      <c r="Z49" s="221">
        <f t="shared" si="5"/>
        <v>-60.38526343638975</v>
      </c>
      <c r="AA49" s="222">
        <f>SUM(AA41:AA48)</f>
        <v>52916000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10214950</v>
      </c>
      <c r="F51" s="54">
        <f t="shared" si="10"/>
        <v>10214950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5107475</v>
      </c>
      <c r="Y51" s="54">
        <f t="shared" si="10"/>
        <v>-5107475</v>
      </c>
      <c r="Z51" s="184">
        <f>+IF(X51&lt;&gt;0,+(Y51/X51)*100,0)</f>
        <v>-100</v>
      </c>
      <c r="AA51" s="130">
        <f>SUM(AA57:AA61)</f>
        <v>10214950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10214950</v>
      </c>
      <c r="F61" s="60">
        <v>10214950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5107475</v>
      </c>
      <c r="Y61" s="60">
        <v>-5107475</v>
      </c>
      <c r="Z61" s="140">
        <v>-100</v>
      </c>
      <c r="AA61" s="155">
        <v>10214950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>
        <v>95896</v>
      </c>
      <c r="J65" s="60">
        <v>95896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95896</v>
      </c>
      <c r="X65" s="60"/>
      <c r="Y65" s="60">
        <v>95896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41787</v>
      </c>
      <c r="H66" s="275">
        <v>230530</v>
      </c>
      <c r="I66" s="275">
        <v>900348</v>
      </c>
      <c r="J66" s="275">
        <v>1172665</v>
      </c>
      <c r="K66" s="275">
        <v>141862</v>
      </c>
      <c r="L66" s="275">
        <v>583641</v>
      </c>
      <c r="M66" s="275">
        <v>569487</v>
      </c>
      <c r="N66" s="275">
        <v>1294990</v>
      </c>
      <c r="O66" s="275"/>
      <c r="P66" s="275"/>
      <c r="Q66" s="275"/>
      <c r="R66" s="275"/>
      <c r="S66" s="275"/>
      <c r="T66" s="275"/>
      <c r="U66" s="275"/>
      <c r="V66" s="275"/>
      <c r="W66" s="275">
        <v>2467655</v>
      </c>
      <c r="X66" s="275"/>
      <c r="Y66" s="275">
        <v>2467655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32051</v>
      </c>
      <c r="H67" s="60"/>
      <c r="I67" s="60"/>
      <c r="J67" s="60">
        <v>32051</v>
      </c>
      <c r="K67" s="60">
        <v>796872</v>
      </c>
      <c r="L67" s="60"/>
      <c r="M67" s="60"/>
      <c r="N67" s="60">
        <v>796872</v>
      </c>
      <c r="O67" s="60"/>
      <c r="P67" s="60"/>
      <c r="Q67" s="60"/>
      <c r="R67" s="60"/>
      <c r="S67" s="60"/>
      <c r="T67" s="60"/>
      <c r="U67" s="60"/>
      <c r="V67" s="60"/>
      <c r="W67" s="60">
        <v>828923</v>
      </c>
      <c r="X67" s="60"/>
      <c r="Y67" s="60">
        <v>828923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10305580</v>
      </c>
      <c r="F68" s="60"/>
      <c r="G68" s="60"/>
      <c r="H68" s="60"/>
      <c r="I68" s="60">
        <v>14256</v>
      </c>
      <c r="J68" s="60">
        <v>14256</v>
      </c>
      <c r="K68" s="60">
        <v>87167</v>
      </c>
      <c r="L68" s="60"/>
      <c r="M68" s="60"/>
      <c r="N68" s="60">
        <v>87167</v>
      </c>
      <c r="O68" s="60"/>
      <c r="P68" s="60"/>
      <c r="Q68" s="60"/>
      <c r="R68" s="60"/>
      <c r="S68" s="60"/>
      <c r="T68" s="60"/>
      <c r="U68" s="60"/>
      <c r="V68" s="60"/>
      <c r="W68" s="60">
        <v>101423</v>
      </c>
      <c r="X68" s="60"/>
      <c r="Y68" s="60">
        <v>101423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10305580</v>
      </c>
      <c r="F69" s="220">
        <f t="shared" si="12"/>
        <v>0</v>
      </c>
      <c r="G69" s="220">
        <f t="shared" si="12"/>
        <v>73838</v>
      </c>
      <c r="H69" s="220">
        <f t="shared" si="12"/>
        <v>230530</v>
      </c>
      <c r="I69" s="220">
        <f t="shared" si="12"/>
        <v>1010500</v>
      </c>
      <c r="J69" s="220">
        <f t="shared" si="12"/>
        <v>1314868</v>
      </c>
      <c r="K69" s="220">
        <f t="shared" si="12"/>
        <v>1025901</v>
      </c>
      <c r="L69" s="220">
        <f t="shared" si="12"/>
        <v>583641</v>
      </c>
      <c r="M69" s="220">
        <f t="shared" si="12"/>
        <v>569487</v>
      </c>
      <c r="N69" s="220">
        <f t="shared" si="12"/>
        <v>2179029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3493897</v>
      </c>
      <c r="X69" s="220">
        <f t="shared" si="12"/>
        <v>0</v>
      </c>
      <c r="Y69" s="220">
        <f t="shared" si="12"/>
        <v>3493897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24718469</v>
      </c>
      <c r="D5" s="344">
        <f t="shared" si="0"/>
        <v>0</v>
      </c>
      <c r="E5" s="343">
        <f t="shared" si="0"/>
        <v>37497000</v>
      </c>
      <c r="F5" s="345">
        <f t="shared" si="0"/>
        <v>37497000</v>
      </c>
      <c r="G5" s="345">
        <f t="shared" si="0"/>
        <v>52803</v>
      </c>
      <c r="H5" s="343">
        <f t="shared" si="0"/>
        <v>4680828</v>
      </c>
      <c r="I5" s="343">
        <f t="shared" si="0"/>
        <v>296492</v>
      </c>
      <c r="J5" s="345">
        <f t="shared" si="0"/>
        <v>5030123</v>
      </c>
      <c r="K5" s="345">
        <f t="shared" si="0"/>
        <v>5413911</v>
      </c>
      <c r="L5" s="343">
        <f t="shared" si="0"/>
        <v>0</v>
      </c>
      <c r="M5" s="343">
        <f t="shared" si="0"/>
        <v>0</v>
      </c>
      <c r="N5" s="345">
        <f t="shared" si="0"/>
        <v>5413911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10444034</v>
      </c>
      <c r="X5" s="343">
        <f t="shared" si="0"/>
        <v>18748500</v>
      </c>
      <c r="Y5" s="345">
        <f t="shared" si="0"/>
        <v>-8304466</v>
      </c>
      <c r="Z5" s="346">
        <f>+IF(X5&lt;&gt;0,+(Y5/X5)*100,0)</f>
        <v>-44.294028855641784</v>
      </c>
      <c r="AA5" s="347">
        <f>+AA6+AA8+AA11+AA13+AA15</f>
        <v>37497000</v>
      </c>
    </row>
    <row r="6" spans="1:27" ht="13.5">
      <c r="A6" s="348" t="s">
        <v>204</v>
      </c>
      <c r="B6" s="142"/>
      <c r="C6" s="60">
        <f>+C7</f>
        <v>22112814</v>
      </c>
      <c r="D6" s="327">
        <f aca="true" t="shared" si="1" ref="D6:AA6">+D7</f>
        <v>0</v>
      </c>
      <c r="E6" s="60">
        <f t="shared" si="1"/>
        <v>22792000</v>
      </c>
      <c r="F6" s="59">
        <f t="shared" si="1"/>
        <v>22792000</v>
      </c>
      <c r="G6" s="59">
        <f t="shared" si="1"/>
        <v>0</v>
      </c>
      <c r="H6" s="60">
        <f t="shared" si="1"/>
        <v>2616916</v>
      </c>
      <c r="I6" s="60">
        <f t="shared" si="1"/>
        <v>0</v>
      </c>
      <c r="J6" s="59">
        <f t="shared" si="1"/>
        <v>2616916</v>
      </c>
      <c r="K6" s="59">
        <f t="shared" si="1"/>
        <v>1944599</v>
      </c>
      <c r="L6" s="60">
        <f t="shared" si="1"/>
        <v>0</v>
      </c>
      <c r="M6" s="60">
        <f t="shared" si="1"/>
        <v>0</v>
      </c>
      <c r="N6" s="59">
        <f t="shared" si="1"/>
        <v>1944599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4561515</v>
      </c>
      <c r="X6" s="60">
        <f t="shared" si="1"/>
        <v>11396000</v>
      </c>
      <c r="Y6" s="59">
        <f t="shared" si="1"/>
        <v>-6834485</v>
      </c>
      <c r="Z6" s="61">
        <f>+IF(X6&lt;&gt;0,+(Y6/X6)*100,0)</f>
        <v>-59.97266584766585</v>
      </c>
      <c r="AA6" s="62">
        <f t="shared" si="1"/>
        <v>22792000</v>
      </c>
    </row>
    <row r="7" spans="1:27" ht="13.5">
      <c r="A7" s="291" t="s">
        <v>228</v>
      </c>
      <c r="B7" s="142"/>
      <c r="C7" s="60">
        <v>22112814</v>
      </c>
      <c r="D7" s="327"/>
      <c r="E7" s="60">
        <v>22792000</v>
      </c>
      <c r="F7" s="59">
        <v>22792000</v>
      </c>
      <c r="G7" s="59"/>
      <c r="H7" s="60">
        <v>2616916</v>
      </c>
      <c r="I7" s="60"/>
      <c r="J7" s="59">
        <v>2616916</v>
      </c>
      <c r="K7" s="59">
        <v>1944599</v>
      </c>
      <c r="L7" s="60"/>
      <c r="M7" s="60"/>
      <c r="N7" s="59">
        <v>1944599</v>
      </c>
      <c r="O7" s="59"/>
      <c r="P7" s="60"/>
      <c r="Q7" s="60"/>
      <c r="R7" s="59"/>
      <c r="S7" s="59"/>
      <c r="T7" s="60"/>
      <c r="U7" s="60"/>
      <c r="V7" s="59"/>
      <c r="W7" s="59">
        <v>4561515</v>
      </c>
      <c r="X7" s="60">
        <v>11396000</v>
      </c>
      <c r="Y7" s="59">
        <v>-6834485</v>
      </c>
      <c r="Z7" s="61">
        <v>-59.97</v>
      </c>
      <c r="AA7" s="62">
        <v>22792000</v>
      </c>
    </row>
    <row r="8" spans="1:27" ht="13.5">
      <c r="A8" s="348" t="s">
        <v>205</v>
      </c>
      <c r="B8" s="142"/>
      <c r="C8" s="60">
        <f aca="true" t="shared" si="2" ref="C8:Y8">SUM(C9:C10)</f>
        <v>2605655</v>
      </c>
      <c r="D8" s="327">
        <f t="shared" si="2"/>
        <v>0</v>
      </c>
      <c r="E8" s="60">
        <f t="shared" si="2"/>
        <v>14705000</v>
      </c>
      <c r="F8" s="59">
        <f t="shared" si="2"/>
        <v>14705000</v>
      </c>
      <c r="G8" s="59">
        <f t="shared" si="2"/>
        <v>52803</v>
      </c>
      <c r="H8" s="60">
        <f t="shared" si="2"/>
        <v>28377</v>
      </c>
      <c r="I8" s="60">
        <f t="shared" si="2"/>
        <v>296492</v>
      </c>
      <c r="J8" s="59">
        <f t="shared" si="2"/>
        <v>377672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377672</v>
      </c>
      <c r="X8" s="60">
        <f t="shared" si="2"/>
        <v>7352500</v>
      </c>
      <c r="Y8" s="59">
        <f t="shared" si="2"/>
        <v>-6974828</v>
      </c>
      <c r="Z8" s="61">
        <f>+IF(X8&lt;&gt;0,+(Y8/X8)*100,0)</f>
        <v>-94.86335260115607</v>
      </c>
      <c r="AA8" s="62">
        <f>SUM(AA9:AA10)</f>
        <v>14705000</v>
      </c>
    </row>
    <row r="9" spans="1:27" ht="13.5">
      <c r="A9" s="291" t="s">
        <v>229</v>
      </c>
      <c r="B9" s="142"/>
      <c r="C9" s="60">
        <v>2579940</v>
      </c>
      <c r="D9" s="327"/>
      <c r="E9" s="60">
        <v>14705000</v>
      </c>
      <c r="F9" s="59">
        <v>14705000</v>
      </c>
      <c r="G9" s="59">
        <v>52803</v>
      </c>
      <c r="H9" s="60">
        <v>28377</v>
      </c>
      <c r="I9" s="60">
        <v>296492</v>
      </c>
      <c r="J9" s="59">
        <v>377672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377672</v>
      </c>
      <c r="X9" s="60">
        <v>7352500</v>
      </c>
      <c r="Y9" s="59">
        <v>-6974828</v>
      </c>
      <c r="Z9" s="61">
        <v>-94.86</v>
      </c>
      <c r="AA9" s="62">
        <v>14705000</v>
      </c>
    </row>
    <row r="10" spans="1:27" ht="13.5">
      <c r="A10" s="291" t="s">
        <v>230</v>
      </c>
      <c r="B10" s="142"/>
      <c r="C10" s="60">
        <v>25715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2035535</v>
      </c>
      <c r="I15" s="60">
        <f t="shared" si="5"/>
        <v>0</v>
      </c>
      <c r="J15" s="59">
        <f t="shared" si="5"/>
        <v>2035535</v>
      </c>
      <c r="K15" s="59">
        <f t="shared" si="5"/>
        <v>3469312</v>
      </c>
      <c r="L15" s="60">
        <f t="shared" si="5"/>
        <v>0</v>
      </c>
      <c r="M15" s="60">
        <f t="shared" si="5"/>
        <v>0</v>
      </c>
      <c r="N15" s="59">
        <f t="shared" si="5"/>
        <v>3469312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5504847</v>
      </c>
      <c r="X15" s="60">
        <f t="shared" si="5"/>
        <v>0</v>
      </c>
      <c r="Y15" s="59">
        <f t="shared" si="5"/>
        <v>5504847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2035535</v>
      </c>
      <c r="I20" s="60"/>
      <c r="J20" s="59">
        <v>2035535</v>
      </c>
      <c r="K20" s="59">
        <v>3469312</v>
      </c>
      <c r="L20" s="60"/>
      <c r="M20" s="60"/>
      <c r="N20" s="59">
        <v>3469312</v>
      </c>
      <c r="O20" s="59"/>
      <c r="P20" s="60"/>
      <c r="Q20" s="60"/>
      <c r="R20" s="59"/>
      <c r="S20" s="59"/>
      <c r="T20" s="60"/>
      <c r="U20" s="60"/>
      <c r="V20" s="59"/>
      <c r="W20" s="59">
        <v>5504847</v>
      </c>
      <c r="X20" s="60"/>
      <c r="Y20" s="59">
        <v>5504847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1956529</v>
      </c>
      <c r="D22" s="331">
        <f t="shared" si="6"/>
        <v>0</v>
      </c>
      <c r="E22" s="330">
        <f t="shared" si="6"/>
        <v>3639000</v>
      </c>
      <c r="F22" s="332">
        <f t="shared" si="6"/>
        <v>3639000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1819500</v>
      </c>
      <c r="Y22" s="332">
        <f t="shared" si="6"/>
        <v>-1819500</v>
      </c>
      <c r="Z22" s="323">
        <f>+IF(X22&lt;&gt;0,+(Y22/X22)*100,0)</f>
        <v>-100</v>
      </c>
      <c r="AA22" s="337">
        <f>SUM(AA23:AA32)</f>
        <v>3639000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129000</v>
      </c>
      <c r="F26" s="351">
        <v>129000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64500</v>
      </c>
      <c r="Y26" s="351">
        <v>-64500</v>
      </c>
      <c r="Z26" s="352">
        <v>-100</v>
      </c>
      <c r="AA26" s="353">
        <v>129000</v>
      </c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>
        <v>1956529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3510000</v>
      </c>
      <c r="F32" s="59">
        <v>3510000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1755000</v>
      </c>
      <c r="Y32" s="59">
        <v>-1755000</v>
      </c>
      <c r="Z32" s="61">
        <v>-100</v>
      </c>
      <c r="AA32" s="62">
        <v>3510000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3660006</v>
      </c>
      <c r="D40" s="331">
        <f t="shared" si="9"/>
        <v>0</v>
      </c>
      <c r="E40" s="330">
        <f t="shared" si="9"/>
        <v>50000</v>
      </c>
      <c r="F40" s="332">
        <f t="shared" si="9"/>
        <v>50000</v>
      </c>
      <c r="G40" s="332">
        <f t="shared" si="9"/>
        <v>0</v>
      </c>
      <c r="H40" s="330">
        <f t="shared" si="9"/>
        <v>18549</v>
      </c>
      <c r="I40" s="330">
        <f t="shared" si="9"/>
        <v>1403</v>
      </c>
      <c r="J40" s="332">
        <f t="shared" si="9"/>
        <v>19952</v>
      </c>
      <c r="K40" s="332">
        <f t="shared" si="9"/>
        <v>17281</v>
      </c>
      <c r="L40" s="330">
        <f t="shared" si="9"/>
        <v>0</v>
      </c>
      <c r="M40" s="330">
        <f t="shared" si="9"/>
        <v>0</v>
      </c>
      <c r="N40" s="332">
        <f t="shared" si="9"/>
        <v>17281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37233</v>
      </c>
      <c r="X40" s="330">
        <f t="shared" si="9"/>
        <v>25000</v>
      </c>
      <c r="Y40" s="332">
        <f t="shared" si="9"/>
        <v>12233</v>
      </c>
      <c r="Z40" s="323">
        <f>+IF(X40&lt;&gt;0,+(Y40/X40)*100,0)</f>
        <v>48.931999999999995</v>
      </c>
      <c r="AA40" s="337">
        <f>SUM(AA41:AA49)</f>
        <v>50000</v>
      </c>
    </row>
    <row r="41" spans="1:27" ht="13.5">
      <c r="A41" s="348" t="s">
        <v>247</v>
      </c>
      <c r="B41" s="142"/>
      <c r="C41" s="349">
        <v>1681597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1041429</v>
      </c>
      <c r="D43" s="356"/>
      <c r="E43" s="305"/>
      <c r="F43" s="357"/>
      <c r="G43" s="357"/>
      <c r="H43" s="305">
        <v>18549</v>
      </c>
      <c r="I43" s="305"/>
      <c r="J43" s="357">
        <v>18549</v>
      </c>
      <c r="K43" s="357">
        <v>8320</v>
      </c>
      <c r="L43" s="305"/>
      <c r="M43" s="305"/>
      <c r="N43" s="357">
        <v>8320</v>
      </c>
      <c r="O43" s="357"/>
      <c r="P43" s="305"/>
      <c r="Q43" s="305"/>
      <c r="R43" s="357"/>
      <c r="S43" s="357"/>
      <c r="T43" s="305"/>
      <c r="U43" s="305"/>
      <c r="V43" s="357"/>
      <c r="W43" s="357">
        <v>26869</v>
      </c>
      <c r="X43" s="305"/>
      <c r="Y43" s="357">
        <v>26869</v>
      </c>
      <c r="Z43" s="358"/>
      <c r="AA43" s="303"/>
    </row>
    <row r="44" spans="1:27" ht="13.5">
      <c r="A44" s="348" t="s">
        <v>250</v>
      </c>
      <c r="B44" s="136"/>
      <c r="C44" s="60">
        <v>703242</v>
      </c>
      <c r="D44" s="355"/>
      <c r="E44" s="54">
        <v>50000</v>
      </c>
      <c r="F44" s="53">
        <v>50000</v>
      </c>
      <c r="G44" s="53"/>
      <c r="H44" s="54"/>
      <c r="I44" s="54">
        <v>1403</v>
      </c>
      <c r="J44" s="53">
        <v>1403</v>
      </c>
      <c r="K44" s="53">
        <v>8961</v>
      </c>
      <c r="L44" s="54"/>
      <c r="M44" s="54"/>
      <c r="N44" s="53">
        <v>8961</v>
      </c>
      <c r="O44" s="53"/>
      <c r="P44" s="54"/>
      <c r="Q44" s="54"/>
      <c r="R44" s="53"/>
      <c r="S44" s="53"/>
      <c r="T44" s="54"/>
      <c r="U44" s="54"/>
      <c r="V44" s="53"/>
      <c r="W44" s="53">
        <v>10364</v>
      </c>
      <c r="X44" s="54">
        <v>25000</v>
      </c>
      <c r="Y44" s="53">
        <v>-14636</v>
      </c>
      <c r="Z44" s="94">
        <v>-58.54</v>
      </c>
      <c r="AA44" s="95">
        <v>50000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233738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30335004</v>
      </c>
      <c r="D60" s="333">
        <f t="shared" si="14"/>
        <v>0</v>
      </c>
      <c r="E60" s="219">
        <f t="shared" si="14"/>
        <v>41186000</v>
      </c>
      <c r="F60" s="264">
        <f t="shared" si="14"/>
        <v>41186000</v>
      </c>
      <c r="G60" s="264">
        <f t="shared" si="14"/>
        <v>52803</v>
      </c>
      <c r="H60" s="219">
        <f t="shared" si="14"/>
        <v>4699377</v>
      </c>
      <c r="I60" s="219">
        <f t="shared" si="14"/>
        <v>297895</v>
      </c>
      <c r="J60" s="264">
        <f t="shared" si="14"/>
        <v>5050075</v>
      </c>
      <c r="K60" s="264">
        <f t="shared" si="14"/>
        <v>5431192</v>
      </c>
      <c r="L60" s="219">
        <f t="shared" si="14"/>
        <v>0</v>
      </c>
      <c r="M60" s="219">
        <f t="shared" si="14"/>
        <v>0</v>
      </c>
      <c r="N60" s="264">
        <f t="shared" si="14"/>
        <v>5431192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10481267</v>
      </c>
      <c r="X60" s="219">
        <f t="shared" si="14"/>
        <v>20593000</v>
      </c>
      <c r="Y60" s="264">
        <f t="shared" si="14"/>
        <v>-10111733</v>
      </c>
      <c r="Z60" s="324">
        <f>+IF(X60&lt;&gt;0,+(Y60/X60)*100,0)</f>
        <v>-49.10276793085029</v>
      </c>
      <c r="AA60" s="232">
        <f>+AA57+AA54+AA51+AA40+AA37+AA34+AA22+AA5</f>
        <v>41186000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7960000</v>
      </c>
      <c r="F5" s="345">
        <f t="shared" si="0"/>
        <v>7960000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3980000</v>
      </c>
      <c r="Y5" s="345">
        <f t="shared" si="0"/>
        <v>-3980000</v>
      </c>
      <c r="Z5" s="346">
        <f>+IF(X5&lt;&gt;0,+(Y5/X5)*100,0)</f>
        <v>-100</v>
      </c>
      <c r="AA5" s="347">
        <f>+AA6+AA8+AA11+AA13+AA15</f>
        <v>7960000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7960000</v>
      </c>
      <c r="F6" s="59">
        <f t="shared" si="1"/>
        <v>7960000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3980000</v>
      </c>
      <c r="Y6" s="59">
        <f t="shared" si="1"/>
        <v>-3980000</v>
      </c>
      <c r="Z6" s="61">
        <f>+IF(X6&lt;&gt;0,+(Y6/X6)*100,0)</f>
        <v>-100</v>
      </c>
      <c r="AA6" s="62">
        <f t="shared" si="1"/>
        <v>7960000</v>
      </c>
    </row>
    <row r="7" spans="1:27" ht="13.5">
      <c r="A7" s="291" t="s">
        <v>228</v>
      </c>
      <c r="B7" s="142"/>
      <c r="C7" s="60"/>
      <c r="D7" s="327"/>
      <c r="E7" s="60">
        <v>7960000</v>
      </c>
      <c r="F7" s="59">
        <v>7960000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3980000</v>
      </c>
      <c r="Y7" s="59">
        <v>-3980000</v>
      </c>
      <c r="Z7" s="61">
        <v>-100</v>
      </c>
      <c r="AA7" s="62">
        <v>7960000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250000</v>
      </c>
      <c r="F22" s="332">
        <f t="shared" si="6"/>
        <v>250000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125000</v>
      </c>
      <c r="Y22" s="332">
        <f t="shared" si="6"/>
        <v>-125000</v>
      </c>
      <c r="Z22" s="323">
        <f>+IF(X22&lt;&gt;0,+(Y22/X22)*100,0)</f>
        <v>-100</v>
      </c>
      <c r="AA22" s="337">
        <f>SUM(AA23:AA32)</f>
        <v>250000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100000</v>
      </c>
      <c r="F26" s="351">
        <v>100000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50000</v>
      </c>
      <c r="Y26" s="351">
        <v>-50000</v>
      </c>
      <c r="Z26" s="352">
        <v>-100</v>
      </c>
      <c r="AA26" s="353">
        <v>100000</v>
      </c>
    </row>
    <row r="27" spans="1:27" ht="13.5">
      <c r="A27" s="348" t="s">
        <v>240</v>
      </c>
      <c r="B27" s="147"/>
      <c r="C27" s="60"/>
      <c r="D27" s="327"/>
      <c r="E27" s="60">
        <v>150000</v>
      </c>
      <c r="F27" s="59">
        <v>150000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75000</v>
      </c>
      <c r="Y27" s="59">
        <v>-75000</v>
      </c>
      <c r="Z27" s="61">
        <v>-100</v>
      </c>
      <c r="AA27" s="62">
        <v>150000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3520000</v>
      </c>
      <c r="F40" s="332">
        <f t="shared" si="9"/>
        <v>3520000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1760000</v>
      </c>
      <c r="Y40" s="332">
        <f t="shared" si="9"/>
        <v>-1760000</v>
      </c>
      <c r="Z40" s="323">
        <f>+IF(X40&lt;&gt;0,+(Y40/X40)*100,0)</f>
        <v>-100</v>
      </c>
      <c r="AA40" s="337">
        <f>SUM(AA41:AA49)</f>
        <v>3520000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360000</v>
      </c>
      <c r="F43" s="357">
        <v>360000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180000</v>
      </c>
      <c r="Y43" s="357">
        <v>-180000</v>
      </c>
      <c r="Z43" s="358">
        <v>-100</v>
      </c>
      <c r="AA43" s="303">
        <v>360000</v>
      </c>
    </row>
    <row r="44" spans="1:27" ht="13.5">
      <c r="A44" s="348" t="s">
        <v>250</v>
      </c>
      <c r="B44" s="136"/>
      <c r="C44" s="60"/>
      <c r="D44" s="355"/>
      <c r="E44" s="54">
        <v>3117000</v>
      </c>
      <c r="F44" s="53">
        <v>3117000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1558500</v>
      </c>
      <c r="Y44" s="53">
        <v>-1558500</v>
      </c>
      <c r="Z44" s="94">
        <v>-100</v>
      </c>
      <c r="AA44" s="95">
        <v>3117000</v>
      </c>
    </row>
    <row r="45" spans="1:27" ht="13.5">
      <c r="A45" s="348" t="s">
        <v>251</v>
      </c>
      <c r="B45" s="136"/>
      <c r="C45" s="60"/>
      <c r="D45" s="355"/>
      <c r="E45" s="54">
        <v>43000</v>
      </c>
      <c r="F45" s="53">
        <v>43000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21500</v>
      </c>
      <c r="Y45" s="53">
        <v>-21500</v>
      </c>
      <c r="Z45" s="94">
        <v>-100</v>
      </c>
      <c r="AA45" s="95">
        <v>43000</v>
      </c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11730000</v>
      </c>
      <c r="F60" s="264">
        <f t="shared" si="14"/>
        <v>11730000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5865000</v>
      </c>
      <c r="Y60" s="264">
        <f t="shared" si="14"/>
        <v>-5865000</v>
      </c>
      <c r="Z60" s="324">
        <f>+IF(X60&lt;&gt;0,+(Y60/X60)*100,0)</f>
        <v>-100</v>
      </c>
      <c r="AA60" s="232">
        <f>+AA57+AA54+AA51+AA40+AA37+AA34+AA22+AA5</f>
        <v>11730000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2015-02-02T11:25:32Z</dcterms:created>
  <dcterms:modified xsi:type="dcterms:W3CDTF">2015-02-02T11:33:33Z</dcterms:modified>
  <cp:category/>
  <cp:version/>
  <cp:contentType/>
  <cp:contentStatus/>
</cp:coreProperties>
</file>