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<sst xmlns="http://schemas.openxmlformats.org/spreadsheetml/2006/main" count="855" uniqueCount="302">
  <si>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Newcastle(KZN252)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</si>
  <si>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</si>
  <si>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</si>
  <si>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</si>
  <si>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</si>
  <si>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</si>
  <si>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</si>
  <si>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</si>
  <si>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</si>
  <si>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</si>
  <si>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</si>
  <si>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</si>
  <si>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</si>
  <si>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</si>
  <si>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</si>
  <si>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</si>
  <si>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</si>
  <si>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</si>
  <si>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</si>
  <si>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</si>
  <si>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</si>
  <si>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</si>
  <si>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</si>
  <si>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</si>
  <si>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</si>
  <si>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</si>
  <si>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</si>
  <si>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</si>
  <si>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</si>
  <si>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</si>
  <si>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</si>
  <si>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</si>
  <si>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</si>
  <si>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</si>
  <si>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</si>
  <si>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</si>
  <si>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</si>
  <si>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</si>
  <si>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</si>
  <si>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</si>
  <si>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</si>
  <si>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</si>
  <si>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</si>
  <si>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</si>
  <si>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</si>
  <si>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</si>
  <si>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</si>
  <si>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</si>
  <si>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</si>
  <si>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</si>
  <si>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</si>
  <si>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</si>
  <si>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</si>
  <si>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</si>
  <si>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</si>
  <si>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</si>
  <si>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</si>
  <si>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</si>
  <si>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</si>
  <si>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</si>
  <si>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</si>
  <si>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</si>
  <si>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</si>
  <si>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</si>
  <si>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</si>
  <si>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</si>
  <si>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</si>
  <si>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</si>
  <si>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</si>
  <si>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</si>
  <si>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Newcastle(KZN252)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</si>
  <si>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</si>
  <si>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</si>
  <si>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</si>
  <si>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</si>
  <si>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</si>
  <si>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</si>
  <si>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</si>
  <si>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</si>
  <si>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</si>
  <si>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</si>
  <si>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</si>
  <si>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</si>
  <si>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</si>
  <si>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</si>
  <si>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</si>
  <si>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</si>
  <si>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</si>
  <si>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</si>
  <si>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</si>
  <si>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</si>
  <si>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</si>
  <si>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</si>
  <si>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</si>
  <si>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</si>
  <si>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</si>
  <si>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</si>
  <si>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</si>
  <si>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</si>
  <si>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</si>
  <si>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Newcastle(KZN252)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</si>
  <si>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</si>
  <si>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</si>
  <si>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</si>
  <si>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</si>
  <si>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</si>
  <si>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</si>
  <si>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</si>
  <si>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</si>
  <si>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</si>
  <si>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</si>
  <si>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</si>
  <si>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</si>
  <si>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</si>
  <si>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</si>
  <si>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</si>
  <si>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</si>
  <si>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</si>
  <si>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</si>
  <si>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</si>
  <si>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</si>
  <si>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</si>
  <si>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</si>
  <si>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</si>
  <si>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</si>
  <si>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</si>
  <si>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</si>
  <si>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</si>
  <si>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</si>
  <si>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Newcastle(KZN252)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</si>
  <si>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</si>
  <si>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</si>
  <si>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</si>
  <si>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</si>
  <si>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</si>
  <si>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</si>
  <si>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</si>
  <si>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</si>
  <si>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</si>
  <si>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</si>
  <si>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Newcastle(KZN252)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</si>
  <si>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</si>
  <si>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</si>
  <si>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</si>
  <si>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</si>
  <si>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</si>
  <si>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</si>
  <si>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</si>
  <si>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</si>
  <si>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</si>
  <si>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</si>
  <si>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</si>
  <si>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</si>
  <si>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</si>
  <si>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</si>
  <si>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</si>
  <si>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</si>
  <si>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</si>
  <si>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</si>
  <si>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</si>
  <si>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</si>
  <si>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</si>
  <si>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</si>
  <si>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</si>
  <si>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</si>
  <si>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</si>
  <si>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</si>
  <si>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</si>
  <si>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</si>
  <si>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</si>
  <si>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</si>
  <si>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</si>
  <si>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</si>
  <si>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</si>
  <si>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Newcastle(KZN252)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</si>
  <si>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</si>
  <si>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</si>
  <si>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</si>
  <si>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</si>
  <si>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</si>
  <si>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</si>
  <si>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</si>
  <si>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</si>
  <si>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</si>
  <si>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</si>
  <si>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</si>
  <si>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</si>
  <si>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</si>
  <si>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</si>
  <si>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</si>
  <si>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</si>
  <si>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</si>
  <si>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</si>
  <si>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</si>
  <si>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</si>
  <si>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</si>
  <si>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</si>
  <si>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</si>
  <si>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</si>
  <si>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</si>
  <si>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</si>
  <si>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Newcastle(KZN252)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</si>
  <si>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</si>
  <si>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</si>
  <si>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</si>
  <si>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</si>
  <si>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</si>
  <si>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</si>
  <si>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</si>
  <si>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</si>
  <si>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</si>
  <si>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</si>
  <si>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</si>
  <si>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</si>
  <si>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</si>
  <si>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</si>
  <si>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</si>
  <si>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</si>
  <si>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</si>
  <si>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</si>
  <si>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</si>
  <si>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</si>
  <si>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</si>
  <si>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</si>
  <si>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</si>
  <si>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</si>
  <si>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Newcastle(KZN252)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</si>
  <si>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</si>
  <si>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</si>
  <si>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</si>
  <si>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</si>
  <si>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</si>
  <si>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</si>
  <si>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</si>
  <si>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</si>
  <si>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</si>
  <si>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</si>
  <si>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</si>
  <si>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</si>
  <si>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</si>
  <si>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</si>
  <si>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</si>
  <si>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</si>
  <si>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</si>
  <si>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</si>
  <si>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</si>
  <si>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</si>
  <si>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</si>
  <si>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</si>
  <si>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</si>
  <si>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</si>
  <si>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</si>
  <si>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</si>
  <si>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</si>
  <si>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</si>
  <si>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</si>
  <si>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</si>
  <si>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</si>
  <si>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</si>
  <si>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</si>
  <si>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</si>
  <si>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</si>
  <si>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Newcastle(KZN252)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</si>
  <si>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</si>
  <si>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</si>
  <si>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Newcastle(KZN252)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</si>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</sst>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175478677</v>
      </c>
      <c r="C5" s="19">
        <v>0</v>
      </c>
      <c r="D5" s="59">
        <v>242669800</v>
      </c>
      <c r="E5" s="60">
        <v>242669800</v>
      </c>
      <c r="F5" s="60">
        <v>19393258</v>
      </c>
      <c r="G5" s="60">
        <v>20239763</v>
      </c>
      <c r="H5" s="60">
        <v>18711796</v>
      </c>
      <c r="I5" s="60">
        <v>58344817</v>
      </c>
      <c r="J5" s="60">
        <v>14478384</v>
      </c>
      <c r="K5" s="60">
        <v>20106637</v>
      </c>
      <c r="L5" s="60">
        <v>14289223</v>
      </c>
      <c r="M5" s="60">
        <v>48874244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107219061</v>
      </c>
      <c r="W5" s="60">
        <v>123191502</v>
      </c>
      <c r="X5" s="60">
        <v>-15972441</v>
      </c>
      <c r="Y5" s="61">
        <v>-12.97</v>
      </c>
      <c r="Z5" s="62">
        <v>242669800</v>
      </c>
    </row>
    <row r="6" spans="1:26" ht="13.5">
      <c r="A6" s="58" t="s">
        <v>32</v>
      </c>
      <c r="B6" s="19">
        <v>798616634</v>
      </c>
      <c r="C6" s="19">
        <v>0</v>
      </c>
      <c r="D6" s="59">
        <v>937619664</v>
      </c>
      <c r="E6" s="60">
        <v>937619664</v>
      </c>
      <c r="F6" s="60">
        <v>50377661</v>
      </c>
      <c r="G6" s="60">
        <v>88723644</v>
      </c>
      <c r="H6" s="60">
        <v>84909156</v>
      </c>
      <c r="I6" s="60">
        <v>224010461</v>
      </c>
      <c r="J6" s="60">
        <v>71455341</v>
      </c>
      <c r="K6" s="60">
        <v>65129942</v>
      </c>
      <c r="L6" s="60">
        <v>62067922</v>
      </c>
      <c r="M6" s="60">
        <v>198653205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422663666</v>
      </c>
      <c r="W6" s="60">
        <v>468809496</v>
      </c>
      <c r="X6" s="60">
        <v>-46145830</v>
      </c>
      <c r="Y6" s="61">
        <v>-9.84</v>
      </c>
      <c r="Z6" s="62">
        <v>937619664</v>
      </c>
    </row>
    <row r="7" spans="1:26" ht="13.5">
      <c r="A7" s="58" t="s">
        <v>33</v>
      </c>
      <c r="B7" s="19">
        <v>17896938</v>
      </c>
      <c r="C7" s="19">
        <v>0</v>
      </c>
      <c r="D7" s="59">
        <v>16872072</v>
      </c>
      <c r="E7" s="60">
        <v>16872072</v>
      </c>
      <c r="F7" s="60">
        <v>2168646</v>
      </c>
      <c r="G7" s="60">
        <v>556096</v>
      </c>
      <c r="H7" s="60">
        <v>911397</v>
      </c>
      <c r="I7" s="60">
        <v>3636139</v>
      </c>
      <c r="J7" s="60">
        <v>1113102</v>
      </c>
      <c r="K7" s="60">
        <v>940599</v>
      </c>
      <c r="L7" s="60">
        <v>829509</v>
      </c>
      <c r="M7" s="60">
        <v>2883210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6519349</v>
      </c>
      <c r="W7" s="60">
        <v>8436000</v>
      </c>
      <c r="X7" s="60">
        <v>-1916651</v>
      </c>
      <c r="Y7" s="61">
        <v>-22.72</v>
      </c>
      <c r="Z7" s="62">
        <v>16872072</v>
      </c>
    </row>
    <row r="8" spans="1:26" ht="13.5">
      <c r="A8" s="58" t="s">
        <v>34</v>
      </c>
      <c r="B8" s="19">
        <v>434932499</v>
      </c>
      <c r="C8" s="19">
        <v>0</v>
      </c>
      <c r="D8" s="59">
        <v>298618069</v>
      </c>
      <c r="E8" s="60">
        <v>298618069</v>
      </c>
      <c r="F8" s="60">
        <v>202439</v>
      </c>
      <c r="G8" s="60">
        <v>113301486</v>
      </c>
      <c r="H8" s="60">
        <v>1376806</v>
      </c>
      <c r="I8" s="60">
        <v>114880731</v>
      </c>
      <c r="J8" s="60">
        <v>4445071</v>
      </c>
      <c r="K8" s="60">
        <v>105356391</v>
      </c>
      <c r="L8" s="60">
        <v>33936764</v>
      </c>
      <c r="M8" s="60">
        <v>143738226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258618957</v>
      </c>
      <c r="W8" s="60">
        <v>148323500</v>
      </c>
      <c r="X8" s="60">
        <v>110295457</v>
      </c>
      <c r="Y8" s="61">
        <v>74.36</v>
      </c>
      <c r="Z8" s="62">
        <v>298618069</v>
      </c>
    </row>
    <row r="9" spans="1:26" ht="13.5">
      <c r="A9" s="58" t="s">
        <v>35</v>
      </c>
      <c r="B9" s="19">
        <v>29286141</v>
      </c>
      <c r="C9" s="19">
        <v>0</v>
      </c>
      <c r="D9" s="59">
        <v>30582288</v>
      </c>
      <c r="E9" s="60">
        <v>30582288</v>
      </c>
      <c r="F9" s="60">
        <v>1894193</v>
      </c>
      <c r="G9" s="60">
        <v>4968238</v>
      </c>
      <c r="H9" s="60">
        <v>2856922</v>
      </c>
      <c r="I9" s="60">
        <v>9719353</v>
      </c>
      <c r="J9" s="60">
        <v>-3279222</v>
      </c>
      <c r="K9" s="60">
        <v>3775909</v>
      </c>
      <c r="L9" s="60">
        <v>8990193</v>
      </c>
      <c r="M9" s="60">
        <v>9486880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19206233</v>
      </c>
      <c r="W9" s="60">
        <v>14874000</v>
      </c>
      <c r="X9" s="60">
        <v>4332233</v>
      </c>
      <c r="Y9" s="61">
        <v>29.13</v>
      </c>
      <c r="Z9" s="62">
        <v>30582288</v>
      </c>
    </row>
    <row r="10" spans="1:26" ht="25.5">
      <c r="A10" s="63" t="s">
        <v>277</v>
      </c>
      <c r="B10" s="64">
        <f>SUM(B5:B9)</f>
        <v>1456210889</v>
      </c>
      <c r="C10" s="64">
        <f>SUM(C5:C9)</f>
        <v>0</v>
      </c>
      <c r="D10" s="65">
        <f aca="true" t="shared" si="0" ref="D10:Z10">SUM(D5:D9)</f>
        <v>1526361893</v>
      </c>
      <c r="E10" s="66">
        <f t="shared" si="0"/>
        <v>1526361893</v>
      </c>
      <c r="F10" s="66">
        <f t="shared" si="0"/>
        <v>74036197</v>
      </c>
      <c r="G10" s="66">
        <f t="shared" si="0"/>
        <v>227789227</v>
      </c>
      <c r="H10" s="66">
        <f t="shared" si="0"/>
        <v>108766077</v>
      </c>
      <c r="I10" s="66">
        <f t="shared" si="0"/>
        <v>410591501</v>
      </c>
      <c r="J10" s="66">
        <f t="shared" si="0"/>
        <v>88212676</v>
      </c>
      <c r="K10" s="66">
        <f t="shared" si="0"/>
        <v>195309478</v>
      </c>
      <c r="L10" s="66">
        <f t="shared" si="0"/>
        <v>120113611</v>
      </c>
      <c r="M10" s="66">
        <f t="shared" si="0"/>
        <v>403635765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814227266</v>
      </c>
      <c r="W10" s="66">
        <f t="shared" si="0"/>
        <v>763634498</v>
      </c>
      <c r="X10" s="66">
        <f t="shared" si="0"/>
        <v>50592768</v>
      </c>
      <c r="Y10" s="67">
        <f>+IF(W10&lt;&gt;0,(X10/W10)*100,0)</f>
        <v>6.625259614711644</v>
      </c>
      <c r="Z10" s="68">
        <f t="shared" si="0"/>
        <v>1526361893</v>
      </c>
    </row>
    <row r="11" spans="1:26" ht="13.5">
      <c r="A11" s="58" t="s">
        <v>37</v>
      </c>
      <c r="B11" s="19">
        <v>346358464</v>
      </c>
      <c r="C11" s="19">
        <v>0</v>
      </c>
      <c r="D11" s="59">
        <v>399662967</v>
      </c>
      <c r="E11" s="60">
        <v>399662967</v>
      </c>
      <c r="F11" s="60">
        <v>26234434</v>
      </c>
      <c r="G11" s="60">
        <v>29814493</v>
      </c>
      <c r="H11" s="60">
        <v>31449130</v>
      </c>
      <c r="I11" s="60">
        <v>87498057</v>
      </c>
      <c r="J11" s="60">
        <v>29315485</v>
      </c>
      <c r="K11" s="60">
        <v>30256641</v>
      </c>
      <c r="L11" s="60">
        <v>28965857</v>
      </c>
      <c r="M11" s="60">
        <v>88537983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176036040</v>
      </c>
      <c r="W11" s="60">
        <v>199456500</v>
      </c>
      <c r="X11" s="60">
        <v>-23420460</v>
      </c>
      <c r="Y11" s="61">
        <v>-11.74</v>
      </c>
      <c r="Z11" s="62">
        <v>399662967</v>
      </c>
    </row>
    <row r="12" spans="1:26" ht="13.5">
      <c r="A12" s="58" t="s">
        <v>38</v>
      </c>
      <c r="B12" s="19">
        <v>18190799</v>
      </c>
      <c r="C12" s="19">
        <v>0</v>
      </c>
      <c r="D12" s="59">
        <v>18120877</v>
      </c>
      <c r="E12" s="60">
        <v>18120877</v>
      </c>
      <c r="F12" s="60">
        <v>1388802</v>
      </c>
      <c r="G12" s="60">
        <v>1365711</v>
      </c>
      <c r="H12" s="60">
        <v>1494352</v>
      </c>
      <c r="I12" s="60">
        <v>4248865</v>
      </c>
      <c r="J12" s="60">
        <v>1493677</v>
      </c>
      <c r="K12" s="60">
        <v>1298665</v>
      </c>
      <c r="L12" s="60">
        <v>2326855</v>
      </c>
      <c r="M12" s="60">
        <v>5119197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9368062</v>
      </c>
      <c r="W12" s="60">
        <v>9060498</v>
      </c>
      <c r="X12" s="60">
        <v>307564</v>
      </c>
      <c r="Y12" s="61">
        <v>3.39</v>
      </c>
      <c r="Z12" s="62">
        <v>18120877</v>
      </c>
    </row>
    <row r="13" spans="1:26" ht="13.5">
      <c r="A13" s="58" t="s">
        <v>278</v>
      </c>
      <c r="B13" s="19">
        <v>251616481</v>
      </c>
      <c r="C13" s="19">
        <v>0</v>
      </c>
      <c r="D13" s="59">
        <v>238001942</v>
      </c>
      <c r="E13" s="60">
        <v>238001942</v>
      </c>
      <c r="F13" s="60">
        <v>17231314</v>
      </c>
      <c r="G13" s="60">
        <v>19833531</v>
      </c>
      <c r="H13" s="60">
        <v>46936424</v>
      </c>
      <c r="I13" s="60">
        <v>84001269</v>
      </c>
      <c r="J13" s="60">
        <v>20135133</v>
      </c>
      <c r="K13" s="60">
        <v>19654694</v>
      </c>
      <c r="L13" s="60">
        <v>-2444485</v>
      </c>
      <c r="M13" s="60">
        <v>37345342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121346611</v>
      </c>
      <c r="W13" s="60">
        <v>119001000</v>
      </c>
      <c r="X13" s="60">
        <v>2345611</v>
      </c>
      <c r="Y13" s="61">
        <v>1.97</v>
      </c>
      <c r="Z13" s="62">
        <v>238001942</v>
      </c>
    </row>
    <row r="14" spans="1:26" ht="13.5">
      <c r="A14" s="58" t="s">
        <v>40</v>
      </c>
      <c r="B14" s="19">
        <v>10267795</v>
      </c>
      <c r="C14" s="19">
        <v>0</v>
      </c>
      <c r="D14" s="59">
        <v>22158396</v>
      </c>
      <c r="E14" s="60">
        <v>22158396</v>
      </c>
      <c r="F14" s="60">
        <v>1936637</v>
      </c>
      <c r="G14" s="60">
        <v>1936038</v>
      </c>
      <c r="H14" s="60">
        <v>3117117</v>
      </c>
      <c r="I14" s="60">
        <v>6989792</v>
      </c>
      <c r="J14" s="60">
        <v>964980</v>
      </c>
      <c r="K14" s="60">
        <v>1858880</v>
      </c>
      <c r="L14" s="60">
        <v>2143805</v>
      </c>
      <c r="M14" s="60">
        <v>4967665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11957457</v>
      </c>
      <c r="W14" s="60">
        <v>11079000</v>
      </c>
      <c r="X14" s="60">
        <v>878457</v>
      </c>
      <c r="Y14" s="61">
        <v>7.93</v>
      </c>
      <c r="Z14" s="62">
        <v>22158396</v>
      </c>
    </row>
    <row r="15" spans="1:26" ht="13.5">
      <c r="A15" s="58" t="s">
        <v>41</v>
      </c>
      <c r="B15" s="19">
        <v>386040021</v>
      </c>
      <c r="C15" s="19">
        <v>0</v>
      </c>
      <c r="D15" s="59">
        <v>435796888</v>
      </c>
      <c r="E15" s="60">
        <v>435796888</v>
      </c>
      <c r="F15" s="60">
        <v>52918979</v>
      </c>
      <c r="G15" s="60">
        <v>52837009</v>
      </c>
      <c r="H15" s="60">
        <v>94155531</v>
      </c>
      <c r="I15" s="60">
        <v>199911519</v>
      </c>
      <c r="J15" s="60">
        <v>9884969</v>
      </c>
      <c r="K15" s="60">
        <v>11067620</v>
      </c>
      <c r="L15" s="60">
        <v>5369673</v>
      </c>
      <c r="M15" s="60">
        <v>26322262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226233781</v>
      </c>
      <c r="W15" s="60">
        <v>217899000</v>
      </c>
      <c r="X15" s="60">
        <v>8334781</v>
      </c>
      <c r="Y15" s="61">
        <v>3.83</v>
      </c>
      <c r="Z15" s="62">
        <v>435796888</v>
      </c>
    </row>
    <row r="16" spans="1:26" ht="13.5">
      <c r="A16" s="69" t="s">
        <v>42</v>
      </c>
      <c r="B16" s="19">
        <v>46560867</v>
      </c>
      <c r="C16" s="19">
        <v>0</v>
      </c>
      <c r="D16" s="59">
        <v>54913028</v>
      </c>
      <c r="E16" s="60">
        <v>54913028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54913028</v>
      </c>
    </row>
    <row r="17" spans="1:26" ht="13.5">
      <c r="A17" s="58" t="s">
        <v>43</v>
      </c>
      <c r="B17" s="19">
        <v>310227449</v>
      </c>
      <c r="C17" s="19">
        <v>0</v>
      </c>
      <c r="D17" s="59">
        <v>689814902</v>
      </c>
      <c r="E17" s="60">
        <v>689814902</v>
      </c>
      <c r="F17" s="60">
        <v>8953049</v>
      </c>
      <c r="G17" s="60">
        <v>35496344</v>
      </c>
      <c r="H17" s="60">
        <v>19361750</v>
      </c>
      <c r="I17" s="60">
        <v>63811143</v>
      </c>
      <c r="J17" s="60">
        <v>34385734</v>
      </c>
      <c r="K17" s="60">
        <v>29474440</v>
      </c>
      <c r="L17" s="60">
        <v>58549616</v>
      </c>
      <c r="M17" s="60">
        <v>122409790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186220933</v>
      </c>
      <c r="W17" s="60">
        <v>370902996</v>
      </c>
      <c r="X17" s="60">
        <v>-184682063</v>
      </c>
      <c r="Y17" s="61">
        <v>-49.79</v>
      </c>
      <c r="Z17" s="62">
        <v>689814902</v>
      </c>
    </row>
    <row r="18" spans="1:26" ht="13.5">
      <c r="A18" s="70" t="s">
        <v>44</v>
      </c>
      <c r="B18" s="71">
        <f>SUM(B11:B17)</f>
        <v>1369261876</v>
      </c>
      <c r="C18" s="71">
        <f>SUM(C11:C17)</f>
        <v>0</v>
      </c>
      <c r="D18" s="72">
        <f aca="true" t="shared" si="1" ref="D18:Z18">SUM(D11:D17)</f>
        <v>1858469000</v>
      </c>
      <c r="E18" s="73">
        <f t="shared" si="1"/>
        <v>1858469000</v>
      </c>
      <c r="F18" s="73">
        <f t="shared" si="1"/>
        <v>108663215</v>
      </c>
      <c r="G18" s="73">
        <f t="shared" si="1"/>
        <v>141283126</v>
      </c>
      <c r="H18" s="73">
        <f t="shared" si="1"/>
        <v>196514304</v>
      </c>
      <c r="I18" s="73">
        <f t="shared" si="1"/>
        <v>446460645</v>
      </c>
      <c r="J18" s="73">
        <f t="shared" si="1"/>
        <v>96179978</v>
      </c>
      <c r="K18" s="73">
        <f t="shared" si="1"/>
        <v>93610940</v>
      </c>
      <c r="L18" s="73">
        <f t="shared" si="1"/>
        <v>94911321</v>
      </c>
      <c r="M18" s="73">
        <f t="shared" si="1"/>
        <v>284702239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731162884</v>
      </c>
      <c r="W18" s="73">
        <f t="shared" si="1"/>
        <v>927398994</v>
      </c>
      <c r="X18" s="73">
        <f t="shared" si="1"/>
        <v>-196236110</v>
      </c>
      <c r="Y18" s="67">
        <f>+IF(W18&lt;&gt;0,(X18/W18)*100,0)</f>
        <v>-21.159836410174066</v>
      </c>
      <c r="Z18" s="74">
        <f t="shared" si="1"/>
        <v>1858469000</v>
      </c>
    </row>
    <row r="19" spans="1:26" ht="13.5">
      <c r="A19" s="70" t="s">
        <v>45</v>
      </c>
      <c r="B19" s="75">
        <f>+B10-B18</f>
        <v>86949013</v>
      </c>
      <c r="C19" s="75">
        <f>+C10-C18</f>
        <v>0</v>
      </c>
      <c r="D19" s="76">
        <f aca="true" t="shared" si="2" ref="D19:Z19">+D10-D18</f>
        <v>-332107107</v>
      </c>
      <c r="E19" s="77">
        <f t="shared" si="2"/>
        <v>-332107107</v>
      </c>
      <c r="F19" s="77">
        <f t="shared" si="2"/>
        <v>-34627018</v>
      </c>
      <c r="G19" s="77">
        <f t="shared" si="2"/>
        <v>86506101</v>
      </c>
      <c r="H19" s="77">
        <f t="shared" si="2"/>
        <v>-87748227</v>
      </c>
      <c r="I19" s="77">
        <f t="shared" si="2"/>
        <v>-35869144</v>
      </c>
      <c r="J19" s="77">
        <f t="shared" si="2"/>
        <v>-7967302</v>
      </c>
      <c r="K19" s="77">
        <f t="shared" si="2"/>
        <v>101698538</v>
      </c>
      <c r="L19" s="77">
        <f t="shared" si="2"/>
        <v>25202290</v>
      </c>
      <c r="M19" s="77">
        <f t="shared" si="2"/>
        <v>118933526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83064382</v>
      </c>
      <c r="W19" s="77">
        <f>IF(E10=E18,0,W10-W18)</f>
        <v>-163764496</v>
      </c>
      <c r="X19" s="77">
        <f t="shared" si="2"/>
        <v>246828878</v>
      </c>
      <c r="Y19" s="78">
        <f>+IF(W19&lt;&gt;0,(X19/W19)*100,0)</f>
        <v>-150.72184999122155</v>
      </c>
      <c r="Z19" s="79">
        <f t="shared" si="2"/>
        <v>-332107107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86949013</v>
      </c>
      <c r="C22" s="86">
        <f>SUM(C19:C21)</f>
        <v>0</v>
      </c>
      <c r="D22" s="87">
        <f aca="true" t="shared" si="3" ref="D22:Z22">SUM(D19:D21)</f>
        <v>-332107107</v>
      </c>
      <c r="E22" s="88">
        <f t="shared" si="3"/>
        <v>-332107107</v>
      </c>
      <c r="F22" s="88">
        <f t="shared" si="3"/>
        <v>-34627018</v>
      </c>
      <c r="G22" s="88">
        <f t="shared" si="3"/>
        <v>86506101</v>
      </c>
      <c r="H22" s="88">
        <f t="shared" si="3"/>
        <v>-87748227</v>
      </c>
      <c r="I22" s="88">
        <f t="shared" si="3"/>
        <v>-35869144</v>
      </c>
      <c r="J22" s="88">
        <f t="shared" si="3"/>
        <v>-7967302</v>
      </c>
      <c r="K22" s="88">
        <f t="shared" si="3"/>
        <v>101698538</v>
      </c>
      <c r="L22" s="88">
        <f t="shared" si="3"/>
        <v>25202290</v>
      </c>
      <c r="M22" s="88">
        <f t="shared" si="3"/>
        <v>118933526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83064382</v>
      </c>
      <c r="W22" s="88">
        <f t="shared" si="3"/>
        <v>-163764496</v>
      </c>
      <c r="X22" s="88">
        <f t="shared" si="3"/>
        <v>246828878</v>
      </c>
      <c r="Y22" s="89">
        <f>+IF(W22&lt;&gt;0,(X22/W22)*100,0)</f>
        <v>-150.72184999122155</v>
      </c>
      <c r="Z22" s="90">
        <f t="shared" si="3"/>
        <v>-332107107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86949013</v>
      </c>
      <c r="C24" s="75">
        <f>SUM(C22:C23)</f>
        <v>0</v>
      </c>
      <c r="D24" s="76">
        <f aca="true" t="shared" si="4" ref="D24:Z24">SUM(D22:D23)</f>
        <v>-332107107</v>
      </c>
      <c r="E24" s="77">
        <f t="shared" si="4"/>
        <v>-332107107</v>
      </c>
      <c r="F24" s="77">
        <f t="shared" si="4"/>
        <v>-34627018</v>
      </c>
      <c r="G24" s="77">
        <f t="shared" si="4"/>
        <v>86506101</v>
      </c>
      <c r="H24" s="77">
        <f t="shared" si="4"/>
        <v>-87748227</v>
      </c>
      <c r="I24" s="77">
        <f t="shared" si="4"/>
        <v>-35869144</v>
      </c>
      <c r="J24" s="77">
        <f t="shared" si="4"/>
        <v>-7967302</v>
      </c>
      <c r="K24" s="77">
        <f t="shared" si="4"/>
        <v>101698538</v>
      </c>
      <c r="L24" s="77">
        <f t="shared" si="4"/>
        <v>25202290</v>
      </c>
      <c r="M24" s="77">
        <f t="shared" si="4"/>
        <v>118933526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83064382</v>
      </c>
      <c r="W24" s="77">
        <f t="shared" si="4"/>
        <v>-163764496</v>
      </c>
      <c r="X24" s="77">
        <f t="shared" si="4"/>
        <v>246828878</v>
      </c>
      <c r="Y24" s="78">
        <f>+IF(W24&lt;&gt;0,(X24/W24)*100,0)</f>
        <v>-150.72184999122155</v>
      </c>
      <c r="Z24" s="79">
        <f t="shared" si="4"/>
        <v>-332107107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408903384</v>
      </c>
      <c r="C27" s="22">
        <v>0</v>
      </c>
      <c r="D27" s="99">
        <v>444228959</v>
      </c>
      <c r="E27" s="100">
        <v>444228959</v>
      </c>
      <c r="F27" s="100">
        <v>10095050</v>
      </c>
      <c r="G27" s="100">
        <v>29186858</v>
      </c>
      <c r="H27" s="100">
        <v>14785864</v>
      </c>
      <c r="I27" s="100">
        <v>54067772</v>
      </c>
      <c r="J27" s="100">
        <v>13172389</v>
      </c>
      <c r="K27" s="100">
        <v>41063762</v>
      </c>
      <c r="L27" s="100">
        <v>30281745</v>
      </c>
      <c r="M27" s="100">
        <v>84517896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138585668</v>
      </c>
      <c r="W27" s="100">
        <v>222114480</v>
      </c>
      <c r="X27" s="100">
        <v>-83528812</v>
      </c>
      <c r="Y27" s="101">
        <v>-37.61</v>
      </c>
      <c r="Z27" s="102">
        <v>444228959</v>
      </c>
    </row>
    <row r="28" spans="1:26" ht="13.5">
      <c r="A28" s="103" t="s">
        <v>46</v>
      </c>
      <c r="B28" s="19">
        <v>220909125</v>
      </c>
      <c r="C28" s="19">
        <v>0</v>
      </c>
      <c r="D28" s="59">
        <v>152214000</v>
      </c>
      <c r="E28" s="60">
        <v>152214000</v>
      </c>
      <c r="F28" s="60">
        <v>731582</v>
      </c>
      <c r="G28" s="60">
        <v>9794495</v>
      </c>
      <c r="H28" s="60">
        <v>2914057</v>
      </c>
      <c r="I28" s="60">
        <v>13440134</v>
      </c>
      <c r="J28" s="60">
        <v>8173751</v>
      </c>
      <c r="K28" s="60">
        <v>11519112</v>
      </c>
      <c r="L28" s="60">
        <v>9160551</v>
      </c>
      <c r="M28" s="60">
        <v>28853414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42293548</v>
      </c>
      <c r="W28" s="60">
        <v>76107000</v>
      </c>
      <c r="X28" s="60">
        <v>-33813452</v>
      </c>
      <c r="Y28" s="61">
        <v>-44.43</v>
      </c>
      <c r="Z28" s="62">
        <v>152214000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66999473</v>
      </c>
      <c r="C30" s="19">
        <v>0</v>
      </c>
      <c r="D30" s="59">
        <v>254939959</v>
      </c>
      <c r="E30" s="60">
        <v>254939959</v>
      </c>
      <c r="F30" s="60">
        <v>6828527</v>
      </c>
      <c r="G30" s="60">
        <v>18926689</v>
      </c>
      <c r="H30" s="60">
        <v>10709851</v>
      </c>
      <c r="I30" s="60">
        <v>36465067</v>
      </c>
      <c r="J30" s="60">
        <v>6398111</v>
      </c>
      <c r="K30" s="60">
        <v>25918218</v>
      </c>
      <c r="L30" s="60">
        <v>20647422</v>
      </c>
      <c r="M30" s="60">
        <v>52963751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89428818</v>
      </c>
      <c r="W30" s="60">
        <v>127469980</v>
      </c>
      <c r="X30" s="60">
        <v>-38041162</v>
      </c>
      <c r="Y30" s="61">
        <v>-29.84</v>
      </c>
      <c r="Z30" s="62">
        <v>254939959</v>
      </c>
    </row>
    <row r="31" spans="1:26" ht="13.5">
      <c r="A31" s="58" t="s">
        <v>53</v>
      </c>
      <c r="B31" s="19">
        <v>120994786</v>
      </c>
      <c r="C31" s="19">
        <v>0</v>
      </c>
      <c r="D31" s="59">
        <v>37075000</v>
      </c>
      <c r="E31" s="60">
        <v>37075000</v>
      </c>
      <c r="F31" s="60">
        <v>2534941</v>
      </c>
      <c r="G31" s="60">
        <v>465674</v>
      </c>
      <c r="H31" s="60">
        <v>1161956</v>
      </c>
      <c r="I31" s="60">
        <v>4162571</v>
      </c>
      <c r="J31" s="60">
        <v>-1399473</v>
      </c>
      <c r="K31" s="60">
        <v>3626432</v>
      </c>
      <c r="L31" s="60">
        <v>473772</v>
      </c>
      <c r="M31" s="60">
        <v>2700731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6863302</v>
      </c>
      <c r="W31" s="60">
        <v>18537500</v>
      </c>
      <c r="X31" s="60">
        <v>-11674198</v>
      </c>
      <c r="Y31" s="61">
        <v>-62.98</v>
      </c>
      <c r="Z31" s="62">
        <v>37075000</v>
      </c>
    </row>
    <row r="32" spans="1:26" ht="13.5">
      <c r="A32" s="70" t="s">
        <v>54</v>
      </c>
      <c r="B32" s="22">
        <f>SUM(B28:B31)</f>
        <v>408903384</v>
      </c>
      <c r="C32" s="22">
        <f>SUM(C28:C31)</f>
        <v>0</v>
      </c>
      <c r="D32" s="99">
        <f aca="true" t="shared" si="5" ref="D32:Z32">SUM(D28:D31)</f>
        <v>444228959</v>
      </c>
      <c r="E32" s="100">
        <f t="shared" si="5"/>
        <v>444228959</v>
      </c>
      <c r="F32" s="100">
        <f t="shared" si="5"/>
        <v>10095050</v>
      </c>
      <c r="G32" s="100">
        <f t="shared" si="5"/>
        <v>29186858</v>
      </c>
      <c r="H32" s="100">
        <f t="shared" si="5"/>
        <v>14785864</v>
      </c>
      <c r="I32" s="100">
        <f t="shared" si="5"/>
        <v>54067772</v>
      </c>
      <c r="J32" s="100">
        <f t="shared" si="5"/>
        <v>13172389</v>
      </c>
      <c r="K32" s="100">
        <f t="shared" si="5"/>
        <v>41063762</v>
      </c>
      <c r="L32" s="100">
        <f t="shared" si="5"/>
        <v>30281745</v>
      </c>
      <c r="M32" s="100">
        <f t="shared" si="5"/>
        <v>84517896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138585668</v>
      </c>
      <c r="W32" s="100">
        <f t="shared" si="5"/>
        <v>222114480</v>
      </c>
      <c r="X32" s="100">
        <f t="shared" si="5"/>
        <v>-83528812</v>
      </c>
      <c r="Y32" s="101">
        <f>+IF(W32&lt;&gt;0,(X32/W32)*100,0)</f>
        <v>-37.60619838922703</v>
      </c>
      <c r="Z32" s="102">
        <f t="shared" si="5"/>
        <v>444228959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932604210</v>
      </c>
      <c r="C35" s="19">
        <v>0</v>
      </c>
      <c r="D35" s="59">
        <v>775894896</v>
      </c>
      <c r="E35" s="60">
        <v>775894896</v>
      </c>
      <c r="F35" s="60">
        <v>927439669</v>
      </c>
      <c r="G35" s="60">
        <v>1015972547</v>
      </c>
      <c r="H35" s="60">
        <v>945705948</v>
      </c>
      <c r="I35" s="60">
        <v>945705948</v>
      </c>
      <c r="J35" s="60">
        <v>920199883</v>
      </c>
      <c r="K35" s="60">
        <v>1002448494</v>
      </c>
      <c r="L35" s="60">
        <v>933364995</v>
      </c>
      <c r="M35" s="60">
        <v>933364995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933364995</v>
      </c>
      <c r="W35" s="60">
        <v>387947448</v>
      </c>
      <c r="X35" s="60">
        <v>545417547</v>
      </c>
      <c r="Y35" s="61">
        <v>140.59</v>
      </c>
      <c r="Z35" s="62">
        <v>775894896</v>
      </c>
    </row>
    <row r="36" spans="1:26" ht="13.5">
      <c r="A36" s="58" t="s">
        <v>57</v>
      </c>
      <c r="B36" s="19">
        <v>3043098857</v>
      </c>
      <c r="C36" s="19">
        <v>0</v>
      </c>
      <c r="D36" s="59">
        <v>3676068753</v>
      </c>
      <c r="E36" s="60">
        <v>3676068753</v>
      </c>
      <c r="F36" s="60">
        <v>3368964002</v>
      </c>
      <c r="G36" s="60">
        <v>3027340441</v>
      </c>
      <c r="H36" s="60">
        <v>3027075642</v>
      </c>
      <c r="I36" s="60">
        <v>3027075642</v>
      </c>
      <c r="J36" s="60">
        <v>3023229006</v>
      </c>
      <c r="K36" s="60">
        <v>2786895767</v>
      </c>
      <c r="L36" s="60">
        <v>2801158559</v>
      </c>
      <c r="M36" s="60">
        <v>2801158559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2801158559</v>
      </c>
      <c r="W36" s="60">
        <v>1838034377</v>
      </c>
      <c r="X36" s="60">
        <v>963124182</v>
      </c>
      <c r="Y36" s="61">
        <v>52.4</v>
      </c>
      <c r="Z36" s="62">
        <v>3676068753</v>
      </c>
    </row>
    <row r="37" spans="1:26" ht="13.5">
      <c r="A37" s="58" t="s">
        <v>58</v>
      </c>
      <c r="B37" s="19">
        <v>381488275</v>
      </c>
      <c r="C37" s="19">
        <v>0</v>
      </c>
      <c r="D37" s="59">
        <v>138593044</v>
      </c>
      <c r="E37" s="60">
        <v>138593044</v>
      </c>
      <c r="F37" s="60">
        <v>361353705</v>
      </c>
      <c r="G37" s="60">
        <v>320973263</v>
      </c>
      <c r="H37" s="60">
        <v>325310997</v>
      </c>
      <c r="I37" s="60">
        <v>325310997</v>
      </c>
      <c r="J37" s="60">
        <v>318445693</v>
      </c>
      <c r="K37" s="60">
        <v>341782172</v>
      </c>
      <c r="L37" s="60">
        <v>331671033</v>
      </c>
      <c r="M37" s="60">
        <v>331671033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331671033</v>
      </c>
      <c r="W37" s="60">
        <v>69296522</v>
      </c>
      <c r="X37" s="60">
        <v>262374511</v>
      </c>
      <c r="Y37" s="61">
        <v>378.63</v>
      </c>
      <c r="Z37" s="62">
        <v>138593044</v>
      </c>
    </row>
    <row r="38" spans="1:26" ht="13.5">
      <c r="A38" s="58" t="s">
        <v>59</v>
      </c>
      <c r="B38" s="19">
        <v>339840099</v>
      </c>
      <c r="C38" s="19">
        <v>0</v>
      </c>
      <c r="D38" s="59">
        <v>642861236</v>
      </c>
      <c r="E38" s="60">
        <v>642861236</v>
      </c>
      <c r="F38" s="60">
        <v>363055455</v>
      </c>
      <c r="G38" s="60">
        <v>400636437</v>
      </c>
      <c r="H38" s="60">
        <v>336502699</v>
      </c>
      <c r="I38" s="60">
        <v>336502699</v>
      </c>
      <c r="J38" s="60">
        <v>345085573</v>
      </c>
      <c r="K38" s="60">
        <v>340313070</v>
      </c>
      <c r="L38" s="60">
        <v>325056774</v>
      </c>
      <c r="M38" s="60">
        <v>325056774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325056774</v>
      </c>
      <c r="W38" s="60">
        <v>321430618</v>
      </c>
      <c r="X38" s="60">
        <v>3626156</v>
      </c>
      <c r="Y38" s="61">
        <v>1.13</v>
      </c>
      <c r="Z38" s="62">
        <v>642861236</v>
      </c>
    </row>
    <row r="39" spans="1:26" ht="13.5">
      <c r="A39" s="58" t="s">
        <v>60</v>
      </c>
      <c r="B39" s="19">
        <v>3254374693</v>
      </c>
      <c r="C39" s="19">
        <v>0</v>
      </c>
      <c r="D39" s="59">
        <v>3670509369</v>
      </c>
      <c r="E39" s="60">
        <v>3670509369</v>
      </c>
      <c r="F39" s="60">
        <v>3571994511</v>
      </c>
      <c r="G39" s="60">
        <v>3321703288</v>
      </c>
      <c r="H39" s="60">
        <v>3310967894</v>
      </c>
      <c r="I39" s="60">
        <v>3310967894</v>
      </c>
      <c r="J39" s="60">
        <v>3279897623</v>
      </c>
      <c r="K39" s="60">
        <v>3107249019</v>
      </c>
      <c r="L39" s="60">
        <v>3077795747</v>
      </c>
      <c r="M39" s="60">
        <v>3077795747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3077795747</v>
      </c>
      <c r="W39" s="60">
        <v>1835254685</v>
      </c>
      <c r="X39" s="60">
        <v>1242541062</v>
      </c>
      <c r="Y39" s="61">
        <v>67.7</v>
      </c>
      <c r="Z39" s="62">
        <v>3670509369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403644908</v>
      </c>
      <c r="C42" s="19">
        <v>0</v>
      </c>
      <c r="D42" s="59">
        <v>207456803</v>
      </c>
      <c r="E42" s="60">
        <v>207456803</v>
      </c>
      <c r="F42" s="60">
        <v>-503908</v>
      </c>
      <c r="G42" s="60">
        <v>48085989</v>
      </c>
      <c r="H42" s="60">
        <v>-71613664</v>
      </c>
      <c r="I42" s="60">
        <v>-24031583</v>
      </c>
      <c r="J42" s="60">
        <v>-84409631</v>
      </c>
      <c r="K42" s="60">
        <v>50286113</v>
      </c>
      <c r="L42" s="60">
        <v>0</v>
      </c>
      <c r="M42" s="60">
        <v>-34123518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-58155101</v>
      </c>
      <c r="W42" s="60">
        <v>107075892</v>
      </c>
      <c r="X42" s="60">
        <v>-165230993</v>
      </c>
      <c r="Y42" s="61">
        <v>-154.31</v>
      </c>
      <c r="Z42" s="62">
        <v>207456803</v>
      </c>
    </row>
    <row r="43" spans="1:26" ht="13.5">
      <c r="A43" s="58" t="s">
        <v>63</v>
      </c>
      <c r="B43" s="19">
        <v>-428144678</v>
      </c>
      <c r="C43" s="19">
        <v>0</v>
      </c>
      <c r="D43" s="59">
        <v>-444228950</v>
      </c>
      <c r="E43" s="60">
        <v>-444228950</v>
      </c>
      <c r="F43" s="60">
        <v>-19621926</v>
      </c>
      <c r="G43" s="60">
        <v>-2165144</v>
      </c>
      <c r="H43" s="60">
        <v>-22870155</v>
      </c>
      <c r="I43" s="60">
        <v>-44657225</v>
      </c>
      <c r="J43" s="60">
        <v>-30232721</v>
      </c>
      <c r="K43" s="60">
        <v>24514279</v>
      </c>
      <c r="L43" s="60">
        <v>0</v>
      </c>
      <c r="M43" s="60">
        <v>-5718442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-50375667</v>
      </c>
      <c r="W43" s="60">
        <v>-242306700</v>
      </c>
      <c r="X43" s="60">
        <v>191931033</v>
      </c>
      <c r="Y43" s="61">
        <v>-79.21</v>
      </c>
      <c r="Z43" s="62">
        <v>-444228950</v>
      </c>
    </row>
    <row r="44" spans="1:26" ht="13.5">
      <c r="A44" s="58" t="s">
        <v>64</v>
      </c>
      <c r="B44" s="19">
        <v>543444</v>
      </c>
      <c r="C44" s="19">
        <v>0</v>
      </c>
      <c r="D44" s="59">
        <v>262681958</v>
      </c>
      <c r="E44" s="60">
        <v>262681958</v>
      </c>
      <c r="F44" s="60">
        <v>-3830105</v>
      </c>
      <c r="G44" s="60">
        <v>4014000</v>
      </c>
      <c r="H44" s="60">
        <v>-2741030</v>
      </c>
      <c r="I44" s="60">
        <v>-2557135</v>
      </c>
      <c r="J44" s="60">
        <v>0</v>
      </c>
      <c r="K44" s="60">
        <v>-370431</v>
      </c>
      <c r="L44" s="60">
        <v>0</v>
      </c>
      <c r="M44" s="60">
        <v>-370431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-2927566</v>
      </c>
      <c r="W44" s="60">
        <v>142786248</v>
      </c>
      <c r="X44" s="60">
        <v>-145713814</v>
      </c>
      <c r="Y44" s="61">
        <v>-102.05</v>
      </c>
      <c r="Z44" s="62">
        <v>262681958</v>
      </c>
    </row>
    <row r="45" spans="1:26" ht="13.5">
      <c r="A45" s="70" t="s">
        <v>65</v>
      </c>
      <c r="B45" s="22">
        <v>327907203</v>
      </c>
      <c r="C45" s="22">
        <v>0</v>
      </c>
      <c r="D45" s="99">
        <v>233094000</v>
      </c>
      <c r="E45" s="100">
        <v>233094000</v>
      </c>
      <c r="F45" s="100">
        <v>303951264</v>
      </c>
      <c r="G45" s="100">
        <v>353886109</v>
      </c>
      <c r="H45" s="100">
        <v>256661260</v>
      </c>
      <c r="I45" s="100">
        <v>256661260</v>
      </c>
      <c r="J45" s="100">
        <v>142018908</v>
      </c>
      <c r="K45" s="100">
        <v>216448869</v>
      </c>
      <c r="L45" s="100">
        <v>0</v>
      </c>
      <c r="M45" s="100">
        <v>216448869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216448869</v>
      </c>
      <c r="W45" s="100">
        <v>214739629</v>
      </c>
      <c r="X45" s="100">
        <v>1709240</v>
      </c>
      <c r="Y45" s="101">
        <v>0.8</v>
      </c>
      <c r="Z45" s="102">
        <v>233094000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20190416</v>
      </c>
      <c r="C49" s="52">
        <v>0</v>
      </c>
      <c r="D49" s="129">
        <v>26563399</v>
      </c>
      <c r="E49" s="54">
        <v>23093754</v>
      </c>
      <c r="F49" s="54">
        <v>0</v>
      </c>
      <c r="G49" s="54">
        <v>0</v>
      </c>
      <c r="H49" s="54">
        <v>0</v>
      </c>
      <c r="I49" s="54">
        <v>26022298</v>
      </c>
      <c r="J49" s="54">
        <v>0</v>
      </c>
      <c r="K49" s="54">
        <v>0</v>
      </c>
      <c r="L49" s="54">
        <v>0</v>
      </c>
      <c r="M49" s="54">
        <v>21049574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19866803</v>
      </c>
      <c r="W49" s="54">
        <v>827360270</v>
      </c>
      <c r="X49" s="54">
        <v>0</v>
      </c>
      <c r="Y49" s="54">
        <v>964146514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192874090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192874090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90.52907925371377</v>
      </c>
      <c r="C58" s="5">
        <f>IF(C67=0,0,+(C76/C67)*100)</f>
        <v>0</v>
      </c>
      <c r="D58" s="6">
        <f aca="true" t="shared" si="6" ref="D58:Z58">IF(D67=0,0,+(D76/D67)*100)</f>
        <v>74.01022805271701</v>
      </c>
      <c r="E58" s="7">
        <f t="shared" si="6"/>
        <v>74.01022805271701</v>
      </c>
      <c r="F58" s="7">
        <f t="shared" si="6"/>
        <v>64.6678530410445</v>
      </c>
      <c r="G58" s="7">
        <f t="shared" si="6"/>
        <v>47.38528476460789</v>
      </c>
      <c r="H58" s="7">
        <f t="shared" si="6"/>
        <v>55.03068174009032</v>
      </c>
      <c r="I58" s="7">
        <f t="shared" si="6"/>
        <v>54.47177417368202</v>
      </c>
      <c r="J58" s="7">
        <f t="shared" si="6"/>
        <v>58.11673466781444</v>
      </c>
      <c r="K58" s="7">
        <f t="shared" si="6"/>
        <v>49.34069681138284</v>
      </c>
      <c r="L58" s="7">
        <f t="shared" si="6"/>
        <v>0</v>
      </c>
      <c r="M58" s="7">
        <f t="shared" si="6"/>
        <v>37.171346304888026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46.41213530745162</v>
      </c>
      <c r="W58" s="7">
        <f t="shared" si="6"/>
        <v>79.38110180244051</v>
      </c>
      <c r="X58" s="7">
        <f t="shared" si="6"/>
        <v>0</v>
      </c>
      <c r="Y58" s="7">
        <f t="shared" si="6"/>
        <v>0</v>
      </c>
      <c r="Z58" s="8">
        <f t="shared" si="6"/>
        <v>74.01022805271701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76.52954014055314</v>
      </c>
      <c r="E59" s="10">
        <f t="shared" si="7"/>
        <v>76.52954014055314</v>
      </c>
      <c r="F59" s="10">
        <f t="shared" si="7"/>
        <v>58.98957256176347</v>
      </c>
      <c r="G59" s="10">
        <f t="shared" si="7"/>
        <v>57.59948868966499</v>
      </c>
      <c r="H59" s="10">
        <f t="shared" si="7"/>
        <v>70.26049236535071</v>
      </c>
      <c r="I59" s="10">
        <f t="shared" si="7"/>
        <v>62.12205618881279</v>
      </c>
      <c r="J59" s="10">
        <f t="shared" si="7"/>
        <v>89.27101256604328</v>
      </c>
      <c r="K59" s="10">
        <f t="shared" si="7"/>
        <v>54.57899299619324</v>
      </c>
      <c r="L59" s="10">
        <f t="shared" si="7"/>
        <v>0</v>
      </c>
      <c r="M59" s="10">
        <f t="shared" si="7"/>
        <v>48.898966089378284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56.094503569659125</v>
      </c>
      <c r="W59" s="10">
        <f t="shared" si="7"/>
        <v>76.87768268301494</v>
      </c>
      <c r="X59" s="10">
        <f t="shared" si="7"/>
        <v>0</v>
      </c>
      <c r="Y59" s="10">
        <f t="shared" si="7"/>
        <v>0</v>
      </c>
      <c r="Z59" s="11">
        <f t="shared" si="7"/>
        <v>76.52954014055314</v>
      </c>
    </row>
    <row r="60" spans="1:26" ht="13.5">
      <c r="A60" s="38" t="s">
        <v>32</v>
      </c>
      <c r="B60" s="12">
        <f t="shared" si="7"/>
        <v>89.31198858550196</v>
      </c>
      <c r="C60" s="12">
        <f t="shared" si="7"/>
        <v>0</v>
      </c>
      <c r="D60" s="3">
        <f t="shared" si="7"/>
        <v>73.9999977218908</v>
      </c>
      <c r="E60" s="13">
        <f t="shared" si="7"/>
        <v>73.9999977218908</v>
      </c>
      <c r="F60" s="13">
        <f t="shared" si="7"/>
        <v>66.3667175814296</v>
      </c>
      <c r="G60" s="13">
        <f t="shared" si="7"/>
        <v>44.63522711037432</v>
      </c>
      <c r="H60" s="13">
        <f t="shared" si="7"/>
        <v>51.75884683154782</v>
      </c>
      <c r="I60" s="13">
        <f t="shared" si="7"/>
        <v>52.222561159766556</v>
      </c>
      <c r="J60" s="13">
        <f t="shared" si="7"/>
        <v>51.247393809232534</v>
      </c>
      <c r="K60" s="13">
        <f t="shared" si="7"/>
        <v>46.99988831557688</v>
      </c>
      <c r="L60" s="13">
        <f t="shared" si="7"/>
        <v>0</v>
      </c>
      <c r="M60" s="13">
        <f t="shared" si="7"/>
        <v>33.84289722383286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43.58406336256971</v>
      </c>
      <c r="W60" s="13">
        <f t="shared" si="7"/>
        <v>80.72732810002637</v>
      </c>
      <c r="X60" s="13">
        <f t="shared" si="7"/>
        <v>0</v>
      </c>
      <c r="Y60" s="13">
        <f t="shared" si="7"/>
        <v>0</v>
      </c>
      <c r="Z60" s="14">
        <f t="shared" si="7"/>
        <v>73.9999977218908</v>
      </c>
    </row>
    <row r="61" spans="1:26" ht="13.5">
      <c r="A61" s="39" t="s">
        <v>103</v>
      </c>
      <c r="B61" s="12">
        <f t="shared" si="7"/>
        <v>85.09504631556997</v>
      </c>
      <c r="C61" s="12">
        <f t="shared" si="7"/>
        <v>0</v>
      </c>
      <c r="D61" s="3">
        <f t="shared" si="7"/>
        <v>73.99999840531673</v>
      </c>
      <c r="E61" s="13">
        <f t="shared" si="7"/>
        <v>73.99999840531673</v>
      </c>
      <c r="F61" s="13">
        <f t="shared" si="7"/>
        <v>100.00096539863735</v>
      </c>
      <c r="G61" s="13">
        <f t="shared" si="7"/>
        <v>46.81247429359936</v>
      </c>
      <c r="H61" s="13">
        <f t="shared" si="7"/>
        <v>60.56159749416258</v>
      </c>
      <c r="I61" s="13">
        <f t="shared" si="7"/>
        <v>61.164984257686385</v>
      </c>
      <c r="J61" s="13">
        <f t="shared" si="7"/>
        <v>56.16001636163999</v>
      </c>
      <c r="K61" s="13">
        <f t="shared" si="7"/>
        <v>52.877250559487045</v>
      </c>
      <c r="L61" s="13">
        <f t="shared" si="7"/>
        <v>0</v>
      </c>
      <c r="M61" s="13">
        <f t="shared" si="7"/>
        <v>33.425100009644126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47.21901044995482</v>
      </c>
      <c r="W61" s="13">
        <f t="shared" si="7"/>
        <v>80.72732767318814</v>
      </c>
      <c r="X61" s="13">
        <f t="shared" si="7"/>
        <v>0</v>
      </c>
      <c r="Y61" s="13">
        <f t="shared" si="7"/>
        <v>0</v>
      </c>
      <c r="Z61" s="14">
        <f t="shared" si="7"/>
        <v>73.99999840531673</v>
      </c>
    </row>
    <row r="62" spans="1:26" ht="13.5">
      <c r="A62" s="39" t="s">
        <v>104</v>
      </c>
      <c r="B62" s="12">
        <f t="shared" si="7"/>
        <v>89.05449295546426</v>
      </c>
      <c r="C62" s="12">
        <f t="shared" si="7"/>
        <v>0</v>
      </c>
      <c r="D62" s="3">
        <f t="shared" si="7"/>
        <v>73.99999956192728</v>
      </c>
      <c r="E62" s="13">
        <f t="shared" si="7"/>
        <v>73.99999956192728</v>
      </c>
      <c r="F62" s="13">
        <f t="shared" si="7"/>
        <v>38.684601118141856</v>
      </c>
      <c r="G62" s="13">
        <f t="shared" si="7"/>
        <v>43.499588696454836</v>
      </c>
      <c r="H62" s="13">
        <f t="shared" si="7"/>
        <v>36.06763506413651</v>
      </c>
      <c r="I62" s="13">
        <f t="shared" si="7"/>
        <v>39.38912295336255</v>
      </c>
      <c r="J62" s="13">
        <f t="shared" si="7"/>
        <v>39.27061389476681</v>
      </c>
      <c r="K62" s="13">
        <f t="shared" si="7"/>
        <v>36.04094491115345</v>
      </c>
      <c r="L62" s="13">
        <f t="shared" si="7"/>
        <v>0</v>
      </c>
      <c r="M62" s="13">
        <f t="shared" si="7"/>
        <v>30.948724563893943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35.58250678391435</v>
      </c>
      <c r="W62" s="13">
        <f t="shared" si="7"/>
        <v>80.72741076023779</v>
      </c>
      <c r="X62" s="13">
        <f t="shared" si="7"/>
        <v>0</v>
      </c>
      <c r="Y62" s="13">
        <f t="shared" si="7"/>
        <v>0</v>
      </c>
      <c r="Z62" s="14">
        <f t="shared" si="7"/>
        <v>73.99999956192728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73.99998992117082</v>
      </c>
      <c r="E63" s="13">
        <f t="shared" si="7"/>
        <v>73.99998992117082</v>
      </c>
      <c r="F63" s="13">
        <f t="shared" si="7"/>
        <v>31.68119717590129</v>
      </c>
      <c r="G63" s="13">
        <f t="shared" si="7"/>
        <v>32.27940382330705</v>
      </c>
      <c r="H63" s="13">
        <f t="shared" si="7"/>
        <v>28.18369144567606</v>
      </c>
      <c r="I63" s="13">
        <f t="shared" si="7"/>
        <v>30.686776450030102</v>
      </c>
      <c r="J63" s="13">
        <f t="shared" si="7"/>
        <v>52.5855780984573</v>
      </c>
      <c r="K63" s="13">
        <f t="shared" si="7"/>
        <v>44.090757226757574</v>
      </c>
      <c r="L63" s="13">
        <f t="shared" si="7"/>
        <v>0</v>
      </c>
      <c r="M63" s="13">
        <f t="shared" si="7"/>
        <v>32.453265416131224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31.350347618808044</v>
      </c>
      <c r="W63" s="13">
        <f t="shared" si="7"/>
        <v>80.72749867091973</v>
      </c>
      <c r="X63" s="13">
        <f t="shared" si="7"/>
        <v>0</v>
      </c>
      <c r="Y63" s="13">
        <f t="shared" si="7"/>
        <v>0</v>
      </c>
      <c r="Z63" s="14">
        <f t="shared" si="7"/>
        <v>73.99998992117082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73.99999752211353</v>
      </c>
      <c r="E64" s="13">
        <f t="shared" si="7"/>
        <v>73.99999752211353</v>
      </c>
      <c r="F64" s="13">
        <f t="shared" si="7"/>
        <v>37.42094641952022</v>
      </c>
      <c r="G64" s="13">
        <f t="shared" si="7"/>
        <v>40.12248462417228</v>
      </c>
      <c r="H64" s="13">
        <f t="shared" si="7"/>
        <v>37.15558146147651</v>
      </c>
      <c r="I64" s="13">
        <f t="shared" si="7"/>
        <v>38.23206175587832</v>
      </c>
      <c r="J64" s="13">
        <f t="shared" si="7"/>
        <v>39.68864883686628</v>
      </c>
      <c r="K64" s="13">
        <f t="shared" si="7"/>
        <v>33.196006695110405</v>
      </c>
      <c r="L64" s="13">
        <f t="shared" si="7"/>
        <v>0</v>
      </c>
      <c r="M64" s="13">
        <f t="shared" si="7"/>
        <v>53.76992047673663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43.03691706447337</v>
      </c>
      <c r="W64" s="13">
        <f t="shared" si="7"/>
        <v>80.72693700350916</v>
      </c>
      <c r="X64" s="13">
        <f t="shared" si="7"/>
        <v>0</v>
      </c>
      <c r="Y64" s="13">
        <f t="shared" si="7"/>
        <v>0</v>
      </c>
      <c r="Z64" s="14">
        <f t="shared" si="7"/>
        <v>73.99999752211353</v>
      </c>
    </row>
    <row r="65" spans="1:26" ht="13.5">
      <c r="A65" s="39" t="s">
        <v>107</v>
      </c>
      <c r="B65" s="12">
        <f t="shared" si="7"/>
        <v>22918.835395026075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99.95484054686085</v>
      </c>
      <c r="G66" s="16">
        <f t="shared" si="7"/>
        <v>100.03235509790596</v>
      </c>
      <c r="H66" s="16">
        <f t="shared" si="7"/>
        <v>49.95817948431271</v>
      </c>
      <c r="I66" s="16">
        <f t="shared" si="7"/>
        <v>74.88636553281347</v>
      </c>
      <c r="J66" s="16">
        <f t="shared" si="7"/>
        <v>160.82939434696294</v>
      </c>
      <c r="K66" s="16">
        <f t="shared" si="7"/>
        <v>150.59270366535335</v>
      </c>
      <c r="L66" s="16">
        <f t="shared" si="7"/>
        <v>0</v>
      </c>
      <c r="M66" s="16">
        <f t="shared" si="7"/>
        <v>110.91554752823363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85.61165575386138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981716683</v>
      </c>
      <c r="C67" s="24"/>
      <c r="D67" s="25">
        <v>1188420351</v>
      </c>
      <c r="E67" s="26">
        <v>1188420351</v>
      </c>
      <c r="F67" s="26">
        <v>70466233</v>
      </c>
      <c r="G67" s="26">
        <v>109671178</v>
      </c>
      <c r="H67" s="26">
        <v>105034134</v>
      </c>
      <c r="I67" s="26">
        <v>285171545</v>
      </c>
      <c r="J67" s="26">
        <v>86321092</v>
      </c>
      <c r="K67" s="26">
        <v>85702073</v>
      </c>
      <c r="L67" s="26">
        <v>76697985</v>
      </c>
      <c r="M67" s="26">
        <v>248721150</v>
      </c>
      <c r="N67" s="26"/>
      <c r="O67" s="26"/>
      <c r="P67" s="26"/>
      <c r="Q67" s="26"/>
      <c r="R67" s="26"/>
      <c r="S67" s="26"/>
      <c r="T67" s="26"/>
      <c r="U67" s="26"/>
      <c r="V67" s="26">
        <v>533892695</v>
      </c>
      <c r="W67" s="26">
        <v>596066496</v>
      </c>
      <c r="X67" s="26"/>
      <c r="Y67" s="25"/>
      <c r="Z67" s="27">
        <v>1188420351</v>
      </c>
    </row>
    <row r="68" spans="1:26" ht="13.5" hidden="1">
      <c r="A68" s="37" t="s">
        <v>31</v>
      </c>
      <c r="B68" s="19">
        <v>175478677</v>
      </c>
      <c r="C68" s="19"/>
      <c r="D68" s="20">
        <v>242669800</v>
      </c>
      <c r="E68" s="21">
        <v>242669800</v>
      </c>
      <c r="F68" s="21">
        <v>19393258</v>
      </c>
      <c r="G68" s="21">
        <v>20239763</v>
      </c>
      <c r="H68" s="21">
        <v>18711796</v>
      </c>
      <c r="I68" s="21">
        <v>58344817</v>
      </c>
      <c r="J68" s="21">
        <v>14478384</v>
      </c>
      <c r="K68" s="21">
        <v>20106637</v>
      </c>
      <c r="L68" s="21">
        <v>14289223</v>
      </c>
      <c r="M68" s="21">
        <v>48874244</v>
      </c>
      <c r="N68" s="21"/>
      <c r="O68" s="21"/>
      <c r="P68" s="21"/>
      <c r="Q68" s="21"/>
      <c r="R68" s="21"/>
      <c r="S68" s="21"/>
      <c r="T68" s="21"/>
      <c r="U68" s="21"/>
      <c r="V68" s="21">
        <v>107219061</v>
      </c>
      <c r="W68" s="21">
        <v>123191502</v>
      </c>
      <c r="X68" s="21"/>
      <c r="Y68" s="20"/>
      <c r="Z68" s="23">
        <v>242669800</v>
      </c>
    </row>
    <row r="69" spans="1:26" ht="13.5" hidden="1">
      <c r="A69" s="38" t="s">
        <v>32</v>
      </c>
      <c r="B69" s="19">
        <v>798616634</v>
      </c>
      <c r="C69" s="19"/>
      <c r="D69" s="20">
        <v>937619664</v>
      </c>
      <c r="E69" s="21">
        <v>937619664</v>
      </c>
      <c r="F69" s="21">
        <v>50377661</v>
      </c>
      <c r="G69" s="21">
        <v>88723644</v>
      </c>
      <c r="H69" s="21">
        <v>84909156</v>
      </c>
      <c r="I69" s="21">
        <v>224010461</v>
      </c>
      <c r="J69" s="21">
        <v>71455341</v>
      </c>
      <c r="K69" s="21">
        <v>65129942</v>
      </c>
      <c r="L69" s="21">
        <v>62067922</v>
      </c>
      <c r="M69" s="21">
        <v>198653205</v>
      </c>
      <c r="N69" s="21"/>
      <c r="O69" s="21"/>
      <c r="P69" s="21"/>
      <c r="Q69" s="21"/>
      <c r="R69" s="21"/>
      <c r="S69" s="21"/>
      <c r="T69" s="21"/>
      <c r="U69" s="21"/>
      <c r="V69" s="21">
        <v>422663666</v>
      </c>
      <c r="W69" s="21">
        <v>468809496</v>
      </c>
      <c r="X69" s="21"/>
      <c r="Y69" s="20"/>
      <c r="Z69" s="23">
        <v>937619664</v>
      </c>
    </row>
    <row r="70" spans="1:26" ht="13.5" hidden="1">
      <c r="A70" s="39" t="s">
        <v>103</v>
      </c>
      <c r="B70" s="19">
        <v>503120765</v>
      </c>
      <c r="C70" s="19"/>
      <c r="D70" s="20">
        <v>609525428</v>
      </c>
      <c r="E70" s="21">
        <v>609525428</v>
      </c>
      <c r="F70" s="21">
        <v>23720771</v>
      </c>
      <c r="G70" s="21">
        <v>61789086</v>
      </c>
      <c r="H70" s="21">
        <v>56996515</v>
      </c>
      <c r="I70" s="21">
        <v>142506372</v>
      </c>
      <c r="J70" s="21">
        <v>46919502</v>
      </c>
      <c r="K70" s="21">
        <v>41242689</v>
      </c>
      <c r="L70" s="21">
        <v>55915164</v>
      </c>
      <c r="M70" s="21">
        <v>144077355</v>
      </c>
      <c r="N70" s="21"/>
      <c r="O70" s="21"/>
      <c r="P70" s="21"/>
      <c r="Q70" s="21"/>
      <c r="R70" s="21"/>
      <c r="S70" s="21"/>
      <c r="T70" s="21"/>
      <c r="U70" s="21"/>
      <c r="V70" s="21">
        <v>286583727</v>
      </c>
      <c r="W70" s="21">
        <v>304762500</v>
      </c>
      <c r="X70" s="21"/>
      <c r="Y70" s="20"/>
      <c r="Z70" s="23">
        <v>609525428</v>
      </c>
    </row>
    <row r="71" spans="1:26" ht="13.5" hidden="1">
      <c r="A71" s="39" t="s">
        <v>104</v>
      </c>
      <c r="B71" s="19">
        <v>143077136</v>
      </c>
      <c r="C71" s="19"/>
      <c r="D71" s="20">
        <v>164356278</v>
      </c>
      <c r="E71" s="21">
        <v>164356278</v>
      </c>
      <c r="F71" s="21">
        <v>13067215</v>
      </c>
      <c r="G71" s="21">
        <v>13358747</v>
      </c>
      <c r="H71" s="21">
        <v>13760259</v>
      </c>
      <c r="I71" s="21">
        <v>40186221</v>
      </c>
      <c r="J71" s="21">
        <v>13768565</v>
      </c>
      <c r="K71" s="21">
        <v>13345932</v>
      </c>
      <c r="L71" s="21">
        <v>5898172</v>
      </c>
      <c r="M71" s="21">
        <v>33012669</v>
      </c>
      <c r="N71" s="21"/>
      <c r="O71" s="21"/>
      <c r="P71" s="21"/>
      <c r="Q71" s="21"/>
      <c r="R71" s="21"/>
      <c r="S71" s="21"/>
      <c r="T71" s="21"/>
      <c r="U71" s="21"/>
      <c r="V71" s="21">
        <v>73198890</v>
      </c>
      <c r="W71" s="21">
        <v>82177998</v>
      </c>
      <c r="X71" s="21"/>
      <c r="Y71" s="20"/>
      <c r="Z71" s="23">
        <v>164356278</v>
      </c>
    </row>
    <row r="72" spans="1:26" ht="13.5" hidden="1">
      <c r="A72" s="39" t="s">
        <v>105</v>
      </c>
      <c r="B72" s="19">
        <v>83524763</v>
      </c>
      <c r="C72" s="19"/>
      <c r="D72" s="20">
        <v>90288265</v>
      </c>
      <c r="E72" s="21">
        <v>90288265</v>
      </c>
      <c r="F72" s="21">
        <v>7446057</v>
      </c>
      <c r="G72" s="21">
        <v>7407200</v>
      </c>
      <c r="H72" s="21">
        <v>7671103</v>
      </c>
      <c r="I72" s="21">
        <v>22524360</v>
      </c>
      <c r="J72" s="21">
        <v>4563989</v>
      </c>
      <c r="K72" s="21">
        <v>4531562</v>
      </c>
      <c r="L72" s="21">
        <v>4456244</v>
      </c>
      <c r="M72" s="21">
        <v>13551795</v>
      </c>
      <c r="N72" s="21"/>
      <c r="O72" s="21"/>
      <c r="P72" s="21"/>
      <c r="Q72" s="21"/>
      <c r="R72" s="21"/>
      <c r="S72" s="21"/>
      <c r="T72" s="21"/>
      <c r="U72" s="21"/>
      <c r="V72" s="21">
        <v>36076155</v>
      </c>
      <c r="W72" s="21">
        <v>45144000</v>
      </c>
      <c r="X72" s="21"/>
      <c r="Y72" s="20"/>
      <c r="Z72" s="23">
        <v>90288265</v>
      </c>
    </row>
    <row r="73" spans="1:26" ht="13.5" hidden="1">
      <c r="A73" s="39" t="s">
        <v>106</v>
      </c>
      <c r="B73" s="19">
        <v>68870769</v>
      </c>
      <c r="C73" s="19"/>
      <c r="D73" s="20">
        <v>73449693</v>
      </c>
      <c r="E73" s="21">
        <v>73449693</v>
      </c>
      <c r="F73" s="21">
        <v>6143618</v>
      </c>
      <c r="G73" s="21">
        <v>6168611</v>
      </c>
      <c r="H73" s="21">
        <v>6203644</v>
      </c>
      <c r="I73" s="21">
        <v>18515873</v>
      </c>
      <c r="J73" s="21">
        <v>6203285</v>
      </c>
      <c r="K73" s="21">
        <v>6009759</v>
      </c>
      <c r="L73" s="21">
        <v>-3924023</v>
      </c>
      <c r="M73" s="21">
        <v>8289021</v>
      </c>
      <c r="N73" s="21"/>
      <c r="O73" s="21"/>
      <c r="P73" s="21"/>
      <c r="Q73" s="21"/>
      <c r="R73" s="21"/>
      <c r="S73" s="21"/>
      <c r="T73" s="21"/>
      <c r="U73" s="21"/>
      <c r="V73" s="21">
        <v>26804894</v>
      </c>
      <c r="W73" s="21">
        <v>36724998</v>
      </c>
      <c r="X73" s="21"/>
      <c r="Y73" s="20"/>
      <c r="Z73" s="23">
        <v>73449693</v>
      </c>
    </row>
    <row r="74" spans="1:26" ht="13.5" hidden="1">
      <c r="A74" s="39" t="s">
        <v>107</v>
      </c>
      <c r="B74" s="19">
        <v>23201</v>
      </c>
      <c r="C74" s="19"/>
      <c r="D74" s="20"/>
      <c r="E74" s="21"/>
      <c r="F74" s="21"/>
      <c r="G74" s="21"/>
      <c r="H74" s="21">
        <v>277635</v>
      </c>
      <c r="I74" s="21">
        <v>277635</v>
      </c>
      <c r="J74" s="21"/>
      <c r="K74" s="21"/>
      <c r="L74" s="21">
        <v>-277635</v>
      </c>
      <c r="M74" s="21">
        <v>-277635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7621372</v>
      </c>
      <c r="C75" s="28"/>
      <c r="D75" s="29">
        <v>8130887</v>
      </c>
      <c r="E75" s="30">
        <v>8130887</v>
      </c>
      <c r="F75" s="30">
        <v>695314</v>
      </c>
      <c r="G75" s="30">
        <v>707771</v>
      </c>
      <c r="H75" s="30">
        <v>1413182</v>
      </c>
      <c r="I75" s="30">
        <v>2816267</v>
      </c>
      <c r="J75" s="30">
        <v>387367</v>
      </c>
      <c r="K75" s="30">
        <v>465494</v>
      </c>
      <c r="L75" s="30">
        <v>340840</v>
      </c>
      <c r="M75" s="30">
        <v>1193701</v>
      </c>
      <c r="N75" s="30"/>
      <c r="O75" s="30"/>
      <c r="P75" s="30"/>
      <c r="Q75" s="30"/>
      <c r="R75" s="30"/>
      <c r="S75" s="30"/>
      <c r="T75" s="30"/>
      <c r="U75" s="30"/>
      <c r="V75" s="30">
        <v>4009968</v>
      </c>
      <c r="W75" s="30">
        <v>4065498</v>
      </c>
      <c r="X75" s="30"/>
      <c r="Y75" s="29"/>
      <c r="Z75" s="31">
        <v>8130887</v>
      </c>
    </row>
    <row r="76" spans="1:26" ht="13.5" hidden="1">
      <c r="A76" s="42" t="s">
        <v>286</v>
      </c>
      <c r="B76" s="32">
        <v>888739074</v>
      </c>
      <c r="C76" s="32"/>
      <c r="D76" s="33">
        <v>879552612</v>
      </c>
      <c r="E76" s="34">
        <v>879552612</v>
      </c>
      <c r="F76" s="34">
        <v>45569000</v>
      </c>
      <c r="G76" s="34">
        <v>51968000</v>
      </c>
      <c r="H76" s="34">
        <v>57801000</v>
      </c>
      <c r="I76" s="34">
        <v>155338000</v>
      </c>
      <c r="J76" s="34">
        <v>50167000</v>
      </c>
      <c r="K76" s="34">
        <v>42286000</v>
      </c>
      <c r="L76" s="34"/>
      <c r="M76" s="34">
        <v>92453000</v>
      </c>
      <c r="N76" s="34"/>
      <c r="O76" s="34"/>
      <c r="P76" s="34"/>
      <c r="Q76" s="34"/>
      <c r="R76" s="34"/>
      <c r="S76" s="34"/>
      <c r="T76" s="34"/>
      <c r="U76" s="34"/>
      <c r="V76" s="34">
        <v>247791000</v>
      </c>
      <c r="W76" s="34">
        <v>473164152</v>
      </c>
      <c r="X76" s="34"/>
      <c r="Y76" s="33"/>
      <c r="Z76" s="35">
        <v>879552612</v>
      </c>
    </row>
    <row r="77" spans="1:26" ht="13.5" hidden="1">
      <c r="A77" s="37" t="s">
        <v>31</v>
      </c>
      <c r="B77" s="19">
        <v>175478677</v>
      </c>
      <c r="C77" s="19"/>
      <c r="D77" s="20">
        <v>185714082</v>
      </c>
      <c r="E77" s="21">
        <v>185714082</v>
      </c>
      <c r="F77" s="21">
        <v>11440000</v>
      </c>
      <c r="G77" s="21">
        <v>11658000</v>
      </c>
      <c r="H77" s="21">
        <v>13147000</v>
      </c>
      <c r="I77" s="21">
        <v>36245000</v>
      </c>
      <c r="J77" s="21">
        <v>12925000</v>
      </c>
      <c r="K77" s="21">
        <v>10974000</v>
      </c>
      <c r="L77" s="21"/>
      <c r="M77" s="21">
        <v>23899000</v>
      </c>
      <c r="N77" s="21"/>
      <c r="O77" s="21"/>
      <c r="P77" s="21"/>
      <c r="Q77" s="21"/>
      <c r="R77" s="21"/>
      <c r="S77" s="21"/>
      <c r="T77" s="21"/>
      <c r="U77" s="21"/>
      <c r="V77" s="21">
        <v>60144000</v>
      </c>
      <c r="W77" s="21">
        <v>94706772</v>
      </c>
      <c r="X77" s="21"/>
      <c r="Y77" s="20"/>
      <c r="Z77" s="23">
        <v>185714082</v>
      </c>
    </row>
    <row r="78" spans="1:26" ht="13.5" hidden="1">
      <c r="A78" s="38" t="s">
        <v>32</v>
      </c>
      <c r="B78" s="19">
        <v>713260397</v>
      </c>
      <c r="C78" s="19"/>
      <c r="D78" s="20">
        <v>693838530</v>
      </c>
      <c r="E78" s="21">
        <v>693838530</v>
      </c>
      <c r="F78" s="21">
        <v>33434000</v>
      </c>
      <c r="G78" s="21">
        <v>39602000</v>
      </c>
      <c r="H78" s="21">
        <v>43948000</v>
      </c>
      <c r="I78" s="21">
        <v>116984000</v>
      </c>
      <c r="J78" s="21">
        <v>36619000</v>
      </c>
      <c r="K78" s="21">
        <v>30611000</v>
      </c>
      <c r="L78" s="21"/>
      <c r="M78" s="21">
        <v>67230000</v>
      </c>
      <c r="N78" s="21"/>
      <c r="O78" s="21"/>
      <c r="P78" s="21"/>
      <c r="Q78" s="21"/>
      <c r="R78" s="21"/>
      <c r="S78" s="21"/>
      <c r="T78" s="21"/>
      <c r="U78" s="21"/>
      <c r="V78" s="21">
        <v>184214000</v>
      </c>
      <c r="W78" s="21">
        <v>378457380</v>
      </c>
      <c r="X78" s="21"/>
      <c r="Y78" s="20"/>
      <c r="Z78" s="23">
        <v>693838530</v>
      </c>
    </row>
    <row r="79" spans="1:26" ht="13.5" hidden="1">
      <c r="A79" s="39" t="s">
        <v>103</v>
      </c>
      <c r="B79" s="19">
        <v>428130848</v>
      </c>
      <c r="C79" s="19"/>
      <c r="D79" s="20">
        <v>451048807</v>
      </c>
      <c r="E79" s="21">
        <v>451048807</v>
      </c>
      <c r="F79" s="21">
        <v>23721000</v>
      </c>
      <c r="G79" s="21">
        <v>28925000</v>
      </c>
      <c r="H79" s="21">
        <v>34518000</v>
      </c>
      <c r="I79" s="21">
        <v>87164000</v>
      </c>
      <c r="J79" s="21">
        <v>26350000</v>
      </c>
      <c r="K79" s="21">
        <v>21808000</v>
      </c>
      <c r="L79" s="21"/>
      <c r="M79" s="21">
        <v>48158000</v>
      </c>
      <c r="N79" s="21"/>
      <c r="O79" s="21"/>
      <c r="P79" s="21"/>
      <c r="Q79" s="21"/>
      <c r="R79" s="21"/>
      <c r="S79" s="21"/>
      <c r="T79" s="21"/>
      <c r="U79" s="21"/>
      <c r="V79" s="21">
        <v>135322000</v>
      </c>
      <c r="W79" s="21">
        <v>246026622</v>
      </c>
      <c r="X79" s="21"/>
      <c r="Y79" s="20"/>
      <c r="Z79" s="23">
        <v>451048807</v>
      </c>
    </row>
    <row r="80" spans="1:26" ht="13.5" hidden="1">
      <c r="A80" s="39" t="s">
        <v>104</v>
      </c>
      <c r="B80" s="19">
        <v>127416618</v>
      </c>
      <c r="C80" s="19"/>
      <c r="D80" s="20">
        <v>121623645</v>
      </c>
      <c r="E80" s="21">
        <v>121623645</v>
      </c>
      <c r="F80" s="21">
        <v>5055000</v>
      </c>
      <c r="G80" s="21">
        <v>5811000</v>
      </c>
      <c r="H80" s="21">
        <v>4963000</v>
      </c>
      <c r="I80" s="21">
        <v>15829000</v>
      </c>
      <c r="J80" s="21">
        <v>5407000</v>
      </c>
      <c r="K80" s="21">
        <v>4810000</v>
      </c>
      <c r="L80" s="21"/>
      <c r="M80" s="21">
        <v>10217000</v>
      </c>
      <c r="N80" s="21"/>
      <c r="O80" s="21"/>
      <c r="P80" s="21"/>
      <c r="Q80" s="21"/>
      <c r="R80" s="21"/>
      <c r="S80" s="21"/>
      <c r="T80" s="21"/>
      <c r="U80" s="21"/>
      <c r="V80" s="21">
        <v>26046000</v>
      </c>
      <c r="W80" s="21">
        <v>66340170</v>
      </c>
      <c r="X80" s="21"/>
      <c r="Y80" s="20"/>
      <c r="Z80" s="23">
        <v>121623645</v>
      </c>
    </row>
    <row r="81" spans="1:26" ht="13.5" hidden="1">
      <c r="A81" s="39" t="s">
        <v>105</v>
      </c>
      <c r="B81" s="19">
        <v>83524763</v>
      </c>
      <c r="C81" s="19"/>
      <c r="D81" s="20">
        <v>66813307</v>
      </c>
      <c r="E81" s="21">
        <v>66813307</v>
      </c>
      <c r="F81" s="21">
        <v>2359000</v>
      </c>
      <c r="G81" s="21">
        <v>2391000</v>
      </c>
      <c r="H81" s="21">
        <v>2162000</v>
      </c>
      <c r="I81" s="21">
        <v>6912000</v>
      </c>
      <c r="J81" s="21">
        <v>2400000</v>
      </c>
      <c r="K81" s="21">
        <v>1998000</v>
      </c>
      <c r="L81" s="21"/>
      <c r="M81" s="21">
        <v>4398000</v>
      </c>
      <c r="N81" s="21"/>
      <c r="O81" s="21"/>
      <c r="P81" s="21"/>
      <c r="Q81" s="21"/>
      <c r="R81" s="21"/>
      <c r="S81" s="21"/>
      <c r="T81" s="21"/>
      <c r="U81" s="21"/>
      <c r="V81" s="21">
        <v>11310000</v>
      </c>
      <c r="W81" s="21">
        <v>36443622</v>
      </c>
      <c r="X81" s="21"/>
      <c r="Y81" s="20"/>
      <c r="Z81" s="23">
        <v>66813307</v>
      </c>
    </row>
    <row r="82" spans="1:26" ht="13.5" hidden="1">
      <c r="A82" s="39" t="s">
        <v>106</v>
      </c>
      <c r="B82" s="19">
        <v>68870769</v>
      </c>
      <c r="C82" s="19"/>
      <c r="D82" s="20">
        <v>54352771</v>
      </c>
      <c r="E82" s="21">
        <v>54352771</v>
      </c>
      <c r="F82" s="21">
        <v>2299000</v>
      </c>
      <c r="G82" s="21">
        <v>2475000</v>
      </c>
      <c r="H82" s="21">
        <v>2305000</v>
      </c>
      <c r="I82" s="21">
        <v>7079000</v>
      </c>
      <c r="J82" s="21">
        <v>2462000</v>
      </c>
      <c r="K82" s="21">
        <v>1995000</v>
      </c>
      <c r="L82" s="21"/>
      <c r="M82" s="21">
        <v>4457000</v>
      </c>
      <c r="N82" s="21"/>
      <c r="O82" s="21"/>
      <c r="P82" s="21"/>
      <c r="Q82" s="21"/>
      <c r="R82" s="21"/>
      <c r="S82" s="21"/>
      <c r="T82" s="21"/>
      <c r="U82" s="21"/>
      <c r="V82" s="21">
        <v>11536000</v>
      </c>
      <c r="W82" s="21">
        <v>29646966</v>
      </c>
      <c r="X82" s="21"/>
      <c r="Y82" s="20"/>
      <c r="Z82" s="23">
        <v>54352771</v>
      </c>
    </row>
    <row r="83" spans="1:26" ht="13.5" hidden="1">
      <c r="A83" s="39" t="s">
        <v>107</v>
      </c>
      <c r="B83" s="19">
        <v>5317399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695000</v>
      </c>
      <c r="G84" s="30">
        <v>708000</v>
      </c>
      <c r="H84" s="30">
        <v>706000</v>
      </c>
      <c r="I84" s="30">
        <v>2109000</v>
      </c>
      <c r="J84" s="30">
        <v>623000</v>
      </c>
      <c r="K84" s="30">
        <v>701000</v>
      </c>
      <c r="L84" s="30"/>
      <c r="M84" s="30">
        <v>1324000</v>
      </c>
      <c r="N84" s="30"/>
      <c r="O84" s="30"/>
      <c r="P84" s="30"/>
      <c r="Q84" s="30"/>
      <c r="R84" s="30"/>
      <c r="S84" s="30"/>
      <c r="T84" s="30"/>
      <c r="U84" s="30"/>
      <c r="V84" s="30">
        <v>3433000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362516780</v>
      </c>
      <c r="D5" s="153">
        <f>SUM(D6:D8)</f>
        <v>0</v>
      </c>
      <c r="E5" s="154">
        <f t="shared" si="0"/>
        <v>344617965</v>
      </c>
      <c r="F5" s="100">
        <f t="shared" si="0"/>
        <v>344617965</v>
      </c>
      <c r="G5" s="100">
        <f t="shared" si="0"/>
        <v>22741456</v>
      </c>
      <c r="H5" s="100">
        <f t="shared" si="0"/>
        <v>51751065</v>
      </c>
      <c r="I5" s="100">
        <f t="shared" si="0"/>
        <v>21931175</v>
      </c>
      <c r="J5" s="100">
        <f t="shared" si="0"/>
        <v>96423696</v>
      </c>
      <c r="K5" s="100">
        <f t="shared" si="0"/>
        <v>18763459</v>
      </c>
      <c r="L5" s="100">
        <f t="shared" si="0"/>
        <v>46812008</v>
      </c>
      <c r="M5" s="100">
        <f t="shared" si="0"/>
        <v>38645300</v>
      </c>
      <c r="N5" s="100">
        <f t="shared" si="0"/>
        <v>104220767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200644463</v>
      </c>
      <c r="X5" s="100">
        <f t="shared" si="0"/>
        <v>173630943</v>
      </c>
      <c r="Y5" s="100">
        <f t="shared" si="0"/>
        <v>27013520</v>
      </c>
      <c r="Z5" s="137">
        <f>+IF(X5&lt;&gt;0,+(Y5/X5)*100,0)</f>
        <v>15.558010302345707</v>
      </c>
      <c r="AA5" s="153">
        <f>SUM(AA6:AA8)</f>
        <v>344617965</v>
      </c>
    </row>
    <row r="6" spans="1:27" ht="13.5">
      <c r="A6" s="138" t="s">
        <v>75</v>
      </c>
      <c r="B6" s="136"/>
      <c r="C6" s="155">
        <v>12053118</v>
      </c>
      <c r="D6" s="155"/>
      <c r="E6" s="156">
        <v>21904416</v>
      </c>
      <c r="F6" s="60">
        <v>21904416</v>
      </c>
      <c r="G6" s="60">
        <v>2187504</v>
      </c>
      <c r="H6" s="60">
        <v>2256327</v>
      </c>
      <c r="I6" s="60">
        <v>1029877</v>
      </c>
      <c r="J6" s="60">
        <v>5473708</v>
      </c>
      <c r="K6" s="60">
        <v>1141957</v>
      </c>
      <c r="L6" s="60">
        <v>2173375</v>
      </c>
      <c r="M6" s="60">
        <v>1709091</v>
      </c>
      <c r="N6" s="60">
        <v>5024423</v>
      </c>
      <c r="O6" s="60"/>
      <c r="P6" s="60"/>
      <c r="Q6" s="60"/>
      <c r="R6" s="60"/>
      <c r="S6" s="60"/>
      <c r="T6" s="60"/>
      <c r="U6" s="60"/>
      <c r="V6" s="60"/>
      <c r="W6" s="60">
        <v>10498131</v>
      </c>
      <c r="X6" s="60">
        <v>10707282</v>
      </c>
      <c r="Y6" s="60">
        <v>-209151</v>
      </c>
      <c r="Z6" s="140">
        <v>-1.95</v>
      </c>
      <c r="AA6" s="155">
        <v>21904416</v>
      </c>
    </row>
    <row r="7" spans="1:27" ht="13.5">
      <c r="A7" s="138" t="s">
        <v>76</v>
      </c>
      <c r="B7" s="136"/>
      <c r="C7" s="157">
        <v>261049318</v>
      </c>
      <c r="D7" s="157"/>
      <c r="E7" s="158">
        <v>270668320</v>
      </c>
      <c r="F7" s="159">
        <v>270668320</v>
      </c>
      <c r="G7" s="159">
        <v>20553777</v>
      </c>
      <c r="H7" s="159">
        <v>29232633</v>
      </c>
      <c r="I7" s="159">
        <v>20901298</v>
      </c>
      <c r="J7" s="159">
        <v>70687708</v>
      </c>
      <c r="K7" s="159">
        <v>17610669</v>
      </c>
      <c r="L7" s="159">
        <v>27334873</v>
      </c>
      <c r="M7" s="159">
        <v>36936209</v>
      </c>
      <c r="N7" s="159">
        <v>81881751</v>
      </c>
      <c r="O7" s="159"/>
      <c r="P7" s="159"/>
      <c r="Q7" s="159"/>
      <c r="R7" s="159"/>
      <c r="S7" s="159"/>
      <c r="T7" s="159"/>
      <c r="U7" s="159"/>
      <c r="V7" s="159"/>
      <c r="W7" s="159">
        <v>152569459</v>
      </c>
      <c r="X7" s="159">
        <v>136873131</v>
      </c>
      <c r="Y7" s="159">
        <v>15696328</v>
      </c>
      <c r="Z7" s="141">
        <v>11.47</v>
      </c>
      <c r="AA7" s="157">
        <v>270668320</v>
      </c>
    </row>
    <row r="8" spans="1:27" ht="13.5">
      <c r="A8" s="138" t="s">
        <v>77</v>
      </c>
      <c r="B8" s="136"/>
      <c r="C8" s="155">
        <v>89414344</v>
      </c>
      <c r="D8" s="155"/>
      <c r="E8" s="156">
        <v>52045229</v>
      </c>
      <c r="F8" s="60">
        <v>52045229</v>
      </c>
      <c r="G8" s="60">
        <v>175</v>
      </c>
      <c r="H8" s="60">
        <v>20262105</v>
      </c>
      <c r="I8" s="60"/>
      <c r="J8" s="60">
        <v>20262280</v>
      </c>
      <c r="K8" s="60">
        <v>10833</v>
      </c>
      <c r="L8" s="60">
        <v>17303760</v>
      </c>
      <c r="M8" s="60"/>
      <c r="N8" s="60">
        <v>17314593</v>
      </c>
      <c r="O8" s="60"/>
      <c r="P8" s="60"/>
      <c r="Q8" s="60"/>
      <c r="R8" s="60"/>
      <c r="S8" s="60"/>
      <c r="T8" s="60"/>
      <c r="U8" s="60"/>
      <c r="V8" s="60"/>
      <c r="W8" s="60">
        <v>37576873</v>
      </c>
      <c r="X8" s="60">
        <v>26050530</v>
      </c>
      <c r="Y8" s="60">
        <v>11526343</v>
      </c>
      <c r="Z8" s="140">
        <v>44.25</v>
      </c>
      <c r="AA8" s="155">
        <v>52045229</v>
      </c>
    </row>
    <row r="9" spans="1:27" ht="13.5">
      <c r="A9" s="135" t="s">
        <v>78</v>
      </c>
      <c r="B9" s="136"/>
      <c r="C9" s="153">
        <f aca="true" t="shared" si="1" ref="C9:Y9">SUM(C10:C14)</f>
        <v>17048544</v>
      </c>
      <c r="D9" s="153">
        <f>SUM(D10:D14)</f>
        <v>0</v>
      </c>
      <c r="E9" s="154">
        <f t="shared" si="1"/>
        <v>18319335</v>
      </c>
      <c r="F9" s="100">
        <f t="shared" si="1"/>
        <v>18319335</v>
      </c>
      <c r="G9" s="100">
        <f t="shared" si="1"/>
        <v>830551</v>
      </c>
      <c r="H9" s="100">
        <f t="shared" si="1"/>
        <v>862607</v>
      </c>
      <c r="I9" s="100">
        <f t="shared" si="1"/>
        <v>1397116</v>
      </c>
      <c r="J9" s="100">
        <f t="shared" si="1"/>
        <v>3090274</v>
      </c>
      <c r="K9" s="100">
        <f t="shared" si="1"/>
        <v>1058125</v>
      </c>
      <c r="L9" s="100">
        <f t="shared" si="1"/>
        <v>1403843</v>
      </c>
      <c r="M9" s="100">
        <f t="shared" si="1"/>
        <v>1163713</v>
      </c>
      <c r="N9" s="100">
        <f t="shared" si="1"/>
        <v>3625681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6715955</v>
      </c>
      <c r="X9" s="100">
        <f t="shared" si="1"/>
        <v>7974504</v>
      </c>
      <c r="Y9" s="100">
        <f t="shared" si="1"/>
        <v>-1258549</v>
      </c>
      <c r="Z9" s="137">
        <f>+IF(X9&lt;&gt;0,+(Y9/X9)*100,0)</f>
        <v>-15.782160244699858</v>
      </c>
      <c r="AA9" s="153">
        <f>SUM(AA10:AA14)</f>
        <v>18319335</v>
      </c>
    </row>
    <row r="10" spans="1:27" ht="13.5">
      <c r="A10" s="138" t="s">
        <v>79</v>
      </c>
      <c r="B10" s="136"/>
      <c r="C10" s="155">
        <v>2876754</v>
      </c>
      <c r="D10" s="155"/>
      <c r="E10" s="156">
        <v>8503290</v>
      </c>
      <c r="F10" s="60">
        <v>8503290</v>
      </c>
      <c r="G10" s="60">
        <v>397548</v>
      </c>
      <c r="H10" s="60">
        <v>410184</v>
      </c>
      <c r="I10" s="60">
        <v>198219</v>
      </c>
      <c r="J10" s="60">
        <v>1005951</v>
      </c>
      <c r="K10" s="60">
        <v>343709</v>
      </c>
      <c r="L10" s="60">
        <v>357922</v>
      </c>
      <c r="M10" s="60">
        <v>369307</v>
      </c>
      <c r="N10" s="60">
        <v>1070938</v>
      </c>
      <c r="O10" s="60"/>
      <c r="P10" s="60"/>
      <c r="Q10" s="60"/>
      <c r="R10" s="60"/>
      <c r="S10" s="60"/>
      <c r="T10" s="60"/>
      <c r="U10" s="60"/>
      <c r="V10" s="60"/>
      <c r="W10" s="60">
        <v>2076889</v>
      </c>
      <c r="X10" s="60">
        <v>4641000</v>
      </c>
      <c r="Y10" s="60">
        <v>-2564111</v>
      </c>
      <c r="Z10" s="140">
        <v>-55.25</v>
      </c>
      <c r="AA10" s="155">
        <v>8503290</v>
      </c>
    </row>
    <row r="11" spans="1:27" ht="13.5">
      <c r="A11" s="138" t="s">
        <v>80</v>
      </c>
      <c r="B11" s="136"/>
      <c r="C11" s="155">
        <v>314946</v>
      </c>
      <c r="D11" s="155"/>
      <c r="E11" s="156">
        <v>735838</v>
      </c>
      <c r="F11" s="60">
        <v>735838</v>
      </c>
      <c r="G11" s="60">
        <v>16820</v>
      </c>
      <c r="H11" s="60">
        <v>8161</v>
      </c>
      <c r="I11" s="60">
        <v>639404</v>
      </c>
      <c r="J11" s="60">
        <v>664385</v>
      </c>
      <c r="K11" s="60">
        <v>31917</v>
      </c>
      <c r="L11" s="60">
        <v>518170</v>
      </c>
      <c r="M11" s="60">
        <v>71766</v>
      </c>
      <c r="N11" s="60">
        <v>621853</v>
      </c>
      <c r="O11" s="60"/>
      <c r="P11" s="60"/>
      <c r="Q11" s="60"/>
      <c r="R11" s="60"/>
      <c r="S11" s="60"/>
      <c r="T11" s="60"/>
      <c r="U11" s="60"/>
      <c r="V11" s="60"/>
      <c r="W11" s="60">
        <v>1286238</v>
      </c>
      <c r="X11" s="60">
        <v>292998</v>
      </c>
      <c r="Y11" s="60">
        <v>993240</v>
      </c>
      <c r="Z11" s="140">
        <v>338.99</v>
      </c>
      <c r="AA11" s="155">
        <v>735838</v>
      </c>
    </row>
    <row r="12" spans="1:27" ht="13.5">
      <c r="A12" s="138" t="s">
        <v>81</v>
      </c>
      <c r="B12" s="136"/>
      <c r="C12" s="155">
        <v>8700619</v>
      </c>
      <c r="D12" s="155"/>
      <c r="E12" s="156">
        <v>2470894</v>
      </c>
      <c r="F12" s="60">
        <v>2470894</v>
      </c>
      <c r="G12" s="60">
        <v>147756</v>
      </c>
      <c r="H12" s="60">
        <v>168198</v>
      </c>
      <c r="I12" s="60">
        <v>256378</v>
      </c>
      <c r="J12" s="60">
        <v>572332</v>
      </c>
      <c r="K12" s="60">
        <v>393061</v>
      </c>
      <c r="L12" s="60">
        <v>213240</v>
      </c>
      <c r="M12" s="60">
        <v>-71918</v>
      </c>
      <c r="N12" s="60">
        <v>534383</v>
      </c>
      <c r="O12" s="60"/>
      <c r="P12" s="60"/>
      <c r="Q12" s="60"/>
      <c r="R12" s="60"/>
      <c r="S12" s="60"/>
      <c r="T12" s="60"/>
      <c r="U12" s="60"/>
      <c r="V12" s="60"/>
      <c r="W12" s="60">
        <v>1106715</v>
      </c>
      <c r="X12" s="60">
        <v>1235502</v>
      </c>
      <c r="Y12" s="60">
        <v>-128787</v>
      </c>
      <c r="Z12" s="140">
        <v>-10.42</v>
      </c>
      <c r="AA12" s="155">
        <v>2470894</v>
      </c>
    </row>
    <row r="13" spans="1:27" ht="13.5">
      <c r="A13" s="138" t="s">
        <v>82</v>
      </c>
      <c r="B13" s="136"/>
      <c r="C13" s="155">
        <v>5155988</v>
      </c>
      <c r="D13" s="155"/>
      <c r="E13" s="156">
        <v>6607518</v>
      </c>
      <c r="F13" s="60">
        <v>6607518</v>
      </c>
      <c r="G13" s="60">
        <v>268427</v>
      </c>
      <c r="H13" s="60">
        <v>276064</v>
      </c>
      <c r="I13" s="60">
        <v>303115</v>
      </c>
      <c r="J13" s="60">
        <v>847606</v>
      </c>
      <c r="K13" s="60">
        <v>289438</v>
      </c>
      <c r="L13" s="60">
        <v>314511</v>
      </c>
      <c r="M13" s="60">
        <v>794545</v>
      </c>
      <c r="N13" s="60">
        <v>1398494</v>
      </c>
      <c r="O13" s="60"/>
      <c r="P13" s="60"/>
      <c r="Q13" s="60"/>
      <c r="R13" s="60"/>
      <c r="S13" s="60"/>
      <c r="T13" s="60"/>
      <c r="U13" s="60"/>
      <c r="V13" s="60"/>
      <c r="W13" s="60">
        <v>2246100</v>
      </c>
      <c r="X13" s="60">
        <v>1804002</v>
      </c>
      <c r="Y13" s="60">
        <v>442098</v>
      </c>
      <c r="Z13" s="140">
        <v>24.51</v>
      </c>
      <c r="AA13" s="155">
        <v>6607518</v>
      </c>
    </row>
    <row r="14" spans="1:27" ht="13.5">
      <c r="A14" s="138" t="s">
        <v>83</v>
      </c>
      <c r="B14" s="136"/>
      <c r="C14" s="157">
        <v>237</v>
      </c>
      <c r="D14" s="157"/>
      <c r="E14" s="158">
        <v>1795</v>
      </c>
      <c r="F14" s="159">
        <v>1795</v>
      </c>
      <c r="G14" s="159"/>
      <c r="H14" s="159"/>
      <c r="I14" s="159"/>
      <c r="J14" s="159"/>
      <c r="K14" s="159"/>
      <c r="L14" s="159"/>
      <c r="M14" s="159">
        <v>13</v>
      </c>
      <c r="N14" s="159">
        <v>13</v>
      </c>
      <c r="O14" s="159"/>
      <c r="P14" s="159"/>
      <c r="Q14" s="159"/>
      <c r="R14" s="159"/>
      <c r="S14" s="159"/>
      <c r="T14" s="159"/>
      <c r="U14" s="159"/>
      <c r="V14" s="159"/>
      <c r="W14" s="159">
        <v>13</v>
      </c>
      <c r="X14" s="159">
        <v>1002</v>
      </c>
      <c r="Y14" s="159">
        <v>-989</v>
      </c>
      <c r="Z14" s="141">
        <v>-98.7</v>
      </c>
      <c r="AA14" s="157">
        <v>1795</v>
      </c>
    </row>
    <row r="15" spans="1:27" ht="13.5">
      <c r="A15" s="135" t="s">
        <v>84</v>
      </c>
      <c r="B15" s="142"/>
      <c r="C15" s="153">
        <f aca="true" t="shared" si="2" ref="C15:Y15">SUM(C16:C18)</f>
        <v>66939301</v>
      </c>
      <c r="D15" s="153">
        <f>SUM(D16:D18)</f>
        <v>0</v>
      </c>
      <c r="E15" s="154">
        <f t="shared" si="2"/>
        <v>4588716</v>
      </c>
      <c r="F15" s="100">
        <f t="shared" si="2"/>
        <v>4588716</v>
      </c>
      <c r="G15" s="100">
        <f t="shared" si="2"/>
        <v>56851</v>
      </c>
      <c r="H15" s="100">
        <f t="shared" si="2"/>
        <v>397186</v>
      </c>
      <c r="I15" s="100">
        <f t="shared" si="2"/>
        <v>629891</v>
      </c>
      <c r="J15" s="100">
        <f t="shared" si="2"/>
        <v>1083928</v>
      </c>
      <c r="K15" s="100">
        <f t="shared" si="2"/>
        <v>-5941022</v>
      </c>
      <c r="L15" s="100">
        <f t="shared" si="2"/>
        <v>8514788</v>
      </c>
      <c r="M15" s="100">
        <f t="shared" si="2"/>
        <v>3035275</v>
      </c>
      <c r="N15" s="100">
        <f t="shared" si="2"/>
        <v>5609041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6692969</v>
      </c>
      <c r="X15" s="100">
        <f t="shared" si="2"/>
        <v>801603</v>
      </c>
      <c r="Y15" s="100">
        <f t="shared" si="2"/>
        <v>5891366</v>
      </c>
      <c r="Z15" s="137">
        <f>+IF(X15&lt;&gt;0,+(Y15/X15)*100,0)</f>
        <v>734.9480977491352</v>
      </c>
      <c r="AA15" s="153">
        <f>SUM(AA16:AA18)</f>
        <v>4588716</v>
      </c>
    </row>
    <row r="16" spans="1:27" ht="13.5">
      <c r="A16" s="138" t="s">
        <v>85</v>
      </c>
      <c r="B16" s="136"/>
      <c r="C16" s="155">
        <v>7691819</v>
      </c>
      <c r="D16" s="155"/>
      <c r="E16" s="156">
        <v>528887</v>
      </c>
      <c r="F16" s="60">
        <v>528887</v>
      </c>
      <c r="G16" s="60">
        <v>35510</v>
      </c>
      <c r="H16" s="60">
        <v>100990</v>
      </c>
      <c r="I16" s="60">
        <v>99957</v>
      </c>
      <c r="J16" s="60">
        <v>236457</v>
      </c>
      <c r="K16" s="60">
        <v>393058</v>
      </c>
      <c r="L16" s="60">
        <v>81222</v>
      </c>
      <c r="M16" s="60">
        <v>-15734</v>
      </c>
      <c r="N16" s="60">
        <v>458546</v>
      </c>
      <c r="O16" s="60"/>
      <c r="P16" s="60"/>
      <c r="Q16" s="60"/>
      <c r="R16" s="60"/>
      <c r="S16" s="60"/>
      <c r="T16" s="60"/>
      <c r="U16" s="60"/>
      <c r="V16" s="60"/>
      <c r="W16" s="60">
        <v>695003</v>
      </c>
      <c r="X16" s="60">
        <v>145884</v>
      </c>
      <c r="Y16" s="60">
        <v>549119</v>
      </c>
      <c r="Z16" s="140">
        <v>376.41</v>
      </c>
      <c r="AA16" s="155">
        <v>528887</v>
      </c>
    </row>
    <row r="17" spans="1:27" ht="13.5">
      <c r="A17" s="138" t="s">
        <v>86</v>
      </c>
      <c r="B17" s="136"/>
      <c r="C17" s="155">
        <v>59247311</v>
      </c>
      <c r="D17" s="155"/>
      <c r="E17" s="156">
        <v>4059829</v>
      </c>
      <c r="F17" s="60">
        <v>4059829</v>
      </c>
      <c r="G17" s="60">
        <v>21341</v>
      </c>
      <c r="H17" s="60">
        <v>296196</v>
      </c>
      <c r="I17" s="60">
        <v>529934</v>
      </c>
      <c r="J17" s="60">
        <v>847471</v>
      </c>
      <c r="K17" s="60">
        <v>-6334080</v>
      </c>
      <c r="L17" s="60">
        <v>8433566</v>
      </c>
      <c r="M17" s="60">
        <v>3051009</v>
      </c>
      <c r="N17" s="60">
        <v>5150495</v>
      </c>
      <c r="O17" s="60"/>
      <c r="P17" s="60"/>
      <c r="Q17" s="60"/>
      <c r="R17" s="60"/>
      <c r="S17" s="60"/>
      <c r="T17" s="60"/>
      <c r="U17" s="60"/>
      <c r="V17" s="60"/>
      <c r="W17" s="60">
        <v>5997966</v>
      </c>
      <c r="X17" s="60">
        <v>655719</v>
      </c>
      <c r="Y17" s="60">
        <v>5342247</v>
      </c>
      <c r="Z17" s="140">
        <v>814.72</v>
      </c>
      <c r="AA17" s="155">
        <v>4059829</v>
      </c>
    </row>
    <row r="18" spans="1:27" ht="13.5">
      <c r="A18" s="138" t="s">
        <v>87</v>
      </c>
      <c r="B18" s="136"/>
      <c r="C18" s="155">
        <v>171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1009597757</v>
      </c>
      <c r="D19" s="153">
        <f>SUM(D20:D23)</f>
        <v>0</v>
      </c>
      <c r="E19" s="154">
        <f t="shared" si="3"/>
        <v>1158700051</v>
      </c>
      <c r="F19" s="100">
        <f t="shared" si="3"/>
        <v>1158700051</v>
      </c>
      <c r="G19" s="100">
        <f t="shared" si="3"/>
        <v>50396009</v>
      </c>
      <c r="H19" s="100">
        <f t="shared" si="3"/>
        <v>174770670</v>
      </c>
      <c r="I19" s="100">
        <f t="shared" si="3"/>
        <v>84792363</v>
      </c>
      <c r="J19" s="100">
        <f t="shared" si="3"/>
        <v>309959042</v>
      </c>
      <c r="K19" s="100">
        <f t="shared" si="3"/>
        <v>74321247</v>
      </c>
      <c r="L19" s="100">
        <f t="shared" si="3"/>
        <v>138568645</v>
      </c>
      <c r="M19" s="100">
        <f t="shared" si="3"/>
        <v>77257246</v>
      </c>
      <c r="N19" s="100">
        <f t="shared" si="3"/>
        <v>290147138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600106180</v>
      </c>
      <c r="X19" s="100">
        <f t="shared" si="3"/>
        <v>579350028</v>
      </c>
      <c r="Y19" s="100">
        <f t="shared" si="3"/>
        <v>20756152</v>
      </c>
      <c r="Z19" s="137">
        <f>+IF(X19&lt;&gt;0,+(Y19/X19)*100,0)</f>
        <v>3.582661775585519</v>
      </c>
      <c r="AA19" s="153">
        <f>SUM(AA20:AA23)</f>
        <v>1158700051</v>
      </c>
    </row>
    <row r="20" spans="1:27" ht="13.5">
      <c r="A20" s="138" t="s">
        <v>89</v>
      </c>
      <c r="B20" s="136"/>
      <c r="C20" s="155">
        <v>533649381</v>
      </c>
      <c r="D20" s="155"/>
      <c r="E20" s="156">
        <v>663154800</v>
      </c>
      <c r="F20" s="60">
        <v>663154800</v>
      </c>
      <c r="G20" s="60">
        <v>23558963</v>
      </c>
      <c r="H20" s="60">
        <v>81479436</v>
      </c>
      <c r="I20" s="60">
        <v>57146515</v>
      </c>
      <c r="J20" s="60">
        <v>162184914</v>
      </c>
      <c r="K20" s="60">
        <v>48276256</v>
      </c>
      <c r="L20" s="60">
        <v>57665954</v>
      </c>
      <c r="M20" s="60">
        <v>56547237</v>
      </c>
      <c r="N20" s="60">
        <v>162489447</v>
      </c>
      <c r="O20" s="60"/>
      <c r="P20" s="60"/>
      <c r="Q20" s="60"/>
      <c r="R20" s="60"/>
      <c r="S20" s="60"/>
      <c r="T20" s="60"/>
      <c r="U20" s="60"/>
      <c r="V20" s="60"/>
      <c r="W20" s="60">
        <v>324674361</v>
      </c>
      <c r="X20" s="60">
        <v>331577400</v>
      </c>
      <c r="Y20" s="60">
        <v>-6903039</v>
      </c>
      <c r="Z20" s="140">
        <v>-2.08</v>
      </c>
      <c r="AA20" s="155">
        <v>663154800</v>
      </c>
    </row>
    <row r="21" spans="1:27" ht="13.5">
      <c r="A21" s="138" t="s">
        <v>90</v>
      </c>
      <c r="B21" s="136"/>
      <c r="C21" s="155">
        <v>236284417</v>
      </c>
      <c r="D21" s="155"/>
      <c r="E21" s="156">
        <v>224081051</v>
      </c>
      <c r="F21" s="60">
        <v>224081051</v>
      </c>
      <c r="G21" s="60">
        <v>13211509</v>
      </c>
      <c r="H21" s="60">
        <v>37191898</v>
      </c>
      <c r="I21" s="60">
        <v>13767497</v>
      </c>
      <c r="J21" s="60">
        <v>64170904</v>
      </c>
      <c r="K21" s="60">
        <v>15250187</v>
      </c>
      <c r="L21" s="60">
        <v>34139964</v>
      </c>
      <c r="M21" s="60">
        <v>15208584</v>
      </c>
      <c r="N21" s="60">
        <v>64598735</v>
      </c>
      <c r="O21" s="60"/>
      <c r="P21" s="60"/>
      <c r="Q21" s="60"/>
      <c r="R21" s="60"/>
      <c r="S21" s="60"/>
      <c r="T21" s="60"/>
      <c r="U21" s="60"/>
      <c r="V21" s="60"/>
      <c r="W21" s="60">
        <v>128769639</v>
      </c>
      <c r="X21" s="60">
        <v>112040526</v>
      </c>
      <c r="Y21" s="60">
        <v>16729113</v>
      </c>
      <c r="Z21" s="140">
        <v>14.93</v>
      </c>
      <c r="AA21" s="155">
        <v>224081051</v>
      </c>
    </row>
    <row r="22" spans="1:27" ht="13.5">
      <c r="A22" s="138" t="s">
        <v>91</v>
      </c>
      <c r="B22" s="136"/>
      <c r="C22" s="157">
        <v>144027712</v>
      </c>
      <c r="D22" s="157"/>
      <c r="E22" s="158">
        <v>169475374</v>
      </c>
      <c r="F22" s="159">
        <v>169475374</v>
      </c>
      <c r="G22" s="159">
        <v>7470006</v>
      </c>
      <c r="H22" s="159">
        <v>38636569</v>
      </c>
      <c r="I22" s="159">
        <v>7671103</v>
      </c>
      <c r="J22" s="159">
        <v>53777678</v>
      </c>
      <c r="K22" s="159">
        <v>4586755</v>
      </c>
      <c r="L22" s="159">
        <v>31242914</v>
      </c>
      <c r="M22" s="159">
        <v>4448859</v>
      </c>
      <c r="N22" s="159">
        <v>40278528</v>
      </c>
      <c r="O22" s="159"/>
      <c r="P22" s="159"/>
      <c r="Q22" s="159"/>
      <c r="R22" s="159"/>
      <c r="S22" s="159"/>
      <c r="T22" s="159"/>
      <c r="U22" s="159"/>
      <c r="V22" s="159"/>
      <c r="W22" s="159">
        <v>94056206</v>
      </c>
      <c r="X22" s="159">
        <v>84737688</v>
      </c>
      <c r="Y22" s="159">
        <v>9318518</v>
      </c>
      <c r="Z22" s="141">
        <v>11</v>
      </c>
      <c r="AA22" s="157">
        <v>169475374</v>
      </c>
    </row>
    <row r="23" spans="1:27" ht="13.5">
      <c r="A23" s="138" t="s">
        <v>92</v>
      </c>
      <c r="B23" s="136"/>
      <c r="C23" s="155">
        <v>95636247</v>
      </c>
      <c r="D23" s="155"/>
      <c r="E23" s="156">
        <v>101988826</v>
      </c>
      <c r="F23" s="60">
        <v>101988826</v>
      </c>
      <c r="G23" s="60">
        <v>6155531</v>
      </c>
      <c r="H23" s="60">
        <v>17462767</v>
      </c>
      <c r="I23" s="60">
        <v>6207248</v>
      </c>
      <c r="J23" s="60">
        <v>29825546</v>
      </c>
      <c r="K23" s="60">
        <v>6208049</v>
      </c>
      <c r="L23" s="60">
        <v>15519813</v>
      </c>
      <c r="M23" s="60">
        <v>1052566</v>
      </c>
      <c r="N23" s="60">
        <v>22780428</v>
      </c>
      <c r="O23" s="60"/>
      <c r="P23" s="60"/>
      <c r="Q23" s="60"/>
      <c r="R23" s="60"/>
      <c r="S23" s="60"/>
      <c r="T23" s="60"/>
      <c r="U23" s="60"/>
      <c r="V23" s="60"/>
      <c r="W23" s="60">
        <v>52605974</v>
      </c>
      <c r="X23" s="60">
        <v>50994414</v>
      </c>
      <c r="Y23" s="60">
        <v>1611560</v>
      </c>
      <c r="Z23" s="140">
        <v>3.16</v>
      </c>
      <c r="AA23" s="155">
        <v>101988826</v>
      </c>
    </row>
    <row r="24" spans="1:27" ht="13.5">
      <c r="A24" s="135" t="s">
        <v>93</v>
      </c>
      <c r="B24" s="142" t="s">
        <v>94</v>
      </c>
      <c r="C24" s="153">
        <v>108507</v>
      </c>
      <c r="D24" s="153"/>
      <c r="E24" s="154">
        <v>135826</v>
      </c>
      <c r="F24" s="100">
        <v>135826</v>
      </c>
      <c r="G24" s="100">
        <v>11330</v>
      </c>
      <c r="H24" s="100">
        <v>7699</v>
      </c>
      <c r="I24" s="100">
        <v>15532</v>
      </c>
      <c r="J24" s="100">
        <v>34561</v>
      </c>
      <c r="K24" s="100">
        <v>10867</v>
      </c>
      <c r="L24" s="100">
        <v>10194</v>
      </c>
      <c r="M24" s="100">
        <v>12077</v>
      </c>
      <c r="N24" s="100">
        <v>33138</v>
      </c>
      <c r="O24" s="100"/>
      <c r="P24" s="100"/>
      <c r="Q24" s="100"/>
      <c r="R24" s="100"/>
      <c r="S24" s="100"/>
      <c r="T24" s="100"/>
      <c r="U24" s="100"/>
      <c r="V24" s="100"/>
      <c r="W24" s="100">
        <v>67699</v>
      </c>
      <c r="X24" s="100">
        <v>67914</v>
      </c>
      <c r="Y24" s="100">
        <v>-215</v>
      </c>
      <c r="Z24" s="137">
        <v>-0.32</v>
      </c>
      <c r="AA24" s="153">
        <v>135826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1456210889</v>
      </c>
      <c r="D25" s="168">
        <f>+D5+D9+D15+D19+D24</f>
        <v>0</v>
      </c>
      <c r="E25" s="169">
        <f t="shared" si="4"/>
        <v>1526361893</v>
      </c>
      <c r="F25" s="73">
        <f t="shared" si="4"/>
        <v>1526361893</v>
      </c>
      <c r="G25" s="73">
        <f t="shared" si="4"/>
        <v>74036197</v>
      </c>
      <c r="H25" s="73">
        <f t="shared" si="4"/>
        <v>227789227</v>
      </c>
      <c r="I25" s="73">
        <f t="shared" si="4"/>
        <v>108766077</v>
      </c>
      <c r="J25" s="73">
        <f t="shared" si="4"/>
        <v>410591501</v>
      </c>
      <c r="K25" s="73">
        <f t="shared" si="4"/>
        <v>88212676</v>
      </c>
      <c r="L25" s="73">
        <f t="shared" si="4"/>
        <v>195309478</v>
      </c>
      <c r="M25" s="73">
        <f t="shared" si="4"/>
        <v>120113611</v>
      </c>
      <c r="N25" s="73">
        <f t="shared" si="4"/>
        <v>403635765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814227266</v>
      </c>
      <c r="X25" s="73">
        <f t="shared" si="4"/>
        <v>761824992</v>
      </c>
      <c r="Y25" s="73">
        <f t="shared" si="4"/>
        <v>52402274</v>
      </c>
      <c r="Z25" s="170">
        <f>+IF(X25&lt;&gt;0,+(Y25/X25)*100,0)</f>
        <v>6.878518629643486</v>
      </c>
      <c r="AA25" s="168">
        <f>+AA5+AA9+AA15+AA19+AA24</f>
        <v>1526361893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232300595</v>
      </c>
      <c r="D28" s="153">
        <f>SUM(D29:D31)</f>
        <v>0</v>
      </c>
      <c r="E28" s="154">
        <f t="shared" si="5"/>
        <v>310709301</v>
      </c>
      <c r="F28" s="100">
        <f t="shared" si="5"/>
        <v>310709301</v>
      </c>
      <c r="G28" s="100">
        <f t="shared" si="5"/>
        <v>12697132</v>
      </c>
      <c r="H28" s="100">
        <f t="shared" si="5"/>
        <v>18283701</v>
      </c>
      <c r="I28" s="100">
        <f t="shared" si="5"/>
        <v>23686618</v>
      </c>
      <c r="J28" s="100">
        <f t="shared" si="5"/>
        <v>54667451</v>
      </c>
      <c r="K28" s="100">
        <f t="shared" si="5"/>
        <v>26004563</v>
      </c>
      <c r="L28" s="100">
        <f t="shared" si="5"/>
        <v>20222579</v>
      </c>
      <c r="M28" s="100">
        <f t="shared" si="5"/>
        <v>24774569</v>
      </c>
      <c r="N28" s="100">
        <f t="shared" si="5"/>
        <v>71001711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125669162</v>
      </c>
      <c r="X28" s="100">
        <f t="shared" si="5"/>
        <v>141540213</v>
      </c>
      <c r="Y28" s="100">
        <f t="shared" si="5"/>
        <v>-15871051</v>
      </c>
      <c r="Z28" s="137">
        <f>+IF(X28&lt;&gt;0,+(Y28/X28)*100,0)</f>
        <v>-11.2131037982824</v>
      </c>
      <c r="AA28" s="153">
        <f>SUM(AA29:AA31)</f>
        <v>310709301</v>
      </c>
    </row>
    <row r="29" spans="1:27" ht="13.5">
      <c r="A29" s="138" t="s">
        <v>75</v>
      </c>
      <c r="B29" s="136"/>
      <c r="C29" s="155">
        <v>57018234</v>
      </c>
      <c r="D29" s="155"/>
      <c r="E29" s="156">
        <v>134866790</v>
      </c>
      <c r="F29" s="60">
        <v>134866790</v>
      </c>
      <c r="G29" s="60">
        <v>5620979</v>
      </c>
      <c r="H29" s="60">
        <v>9558582</v>
      </c>
      <c r="I29" s="60">
        <v>10923415</v>
      </c>
      <c r="J29" s="60">
        <v>26102976</v>
      </c>
      <c r="K29" s="60">
        <v>10590506</v>
      </c>
      <c r="L29" s="60">
        <v>10163764</v>
      </c>
      <c r="M29" s="60">
        <v>9688795</v>
      </c>
      <c r="N29" s="60">
        <v>30443065</v>
      </c>
      <c r="O29" s="60"/>
      <c r="P29" s="60"/>
      <c r="Q29" s="60"/>
      <c r="R29" s="60"/>
      <c r="S29" s="60"/>
      <c r="T29" s="60"/>
      <c r="U29" s="60"/>
      <c r="V29" s="60"/>
      <c r="W29" s="60">
        <v>56546041</v>
      </c>
      <c r="X29" s="60">
        <v>60252430</v>
      </c>
      <c r="Y29" s="60">
        <v>-3706389</v>
      </c>
      <c r="Z29" s="140">
        <v>-6.15</v>
      </c>
      <c r="AA29" s="155">
        <v>134866790</v>
      </c>
    </row>
    <row r="30" spans="1:27" ht="13.5">
      <c r="A30" s="138" t="s">
        <v>76</v>
      </c>
      <c r="B30" s="136"/>
      <c r="C30" s="157">
        <v>109634086</v>
      </c>
      <c r="D30" s="157"/>
      <c r="E30" s="158">
        <v>81928686</v>
      </c>
      <c r="F30" s="159">
        <v>81928686</v>
      </c>
      <c r="G30" s="159">
        <v>4052418</v>
      </c>
      <c r="H30" s="159">
        <v>4485082</v>
      </c>
      <c r="I30" s="159">
        <v>7402609</v>
      </c>
      <c r="J30" s="159">
        <v>15940109</v>
      </c>
      <c r="K30" s="159">
        <v>9623600</v>
      </c>
      <c r="L30" s="159">
        <v>5629970</v>
      </c>
      <c r="M30" s="159">
        <v>10747907</v>
      </c>
      <c r="N30" s="159">
        <v>26001477</v>
      </c>
      <c r="O30" s="159"/>
      <c r="P30" s="159"/>
      <c r="Q30" s="159"/>
      <c r="R30" s="159"/>
      <c r="S30" s="159"/>
      <c r="T30" s="159"/>
      <c r="U30" s="159"/>
      <c r="V30" s="159"/>
      <c r="W30" s="159">
        <v>41941586</v>
      </c>
      <c r="X30" s="159">
        <v>39357119</v>
      </c>
      <c r="Y30" s="159">
        <v>2584467</v>
      </c>
      <c r="Z30" s="141">
        <v>6.57</v>
      </c>
      <c r="AA30" s="157">
        <v>81928686</v>
      </c>
    </row>
    <row r="31" spans="1:27" ht="13.5">
      <c r="A31" s="138" t="s">
        <v>77</v>
      </c>
      <c r="B31" s="136"/>
      <c r="C31" s="155">
        <v>65648275</v>
      </c>
      <c r="D31" s="155"/>
      <c r="E31" s="156">
        <v>93913825</v>
      </c>
      <c r="F31" s="60">
        <v>93913825</v>
      </c>
      <c r="G31" s="60">
        <v>3023735</v>
      </c>
      <c r="H31" s="60">
        <v>4240037</v>
      </c>
      <c r="I31" s="60">
        <v>5360594</v>
      </c>
      <c r="J31" s="60">
        <v>12624366</v>
      </c>
      <c r="K31" s="60">
        <v>5790457</v>
      </c>
      <c r="L31" s="60">
        <v>4428845</v>
      </c>
      <c r="M31" s="60">
        <v>4337867</v>
      </c>
      <c r="N31" s="60">
        <v>14557169</v>
      </c>
      <c r="O31" s="60"/>
      <c r="P31" s="60"/>
      <c r="Q31" s="60"/>
      <c r="R31" s="60"/>
      <c r="S31" s="60"/>
      <c r="T31" s="60"/>
      <c r="U31" s="60"/>
      <c r="V31" s="60"/>
      <c r="W31" s="60">
        <v>27181535</v>
      </c>
      <c r="X31" s="60">
        <v>41930664</v>
      </c>
      <c r="Y31" s="60">
        <v>-14749129</v>
      </c>
      <c r="Z31" s="140">
        <v>-35.18</v>
      </c>
      <c r="AA31" s="155">
        <v>93913825</v>
      </c>
    </row>
    <row r="32" spans="1:27" ht="13.5">
      <c r="A32" s="135" t="s">
        <v>78</v>
      </c>
      <c r="B32" s="136"/>
      <c r="C32" s="153">
        <f aca="true" t="shared" si="6" ref="C32:Y32">SUM(C33:C37)</f>
        <v>168415212</v>
      </c>
      <c r="D32" s="153">
        <f>SUM(D33:D37)</f>
        <v>0</v>
      </c>
      <c r="E32" s="154">
        <f t="shared" si="6"/>
        <v>198227184</v>
      </c>
      <c r="F32" s="100">
        <f t="shared" si="6"/>
        <v>198227184</v>
      </c>
      <c r="G32" s="100">
        <f t="shared" si="6"/>
        <v>9475588</v>
      </c>
      <c r="H32" s="100">
        <f t="shared" si="6"/>
        <v>14320786</v>
      </c>
      <c r="I32" s="100">
        <f t="shared" si="6"/>
        <v>15684890</v>
      </c>
      <c r="J32" s="100">
        <f t="shared" si="6"/>
        <v>39481264</v>
      </c>
      <c r="K32" s="100">
        <f t="shared" si="6"/>
        <v>17800887</v>
      </c>
      <c r="L32" s="100">
        <f t="shared" si="6"/>
        <v>15687832</v>
      </c>
      <c r="M32" s="100">
        <f t="shared" si="6"/>
        <v>17350096</v>
      </c>
      <c r="N32" s="100">
        <f t="shared" si="6"/>
        <v>50838815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90320079</v>
      </c>
      <c r="X32" s="100">
        <f t="shared" si="6"/>
        <v>98021432</v>
      </c>
      <c r="Y32" s="100">
        <f t="shared" si="6"/>
        <v>-7701353</v>
      </c>
      <c r="Z32" s="137">
        <f>+IF(X32&lt;&gt;0,+(Y32/X32)*100,0)</f>
        <v>-7.856805234185928</v>
      </c>
      <c r="AA32" s="153">
        <f>SUM(AA33:AA37)</f>
        <v>198227184</v>
      </c>
    </row>
    <row r="33" spans="1:27" ht="13.5">
      <c r="A33" s="138" t="s">
        <v>79</v>
      </c>
      <c r="B33" s="136"/>
      <c r="C33" s="155">
        <v>60772283</v>
      </c>
      <c r="D33" s="155"/>
      <c r="E33" s="156">
        <v>67559545</v>
      </c>
      <c r="F33" s="60">
        <v>67559545</v>
      </c>
      <c r="G33" s="60">
        <v>2382234</v>
      </c>
      <c r="H33" s="60">
        <v>4964680</v>
      </c>
      <c r="I33" s="60">
        <v>6098542</v>
      </c>
      <c r="J33" s="60">
        <v>13445456</v>
      </c>
      <c r="K33" s="60">
        <v>6198821</v>
      </c>
      <c r="L33" s="60">
        <v>5144292</v>
      </c>
      <c r="M33" s="60">
        <v>5375843</v>
      </c>
      <c r="N33" s="60">
        <v>16718956</v>
      </c>
      <c r="O33" s="60"/>
      <c r="P33" s="60"/>
      <c r="Q33" s="60"/>
      <c r="R33" s="60"/>
      <c r="S33" s="60"/>
      <c r="T33" s="60"/>
      <c r="U33" s="60"/>
      <c r="V33" s="60"/>
      <c r="W33" s="60">
        <v>30164412</v>
      </c>
      <c r="X33" s="60">
        <v>33865052</v>
      </c>
      <c r="Y33" s="60">
        <v>-3700640</v>
      </c>
      <c r="Z33" s="140">
        <v>-10.93</v>
      </c>
      <c r="AA33" s="155">
        <v>67559545</v>
      </c>
    </row>
    <row r="34" spans="1:27" ht="13.5">
      <c r="A34" s="138" t="s">
        <v>80</v>
      </c>
      <c r="B34" s="136"/>
      <c r="C34" s="155">
        <v>40598939</v>
      </c>
      <c r="D34" s="155"/>
      <c r="E34" s="156">
        <v>46222115</v>
      </c>
      <c r="F34" s="60">
        <v>46222115</v>
      </c>
      <c r="G34" s="60">
        <v>2538002</v>
      </c>
      <c r="H34" s="60">
        <v>3139779</v>
      </c>
      <c r="I34" s="60">
        <v>3587830</v>
      </c>
      <c r="J34" s="60">
        <v>9265611</v>
      </c>
      <c r="K34" s="60">
        <v>4471077</v>
      </c>
      <c r="L34" s="60">
        <v>4600457</v>
      </c>
      <c r="M34" s="60">
        <v>4209941</v>
      </c>
      <c r="N34" s="60">
        <v>13281475</v>
      </c>
      <c r="O34" s="60"/>
      <c r="P34" s="60"/>
      <c r="Q34" s="60"/>
      <c r="R34" s="60"/>
      <c r="S34" s="60"/>
      <c r="T34" s="60"/>
      <c r="U34" s="60"/>
      <c r="V34" s="60"/>
      <c r="W34" s="60">
        <v>22547086</v>
      </c>
      <c r="X34" s="60">
        <v>23083614</v>
      </c>
      <c r="Y34" s="60">
        <v>-536528</v>
      </c>
      <c r="Z34" s="140">
        <v>-2.32</v>
      </c>
      <c r="AA34" s="155">
        <v>46222115</v>
      </c>
    </row>
    <row r="35" spans="1:27" ht="13.5">
      <c r="A35" s="138" t="s">
        <v>81</v>
      </c>
      <c r="B35" s="136"/>
      <c r="C35" s="155">
        <v>49608794</v>
      </c>
      <c r="D35" s="155"/>
      <c r="E35" s="156">
        <v>60092854</v>
      </c>
      <c r="F35" s="60">
        <v>60092854</v>
      </c>
      <c r="G35" s="60">
        <v>3313164</v>
      </c>
      <c r="H35" s="60">
        <v>4808540</v>
      </c>
      <c r="I35" s="60">
        <v>4300988</v>
      </c>
      <c r="J35" s="60">
        <v>12422692</v>
      </c>
      <c r="K35" s="60">
        <v>4480232</v>
      </c>
      <c r="L35" s="60">
        <v>4137321</v>
      </c>
      <c r="M35" s="60">
        <v>5719842</v>
      </c>
      <c r="N35" s="60">
        <v>14337395</v>
      </c>
      <c r="O35" s="60"/>
      <c r="P35" s="60"/>
      <c r="Q35" s="60"/>
      <c r="R35" s="60"/>
      <c r="S35" s="60"/>
      <c r="T35" s="60"/>
      <c r="U35" s="60"/>
      <c r="V35" s="60"/>
      <c r="W35" s="60">
        <v>26760087</v>
      </c>
      <c r="X35" s="60">
        <v>30046428</v>
      </c>
      <c r="Y35" s="60">
        <v>-3286341</v>
      </c>
      <c r="Z35" s="140">
        <v>-10.94</v>
      </c>
      <c r="AA35" s="155">
        <v>60092854</v>
      </c>
    </row>
    <row r="36" spans="1:27" ht="13.5">
      <c r="A36" s="138" t="s">
        <v>82</v>
      </c>
      <c r="B36" s="136"/>
      <c r="C36" s="155">
        <v>14843477</v>
      </c>
      <c r="D36" s="155"/>
      <c r="E36" s="156">
        <v>21196331</v>
      </c>
      <c r="F36" s="60">
        <v>21196331</v>
      </c>
      <c r="G36" s="60">
        <v>1046986</v>
      </c>
      <c r="H36" s="60">
        <v>1189686</v>
      </c>
      <c r="I36" s="60">
        <v>1456247</v>
      </c>
      <c r="J36" s="60">
        <v>3692919</v>
      </c>
      <c r="K36" s="60">
        <v>2412108</v>
      </c>
      <c r="L36" s="60">
        <v>1559853</v>
      </c>
      <c r="M36" s="60">
        <v>1792470</v>
      </c>
      <c r="N36" s="60">
        <v>5764431</v>
      </c>
      <c r="O36" s="60"/>
      <c r="P36" s="60"/>
      <c r="Q36" s="60"/>
      <c r="R36" s="60"/>
      <c r="S36" s="60"/>
      <c r="T36" s="60"/>
      <c r="U36" s="60"/>
      <c r="V36" s="60"/>
      <c r="W36" s="60">
        <v>9457350</v>
      </c>
      <c r="X36" s="60">
        <v>9098166</v>
      </c>
      <c r="Y36" s="60">
        <v>359184</v>
      </c>
      <c r="Z36" s="140">
        <v>3.95</v>
      </c>
      <c r="AA36" s="155">
        <v>21196331</v>
      </c>
    </row>
    <row r="37" spans="1:27" ht="13.5">
      <c r="A37" s="138" t="s">
        <v>83</v>
      </c>
      <c r="B37" s="136"/>
      <c r="C37" s="157">
        <v>2591719</v>
      </c>
      <c r="D37" s="157"/>
      <c r="E37" s="158">
        <v>3156339</v>
      </c>
      <c r="F37" s="159">
        <v>3156339</v>
      </c>
      <c r="G37" s="159">
        <v>195202</v>
      </c>
      <c r="H37" s="159">
        <v>218101</v>
      </c>
      <c r="I37" s="159">
        <v>241283</v>
      </c>
      <c r="J37" s="159">
        <v>654586</v>
      </c>
      <c r="K37" s="159">
        <v>238649</v>
      </c>
      <c r="L37" s="159">
        <v>245909</v>
      </c>
      <c r="M37" s="159">
        <v>252000</v>
      </c>
      <c r="N37" s="159">
        <v>736558</v>
      </c>
      <c r="O37" s="159"/>
      <c r="P37" s="159"/>
      <c r="Q37" s="159"/>
      <c r="R37" s="159"/>
      <c r="S37" s="159"/>
      <c r="T37" s="159"/>
      <c r="U37" s="159"/>
      <c r="V37" s="159"/>
      <c r="W37" s="159">
        <v>1391144</v>
      </c>
      <c r="X37" s="159">
        <v>1928172</v>
      </c>
      <c r="Y37" s="159">
        <v>-537028</v>
      </c>
      <c r="Z37" s="141">
        <v>-27.85</v>
      </c>
      <c r="AA37" s="157">
        <v>3156339</v>
      </c>
    </row>
    <row r="38" spans="1:27" ht="13.5">
      <c r="A38" s="135" t="s">
        <v>84</v>
      </c>
      <c r="B38" s="142"/>
      <c r="C38" s="153">
        <f aca="true" t="shared" si="7" ref="C38:Y38">SUM(C39:C41)</f>
        <v>317704571</v>
      </c>
      <c r="D38" s="153">
        <f>SUM(D39:D41)</f>
        <v>0</v>
      </c>
      <c r="E38" s="154">
        <f t="shared" si="7"/>
        <v>346408855</v>
      </c>
      <c r="F38" s="100">
        <f t="shared" si="7"/>
        <v>346408855</v>
      </c>
      <c r="G38" s="100">
        <f t="shared" si="7"/>
        <v>21732048</v>
      </c>
      <c r="H38" s="100">
        <f t="shared" si="7"/>
        <v>26097029</v>
      </c>
      <c r="I38" s="100">
        <f t="shared" si="7"/>
        <v>44840164</v>
      </c>
      <c r="J38" s="100">
        <f t="shared" si="7"/>
        <v>92669241</v>
      </c>
      <c r="K38" s="100">
        <f t="shared" si="7"/>
        <v>14276295</v>
      </c>
      <c r="L38" s="100">
        <f t="shared" si="7"/>
        <v>13479648</v>
      </c>
      <c r="M38" s="100">
        <f t="shared" si="7"/>
        <v>22888681</v>
      </c>
      <c r="N38" s="100">
        <f t="shared" si="7"/>
        <v>50644624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143313865</v>
      </c>
      <c r="X38" s="100">
        <f t="shared" si="7"/>
        <v>173204430</v>
      </c>
      <c r="Y38" s="100">
        <f t="shared" si="7"/>
        <v>-29890565</v>
      </c>
      <c r="Z38" s="137">
        <f>+IF(X38&lt;&gt;0,+(Y38/X38)*100,0)</f>
        <v>-17.257390587527123</v>
      </c>
      <c r="AA38" s="153">
        <f>SUM(AA39:AA41)</f>
        <v>346408855</v>
      </c>
    </row>
    <row r="39" spans="1:27" ht="13.5">
      <c r="A39" s="138" t="s">
        <v>85</v>
      </c>
      <c r="B39" s="136"/>
      <c r="C39" s="155">
        <v>31704901</v>
      </c>
      <c r="D39" s="155"/>
      <c r="E39" s="156">
        <v>36043653</v>
      </c>
      <c r="F39" s="60">
        <v>36043653</v>
      </c>
      <c r="G39" s="60">
        <v>1540661</v>
      </c>
      <c r="H39" s="60">
        <v>2015658</v>
      </c>
      <c r="I39" s="60">
        <v>2004737</v>
      </c>
      <c r="J39" s="60">
        <v>5561056</v>
      </c>
      <c r="K39" s="60">
        <v>2532479</v>
      </c>
      <c r="L39" s="60">
        <v>2026401</v>
      </c>
      <c r="M39" s="60">
        <v>2413724</v>
      </c>
      <c r="N39" s="60">
        <v>6972604</v>
      </c>
      <c r="O39" s="60"/>
      <c r="P39" s="60"/>
      <c r="Q39" s="60"/>
      <c r="R39" s="60"/>
      <c r="S39" s="60"/>
      <c r="T39" s="60"/>
      <c r="U39" s="60"/>
      <c r="V39" s="60"/>
      <c r="W39" s="60">
        <v>12533660</v>
      </c>
      <c r="X39" s="60">
        <v>18021828</v>
      </c>
      <c r="Y39" s="60">
        <v>-5488168</v>
      </c>
      <c r="Z39" s="140">
        <v>-30.45</v>
      </c>
      <c r="AA39" s="155">
        <v>36043653</v>
      </c>
    </row>
    <row r="40" spans="1:27" ht="13.5">
      <c r="A40" s="138" t="s">
        <v>86</v>
      </c>
      <c r="B40" s="136"/>
      <c r="C40" s="155">
        <v>285905266</v>
      </c>
      <c r="D40" s="155"/>
      <c r="E40" s="156">
        <v>310258911</v>
      </c>
      <c r="F40" s="60">
        <v>310258911</v>
      </c>
      <c r="G40" s="60">
        <v>20188273</v>
      </c>
      <c r="H40" s="60">
        <v>24070568</v>
      </c>
      <c r="I40" s="60">
        <v>42823152</v>
      </c>
      <c r="J40" s="60">
        <v>87081993</v>
      </c>
      <c r="K40" s="60">
        <v>11730835</v>
      </c>
      <c r="L40" s="60">
        <v>11444356</v>
      </c>
      <c r="M40" s="60">
        <v>20468726</v>
      </c>
      <c r="N40" s="60">
        <v>43643917</v>
      </c>
      <c r="O40" s="60"/>
      <c r="P40" s="60"/>
      <c r="Q40" s="60"/>
      <c r="R40" s="60"/>
      <c r="S40" s="60"/>
      <c r="T40" s="60"/>
      <c r="U40" s="60"/>
      <c r="V40" s="60"/>
      <c r="W40" s="60">
        <v>130725910</v>
      </c>
      <c r="X40" s="60">
        <v>155129454</v>
      </c>
      <c r="Y40" s="60">
        <v>-24403544</v>
      </c>
      <c r="Z40" s="140">
        <v>-15.73</v>
      </c>
      <c r="AA40" s="155">
        <v>310258911</v>
      </c>
    </row>
    <row r="41" spans="1:27" ht="13.5">
      <c r="A41" s="138" t="s">
        <v>87</v>
      </c>
      <c r="B41" s="136"/>
      <c r="C41" s="155">
        <v>94404</v>
      </c>
      <c r="D41" s="155"/>
      <c r="E41" s="156">
        <v>106291</v>
      </c>
      <c r="F41" s="60">
        <v>106291</v>
      </c>
      <c r="G41" s="60">
        <v>3114</v>
      </c>
      <c r="H41" s="60">
        <v>10803</v>
      </c>
      <c r="I41" s="60">
        <v>12275</v>
      </c>
      <c r="J41" s="60">
        <v>26192</v>
      </c>
      <c r="K41" s="60">
        <v>12981</v>
      </c>
      <c r="L41" s="60">
        <v>8891</v>
      </c>
      <c r="M41" s="60">
        <v>6231</v>
      </c>
      <c r="N41" s="60">
        <v>28103</v>
      </c>
      <c r="O41" s="60"/>
      <c r="P41" s="60"/>
      <c r="Q41" s="60"/>
      <c r="R41" s="60"/>
      <c r="S41" s="60"/>
      <c r="T41" s="60"/>
      <c r="U41" s="60"/>
      <c r="V41" s="60"/>
      <c r="W41" s="60">
        <v>54295</v>
      </c>
      <c r="X41" s="60">
        <v>53148</v>
      </c>
      <c r="Y41" s="60">
        <v>1147</v>
      </c>
      <c r="Z41" s="140">
        <v>2.16</v>
      </c>
      <c r="AA41" s="155">
        <v>106291</v>
      </c>
    </row>
    <row r="42" spans="1:27" ht="13.5">
      <c r="A42" s="135" t="s">
        <v>88</v>
      </c>
      <c r="B42" s="142"/>
      <c r="C42" s="153">
        <f aca="true" t="shared" si="8" ref="C42:Y42">SUM(C43:C46)</f>
        <v>650616775</v>
      </c>
      <c r="D42" s="153">
        <f>SUM(D43:D46)</f>
        <v>0</v>
      </c>
      <c r="E42" s="154">
        <f t="shared" si="8"/>
        <v>1002497007</v>
      </c>
      <c r="F42" s="100">
        <f t="shared" si="8"/>
        <v>1002497007</v>
      </c>
      <c r="G42" s="100">
        <f t="shared" si="8"/>
        <v>64756798</v>
      </c>
      <c r="H42" s="100">
        <f t="shared" si="8"/>
        <v>82571154</v>
      </c>
      <c r="I42" s="100">
        <f t="shared" si="8"/>
        <v>112296843</v>
      </c>
      <c r="J42" s="100">
        <f t="shared" si="8"/>
        <v>259624795</v>
      </c>
      <c r="K42" s="100">
        <f t="shared" si="8"/>
        <v>38092704</v>
      </c>
      <c r="L42" s="100">
        <f t="shared" si="8"/>
        <v>44219622</v>
      </c>
      <c r="M42" s="100">
        <f t="shared" si="8"/>
        <v>29892805</v>
      </c>
      <c r="N42" s="100">
        <f t="shared" si="8"/>
        <v>112205131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371829926</v>
      </c>
      <c r="X42" s="100">
        <f t="shared" si="8"/>
        <v>514625436</v>
      </c>
      <c r="Y42" s="100">
        <f t="shared" si="8"/>
        <v>-142795510</v>
      </c>
      <c r="Z42" s="137">
        <f>+IF(X42&lt;&gt;0,+(Y42/X42)*100,0)</f>
        <v>-27.74746446850715</v>
      </c>
      <c r="AA42" s="153">
        <f>SUM(AA43:AA46)</f>
        <v>1002497007</v>
      </c>
    </row>
    <row r="43" spans="1:27" ht="13.5">
      <c r="A43" s="138" t="s">
        <v>89</v>
      </c>
      <c r="B43" s="136"/>
      <c r="C43" s="155">
        <v>466692072</v>
      </c>
      <c r="D43" s="155"/>
      <c r="E43" s="156">
        <v>515700012</v>
      </c>
      <c r="F43" s="60">
        <v>515700012</v>
      </c>
      <c r="G43" s="60">
        <v>54745486</v>
      </c>
      <c r="H43" s="60">
        <v>57898666</v>
      </c>
      <c r="I43" s="60">
        <v>89427478</v>
      </c>
      <c r="J43" s="60">
        <v>202071630</v>
      </c>
      <c r="K43" s="60">
        <v>17504959</v>
      </c>
      <c r="L43" s="60">
        <v>20387847</v>
      </c>
      <c r="M43" s="60">
        <v>23142409</v>
      </c>
      <c r="N43" s="60">
        <v>61035215</v>
      </c>
      <c r="O43" s="60"/>
      <c r="P43" s="60"/>
      <c r="Q43" s="60"/>
      <c r="R43" s="60"/>
      <c r="S43" s="60"/>
      <c r="T43" s="60"/>
      <c r="U43" s="60"/>
      <c r="V43" s="60"/>
      <c r="W43" s="60">
        <v>263106845</v>
      </c>
      <c r="X43" s="60">
        <v>249627084</v>
      </c>
      <c r="Y43" s="60">
        <v>13479761</v>
      </c>
      <c r="Z43" s="140">
        <v>5.4</v>
      </c>
      <c r="AA43" s="155">
        <v>515700012</v>
      </c>
    </row>
    <row r="44" spans="1:27" ht="13.5">
      <c r="A44" s="138" t="s">
        <v>90</v>
      </c>
      <c r="B44" s="136"/>
      <c r="C44" s="155">
        <v>73563044</v>
      </c>
      <c r="D44" s="155"/>
      <c r="E44" s="156">
        <v>294387012</v>
      </c>
      <c r="F44" s="60">
        <v>294387012</v>
      </c>
      <c r="G44" s="60">
        <v>3753537</v>
      </c>
      <c r="H44" s="60">
        <v>17050006</v>
      </c>
      <c r="I44" s="60">
        <v>12739935</v>
      </c>
      <c r="J44" s="60">
        <v>33543478</v>
      </c>
      <c r="K44" s="60">
        <v>11658168</v>
      </c>
      <c r="L44" s="60">
        <v>13254433</v>
      </c>
      <c r="M44" s="60">
        <v>12263041</v>
      </c>
      <c r="N44" s="60">
        <v>37175642</v>
      </c>
      <c r="O44" s="60"/>
      <c r="P44" s="60"/>
      <c r="Q44" s="60"/>
      <c r="R44" s="60"/>
      <c r="S44" s="60"/>
      <c r="T44" s="60"/>
      <c r="U44" s="60"/>
      <c r="V44" s="60"/>
      <c r="W44" s="60">
        <v>70719120</v>
      </c>
      <c r="X44" s="60">
        <v>95724996</v>
      </c>
      <c r="Y44" s="60">
        <v>-25005876</v>
      </c>
      <c r="Z44" s="140">
        <v>-26.12</v>
      </c>
      <c r="AA44" s="155">
        <v>294387012</v>
      </c>
    </row>
    <row r="45" spans="1:27" ht="13.5">
      <c r="A45" s="138" t="s">
        <v>91</v>
      </c>
      <c r="B45" s="136"/>
      <c r="C45" s="157">
        <v>42934838</v>
      </c>
      <c r="D45" s="157"/>
      <c r="E45" s="158">
        <v>83016429</v>
      </c>
      <c r="F45" s="159">
        <v>83016429</v>
      </c>
      <c r="G45" s="159">
        <v>1475029</v>
      </c>
      <c r="H45" s="159">
        <v>1882240</v>
      </c>
      <c r="I45" s="159">
        <v>2070371</v>
      </c>
      <c r="J45" s="159">
        <v>5427640</v>
      </c>
      <c r="K45" s="159">
        <v>1651892</v>
      </c>
      <c r="L45" s="159">
        <v>3563775</v>
      </c>
      <c r="M45" s="159">
        <v>3976276</v>
      </c>
      <c r="N45" s="159">
        <v>9191943</v>
      </c>
      <c r="O45" s="159"/>
      <c r="P45" s="159"/>
      <c r="Q45" s="159"/>
      <c r="R45" s="159"/>
      <c r="S45" s="159"/>
      <c r="T45" s="159"/>
      <c r="U45" s="159"/>
      <c r="V45" s="159"/>
      <c r="W45" s="159">
        <v>14619583</v>
      </c>
      <c r="X45" s="159">
        <v>122314470</v>
      </c>
      <c r="Y45" s="159">
        <v>-107694887</v>
      </c>
      <c r="Z45" s="141">
        <v>-88.05</v>
      </c>
      <c r="AA45" s="157">
        <v>83016429</v>
      </c>
    </row>
    <row r="46" spans="1:27" ht="13.5">
      <c r="A46" s="138" t="s">
        <v>92</v>
      </c>
      <c r="B46" s="136"/>
      <c r="C46" s="155">
        <v>67426821</v>
      </c>
      <c r="D46" s="155"/>
      <c r="E46" s="156">
        <v>109393554</v>
      </c>
      <c r="F46" s="60">
        <v>109393554</v>
      </c>
      <c r="G46" s="60">
        <v>4782746</v>
      </c>
      <c r="H46" s="60">
        <v>5740242</v>
      </c>
      <c r="I46" s="60">
        <v>8059059</v>
      </c>
      <c r="J46" s="60">
        <v>18582047</v>
      </c>
      <c r="K46" s="60">
        <v>7277685</v>
      </c>
      <c r="L46" s="60">
        <v>7013567</v>
      </c>
      <c r="M46" s="60">
        <v>-9488921</v>
      </c>
      <c r="N46" s="60">
        <v>4802331</v>
      </c>
      <c r="O46" s="60"/>
      <c r="P46" s="60"/>
      <c r="Q46" s="60"/>
      <c r="R46" s="60"/>
      <c r="S46" s="60"/>
      <c r="T46" s="60"/>
      <c r="U46" s="60"/>
      <c r="V46" s="60"/>
      <c r="W46" s="60">
        <v>23384378</v>
      </c>
      <c r="X46" s="60">
        <v>46958886</v>
      </c>
      <c r="Y46" s="60">
        <v>-23574508</v>
      </c>
      <c r="Z46" s="140">
        <v>-50.2</v>
      </c>
      <c r="AA46" s="155">
        <v>109393554</v>
      </c>
    </row>
    <row r="47" spans="1:27" ht="13.5">
      <c r="A47" s="135" t="s">
        <v>93</v>
      </c>
      <c r="B47" s="142" t="s">
        <v>94</v>
      </c>
      <c r="C47" s="153">
        <v>224723</v>
      </c>
      <c r="D47" s="153"/>
      <c r="E47" s="154">
        <v>626653</v>
      </c>
      <c r="F47" s="100">
        <v>626653</v>
      </c>
      <c r="G47" s="100">
        <v>1649</v>
      </c>
      <c r="H47" s="100">
        <v>10456</v>
      </c>
      <c r="I47" s="100">
        <v>5789</v>
      </c>
      <c r="J47" s="100">
        <v>17894</v>
      </c>
      <c r="K47" s="100">
        <v>5529</v>
      </c>
      <c r="L47" s="100">
        <v>1259</v>
      </c>
      <c r="M47" s="100">
        <v>5170</v>
      </c>
      <c r="N47" s="100">
        <v>11958</v>
      </c>
      <c r="O47" s="100"/>
      <c r="P47" s="100"/>
      <c r="Q47" s="100"/>
      <c r="R47" s="100"/>
      <c r="S47" s="100"/>
      <c r="T47" s="100"/>
      <c r="U47" s="100"/>
      <c r="V47" s="100"/>
      <c r="W47" s="100">
        <v>29852</v>
      </c>
      <c r="X47" s="100">
        <v>313326</v>
      </c>
      <c r="Y47" s="100">
        <v>-283474</v>
      </c>
      <c r="Z47" s="137">
        <v>-90.47</v>
      </c>
      <c r="AA47" s="153">
        <v>626653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1369261876</v>
      </c>
      <c r="D48" s="168">
        <f>+D28+D32+D38+D42+D47</f>
        <v>0</v>
      </c>
      <c r="E48" s="169">
        <f t="shared" si="9"/>
        <v>1858469000</v>
      </c>
      <c r="F48" s="73">
        <f t="shared" si="9"/>
        <v>1858469000</v>
      </c>
      <c r="G48" s="73">
        <f t="shared" si="9"/>
        <v>108663215</v>
      </c>
      <c r="H48" s="73">
        <f t="shared" si="9"/>
        <v>141283126</v>
      </c>
      <c r="I48" s="73">
        <f t="shared" si="9"/>
        <v>196514304</v>
      </c>
      <c r="J48" s="73">
        <f t="shared" si="9"/>
        <v>446460645</v>
      </c>
      <c r="K48" s="73">
        <f t="shared" si="9"/>
        <v>96179978</v>
      </c>
      <c r="L48" s="73">
        <f t="shared" si="9"/>
        <v>93610940</v>
      </c>
      <c r="M48" s="73">
        <f t="shared" si="9"/>
        <v>94911321</v>
      </c>
      <c r="N48" s="73">
        <f t="shared" si="9"/>
        <v>284702239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731162884</v>
      </c>
      <c r="X48" s="73">
        <f t="shared" si="9"/>
        <v>927704837</v>
      </c>
      <c r="Y48" s="73">
        <f t="shared" si="9"/>
        <v>-196541953</v>
      </c>
      <c r="Z48" s="170">
        <f>+IF(X48&lt;&gt;0,+(Y48/X48)*100,0)</f>
        <v>-21.185828203243485</v>
      </c>
      <c r="AA48" s="168">
        <f>+AA28+AA32+AA38+AA42+AA47</f>
        <v>1858469000</v>
      </c>
    </row>
    <row r="49" spans="1:27" ht="13.5">
      <c r="A49" s="148" t="s">
        <v>49</v>
      </c>
      <c r="B49" s="149"/>
      <c r="C49" s="171">
        <f aca="true" t="shared" si="10" ref="C49:Y49">+C25-C48</f>
        <v>86949013</v>
      </c>
      <c r="D49" s="171">
        <f>+D25-D48</f>
        <v>0</v>
      </c>
      <c r="E49" s="172">
        <f t="shared" si="10"/>
        <v>-332107107</v>
      </c>
      <c r="F49" s="173">
        <f t="shared" si="10"/>
        <v>-332107107</v>
      </c>
      <c r="G49" s="173">
        <f t="shared" si="10"/>
        <v>-34627018</v>
      </c>
      <c r="H49" s="173">
        <f t="shared" si="10"/>
        <v>86506101</v>
      </c>
      <c r="I49" s="173">
        <f t="shared" si="10"/>
        <v>-87748227</v>
      </c>
      <c r="J49" s="173">
        <f t="shared" si="10"/>
        <v>-35869144</v>
      </c>
      <c r="K49" s="173">
        <f t="shared" si="10"/>
        <v>-7967302</v>
      </c>
      <c r="L49" s="173">
        <f t="shared" si="10"/>
        <v>101698538</v>
      </c>
      <c r="M49" s="173">
        <f t="shared" si="10"/>
        <v>25202290</v>
      </c>
      <c r="N49" s="173">
        <f t="shared" si="10"/>
        <v>118933526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83064382</v>
      </c>
      <c r="X49" s="173">
        <f>IF(F25=F48,0,X25-X48)</f>
        <v>-165879845</v>
      </c>
      <c r="Y49" s="173">
        <f t="shared" si="10"/>
        <v>248944227</v>
      </c>
      <c r="Z49" s="174">
        <f>+IF(X49&lt;&gt;0,+(Y49/X49)*100,0)</f>
        <v>-150.07502991095754</v>
      </c>
      <c r="AA49" s="171">
        <f>+AA25-AA48</f>
        <v>-332107107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175478677</v>
      </c>
      <c r="D5" s="155">
        <v>0</v>
      </c>
      <c r="E5" s="156">
        <v>242669800</v>
      </c>
      <c r="F5" s="60">
        <v>242669800</v>
      </c>
      <c r="G5" s="60">
        <v>19393258</v>
      </c>
      <c r="H5" s="60">
        <v>20239763</v>
      </c>
      <c r="I5" s="60">
        <v>18711796</v>
      </c>
      <c r="J5" s="60">
        <v>58344817</v>
      </c>
      <c r="K5" s="60">
        <v>14478384</v>
      </c>
      <c r="L5" s="60">
        <v>20106637</v>
      </c>
      <c r="M5" s="60">
        <v>14289223</v>
      </c>
      <c r="N5" s="60">
        <v>48874244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107219061</v>
      </c>
      <c r="X5" s="60">
        <v>123191502</v>
      </c>
      <c r="Y5" s="60">
        <v>-15972441</v>
      </c>
      <c r="Z5" s="140">
        <v>-12.97</v>
      </c>
      <c r="AA5" s="155">
        <v>242669800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503120765</v>
      </c>
      <c r="D7" s="155">
        <v>0</v>
      </c>
      <c r="E7" s="156">
        <v>609525428</v>
      </c>
      <c r="F7" s="60">
        <v>609525428</v>
      </c>
      <c r="G7" s="60">
        <v>23720771</v>
      </c>
      <c r="H7" s="60">
        <v>61789086</v>
      </c>
      <c r="I7" s="60">
        <v>56996515</v>
      </c>
      <c r="J7" s="60">
        <v>142506372</v>
      </c>
      <c r="K7" s="60">
        <v>46919502</v>
      </c>
      <c r="L7" s="60">
        <v>41242689</v>
      </c>
      <c r="M7" s="60">
        <v>55915164</v>
      </c>
      <c r="N7" s="60">
        <v>144077355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286583727</v>
      </c>
      <c r="X7" s="60">
        <v>304762500</v>
      </c>
      <c r="Y7" s="60">
        <v>-18178773</v>
      </c>
      <c r="Z7" s="140">
        <v>-5.96</v>
      </c>
      <c r="AA7" s="155">
        <v>609525428</v>
      </c>
    </row>
    <row r="8" spans="1:27" ht="13.5">
      <c r="A8" s="183" t="s">
        <v>104</v>
      </c>
      <c r="B8" s="182"/>
      <c r="C8" s="155">
        <v>143077136</v>
      </c>
      <c r="D8" s="155">
        <v>0</v>
      </c>
      <c r="E8" s="156">
        <v>164356278</v>
      </c>
      <c r="F8" s="60">
        <v>164356278</v>
      </c>
      <c r="G8" s="60">
        <v>13067215</v>
      </c>
      <c r="H8" s="60">
        <v>13358747</v>
      </c>
      <c r="I8" s="60">
        <v>13760259</v>
      </c>
      <c r="J8" s="60">
        <v>40186221</v>
      </c>
      <c r="K8" s="60">
        <v>13768565</v>
      </c>
      <c r="L8" s="60">
        <v>13345932</v>
      </c>
      <c r="M8" s="60">
        <v>5898172</v>
      </c>
      <c r="N8" s="60">
        <v>33012669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73198890</v>
      </c>
      <c r="X8" s="60">
        <v>82177998</v>
      </c>
      <c r="Y8" s="60">
        <v>-8979108</v>
      </c>
      <c r="Z8" s="140">
        <v>-10.93</v>
      </c>
      <c r="AA8" s="155">
        <v>164356278</v>
      </c>
    </row>
    <row r="9" spans="1:27" ht="13.5">
      <c r="A9" s="183" t="s">
        <v>105</v>
      </c>
      <c r="B9" s="182"/>
      <c r="C9" s="155">
        <v>83524763</v>
      </c>
      <c r="D9" s="155">
        <v>0</v>
      </c>
      <c r="E9" s="156">
        <v>90288265</v>
      </c>
      <c r="F9" s="60">
        <v>90288265</v>
      </c>
      <c r="G9" s="60">
        <v>7446057</v>
      </c>
      <c r="H9" s="60">
        <v>7407200</v>
      </c>
      <c r="I9" s="60">
        <v>7671103</v>
      </c>
      <c r="J9" s="60">
        <v>22524360</v>
      </c>
      <c r="K9" s="60">
        <v>4563989</v>
      </c>
      <c r="L9" s="60">
        <v>4531562</v>
      </c>
      <c r="M9" s="60">
        <v>4456244</v>
      </c>
      <c r="N9" s="60">
        <v>13551795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36076155</v>
      </c>
      <c r="X9" s="60">
        <v>45144000</v>
      </c>
      <c r="Y9" s="60">
        <v>-9067845</v>
      </c>
      <c r="Z9" s="140">
        <v>-20.09</v>
      </c>
      <c r="AA9" s="155">
        <v>90288265</v>
      </c>
    </row>
    <row r="10" spans="1:27" ht="13.5">
      <c r="A10" s="183" t="s">
        <v>106</v>
      </c>
      <c r="B10" s="182"/>
      <c r="C10" s="155">
        <v>68870769</v>
      </c>
      <c r="D10" s="155">
        <v>0</v>
      </c>
      <c r="E10" s="156">
        <v>73449693</v>
      </c>
      <c r="F10" s="54">
        <v>73449693</v>
      </c>
      <c r="G10" s="54">
        <v>6143618</v>
      </c>
      <c r="H10" s="54">
        <v>6168611</v>
      </c>
      <c r="I10" s="54">
        <v>6203644</v>
      </c>
      <c r="J10" s="54">
        <v>18515873</v>
      </c>
      <c r="K10" s="54">
        <v>6203285</v>
      </c>
      <c r="L10" s="54">
        <v>6009759</v>
      </c>
      <c r="M10" s="54">
        <v>-3924023</v>
      </c>
      <c r="N10" s="54">
        <v>8289021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26804894</v>
      </c>
      <c r="X10" s="54">
        <v>36724998</v>
      </c>
      <c r="Y10" s="54">
        <v>-9920104</v>
      </c>
      <c r="Z10" s="184">
        <v>-27.01</v>
      </c>
      <c r="AA10" s="130">
        <v>73449693</v>
      </c>
    </row>
    <row r="11" spans="1:27" ht="13.5">
      <c r="A11" s="183" t="s">
        <v>107</v>
      </c>
      <c r="B11" s="185"/>
      <c r="C11" s="155">
        <v>23201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277635</v>
      </c>
      <c r="J11" s="60">
        <v>277635</v>
      </c>
      <c r="K11" s="60">
        <v>0</v>
      </c>
      <c r="L11" s="60">
        <v>0</v>
      </c>
      <c r="M11" s="60">
        <v>-277635</v>
      </c>
      <c r="N11" s="60">
        <v>-277635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4639974</v>
      </c>
      <c r="D12" s="155">
        <v>0</v>
      </c>
      <c r="E12" s="156">
        <v>6478502</v>
      </c>
      <c r="F12" s="60">
        <v>6478502</v>
      </c>
      <c r="G12" s="60">
        <v>336352</v>
      </c>
      <c r="H12" s="60">
        <v>597822</v>
      </c>
      <c r="I12" s="60">
        <v>457836</v>
      </c>
      <c r="J12" s="60">
        <v>1392010</v>
      </c>
      <c r="K12" s="60">
        <v>336376</v>
      </c>
      <c r="L12" s="60">
        <v>486452</v>
      </c>
      <c r="M12" s="60">
        <v>868469</v>
      </c>
      <c r="N12" s="60">
        <v>1691297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3083307</v>
      </c>
      <c r="X12" s="60">
        <v>3239502</v>
      </c>
      <c r="Y12" s="60">
        <v>-156195</v>
      </c>
      <c r="Z12" s="140">
        <v>-4.82</v>
      </c>
      <c r="AA12" s="155">
        <v>6478502</v>
      </c>
    </row>
    <row r="13" spans="1:27" ht="13.5">
      <c r="A13" s="181" t="s">
        <v>109</v>
      </c>
      <c r="B13" s="185"/>
      <c r="C13" s="155">
        <v>17896938</v>
      </c>
      <c r="D13" s="155">
        <v>0</v>
      </c>
      <c r="E13" s="156">
        <v>16872072</v>
      </c>
      <c r="F13" s="60">
        <v>16872072</v>
      </c>
      <c r="G13" s="60">
        <v>2168646</v>
      </c>
      <c r="H13" s="60">
        <v>556096</v>
      </c>
      <c r="I13" s="60">
        <v>911397</v>
      </c>
      <c r="J13" s="60">
        <v>3636139</v>
      </c>
      <c r="K13" s="60">
        <v>1113102</v>
      </c>
      <c r="L13" s="60">
        <v>940599</v>
      </c>
      <c r="M13" s="60">
        <v>829509</v>
      </c>
      <c r="N13" s="60">
        <v>2883210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6519349</v>
      </c>
      <c r="X13" s="60">
        <v>8436000</v>
      </c>
      <c r="Y13" s="60">
        <v>-1916651</v>
      </c>
      <c r="Z13" s="140">
        <v>-22.72</v>
      </c>
      <c r="AA13" s="155">
        <v>16872072</v>
      </c>
    </row>
    <row r="14" spans="1:27" ht="13.5">
      <c r="A14" s="181" t="s">
        <v>110</v>
      </c>
      <c r="B14" s="185"/>
      <c r="C14" s="155">
        <v>7621372</v>
      </c>
      <c r="D14" s="155">
        <v>0</v>
      </c>
      <c r="E14" s="156">
        <v>8130887</v>
      </c>
      <c r="F14" s="60">
        <v>8130887</v>
      </c>
      <c r="G14" s="60">
        <v>695314</v>
      </c>
      <c r="H14" s="60">
        <v>707771</v>
      </c>
      <c r="I14" s="60">
        <v>1413182</v>
      </c>
      <c r="J14" s="60">
        <v>2816267</v>
      </c>
      <c r="K14" s="60">
        <v>387367</v>
      </c>
      <c r="L14" s="60">
        <v>465494</v>
      </c>
      <c r="M14" s="60">
        <v>340840</v>
      </c>
      <c r="N14" s="60">
        <v>1193701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4009968</v>
      </c>
      <c r="X14" s="60">
        <v>4065498</v>
      </c>
      <c r="Y14" s="60">
        <v>-55530</v>
      </c>
      <c r="Z14" s="140">
        <v>-1.37</v>
      </c>
      <c r="AA14" s="155">
        <v>8130887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9022484</v>
      </c>
      <c r="D16" s="155">
        <v>0</v>
      </c>
      <c r="E16" s="156">
        <v>2827207</v>
      </c>
      <c r="F16" s="60">
        <v>2827207</v>
      </c>
      <c r="G16" s="60">
        <v>148723</v>
      </c>
      <c r="H16" s="60">
        <v>186234</v>
      </c>
      <c r="I16" s="60">
        <v>279690</v>
      </c>
      <c r="J16" s="60">
        <v>614647</v>
      </c>
      <c r="K16" s="60">
        <v>408989</v>
      </c>
      <c r="L16" s="60">
        <v>219733</v>
      </c>
      <c r="M16" s="60">
        <v>1895460</v>
      </c>
      <c r="N16" s="60">
        <v>2524182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3138829</v>
      </c>
      <c r="X16" s="60">
        <v>1413498</v>
      </c>
      <c r="Y16" s="60">
        <v>1725331</v>
      </c>
      <c r="Z16" s="140">
        <v>122.06</v>
      </c>
      <c r="AA16" s="155">
        <v>2827207</v>
      </c>
    </row>
    <row r="17" spans="1:27" ht="13.5">
      <c r="A17" s="181" t="s">
        <v>113</v>
      </c>
      <c r="B17" s="185"/>
      <c r="C17" s="155">
        <v>7294</v>
      </c>
      <c r="D17" s="155">
        <v>0</v>
      </c>
      <c r="E17" s="156">
        <v>3303</v>
      </c>
      <c r="F17" s="60">
        <v>3303</v>
      </c>
      <c r="G17" s="60">
        <v>1754</v>
      </c>
      <c r="H17" s="60">
        <v>3158</v>
      </c>
      <c r="I17" s="60">
        <v>99985</v>
      </c>
      <c r="J17" s="60">
        <v>104897</v>
      </c>
      <c r="K17" s="60">
        <v>702</v>
      </c>
      <c r="L17" s="60">
        <v>1053</v>
      </c>
      <c r="M17" s="60">
        <v>-98812</v>
      </c>
      <c r="N17" s="60">
        <v>-97057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7840</v>
      </c>
      <c r="X17" s="60">
        <v>1500</v>
      </c>
      <c r="Y17" s="60">
        <v>6340</v>
      </c>
      <c r="Z17" s="140">
        <v>422.67</v>
      </c>
      <c r="AA17" s="155">
        <v>3303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434932499</v>
      </c>
      <c r="D19" s="155">
        <v>0</v>
      </c>
      <c r="E19" s="156">
        <v>298618069</v>
      </c>
      <c r="F19" s="60">
        <v>298618069</v>
      </c>
      <c r="G19" s="60">
        <v>202439</v>
      </c>
      <c r="H19" s="60">
        <v>113301486</v>
      </c>
      <c r="I19" s="60">
        <v>1376806</v>
      </c>
      <c r="J19" s="60">
        <v>114880731</v>
      </c>
      <c r="K19" s="60">
        <v>4445071</v>
      </c>
      <c r="L19" s="60">
        <v>105356391</v>
      </c>
      <c r="M19" s="60">
        <v>33936764</v>
      </c>
      <c r="N19" s="60">
        <v>143738226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258618957</v>
      </c>
      <c r="X19" s="60">
        <v>148323500</v>
      </c>
      <c r="Y19" s="60">
        <v>110295457</v>
      </c>
      <c r="Z19" s="140">
        <v>74.36</v>
      </c>
      <c r="AA19" s="155">
        <v>298618069</v>
      </c>
    </row>
    <row r="20" spans="1:27" ht="13.5">
      <c r="A20" s="181" t="s">
        <v>35</v>
      </c>
      <c r="B20" s="185"/>
      <c r="C20" s="155">
        <v>7995017</v>
      </c>
      <c r="D20" s="155">
        <v>0</v>
      </c>
      <c r="E20" s="156">
        <v>13142389</v>
      </c>
      <c r="F20" s="54">
        <v>13142389</v>
      </c>
      <c r="G20" s="54">
        <v>712050</v>
      </c>
      <c r="H20" s="54">
        <v>3473253</v>
      </c>
      <c r="I20" s="54">
        <v>430790</v>
      </c>
      <c r="J20" s="54">
        <v>4616093</v>
      </c>
      <c r="K20" s="54">
        <v>-4237656</v>
      </c>
      <c r="L20" s="54">
        <v>2603177</v>
      </c>
      <c r="M20" s="54">
        <v>5984236</v>
      </c>
      <c r="N20" s="54">
        <v>4349757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8965850</v>
      </c>
      <c r="X20" s="54">
        <v>6154002</v>
      </c>
      <c r="Y20" s="54">
        <v>2811848</v>
      </c>
      <c r="Z20" s="184">
        <v>45.69</v>
      </c>
      <c r="AA20" s="130">
        <v>13142389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175439</v>
      </c>
      <c r="J21" s="60">
        <v>175439</v>
      </c>
      <c r="K21" s="60">
        <v>-175000</v>
      </c>
      <c r="L21" s="60">
        <v>0</v>
      </c>
      <c r="M21" s="60">
        <v>0</v>
      </c>
      <c r="N21" s="60">
        <v>-175000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439</v>
      </c>
      <c r="X21" s="60"/>
      <c r="Y21" s="60">
        <v>439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1456210889</v>
      </c>
      <c r="D22" s="188">
        <f>SUM(D5:D21)</f>
        <v>0</v>
      </c>
      <c r="E22" s="189">
        <f t="shared" si="0"/>
        <v>1526361893</v>
      </c>
      <c r="F22" s="190">
        <f t="shared" si="0"/>
        <v>1526361893</v>
      </c>
      <c r="G22" s="190">
        <f t="shared" si="0"/>
        <v>74036197</v>
      </c>
      <c r="H22" s="190">
        <f t="shared" si="0"/>
        <v>227789227</v>
      </c>
      <c r="I22" s="190">
        <f t="shared" si="0"/>
        <v>108766077</v>
      </c>
      <c r="J22" s="190">
        <f t="shared" si="0"/>
        <v>410591501</v>
      </c>
      <c r="K22" s="190">
        <f t="shared" si="0"/>
        <v>88212676</v>
      </c>
      <c r="L22" s="190">
        <f t="shared" si="0"/>
        <v>195309478</v>
      </c>
      <c r="M22" s="190">
        <f t="shared" si="0"/>
        <v>120113611</v>
      </c>
      <c r="N22" s="190">
        <f t="shared" si="0"/>
        <v>403635765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814227266</v>
      </c>
      <c r="X22" s="190">
        <f t="shared" si="0"/>
        <v>763634498</v>
      </c>
      <c r="Y22" s="190">
        <f t="shared" si="0"/>
        <v>50592768</v>
      </c>
      <c r="Z22" s="191">
        <f>+IF(X22&lt;&gt;0,+(Y22/X22)*100,0)</f>
        <v>6.625259614711644</v>
      </c>
      <c r="AA22" s="188">
        <f>SUM(AA5:AA21)</f>
        <v>1526361893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346358464</v>
      </c>
      <c r="D25" s="155">
        <v>0</v>
      </c>
      <c r="E25" s="156">
        <v>399662967</v>
      </c>
      <c r="F25" s="60">
        <v>399662967</v>
      </c>
      <c r="G25" s="60">
        <v>26234434</v>
      </c>
      <c r="H25" s="60">
        <v>29814493</v>
      </c>
      <c r="I25" s="60">
        <v>31449130</v>
      </c>
      <c r="J25" s="60">
        <v>87498057</v>
      </c>
      <c r="K25" s="60">
        <v>29315485</v>
      </c>
      <c r="L25" s="60">
        <v>30256641</v>
      </c>
      <c r="M25" s="60">
        <v>28965857</v>
      </c>
      <c r="N25" s="60">
        <v>88537983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176036040</v>
      </c>
      <c r="X25" s="60">
        <v>199456500</v>
      </c>
      <c r="Y25" s="60">
        <v>-23420460</v>
      </c>
      <c r="Z25" s="140">
        <v>-11.74</v>
      </c>
      <c r="AA25" s="155">
        <v>399662967</v>
      </c>
    </row>
    <row r="26" spans="1:27" ht="13.5">
      <c r="A26" s="183" t="s">
        <v>38</v>
      </c>
      <c r="B26" s="182"/>
      <c r="C26" s="155">
        <v>18190799</v>
      </c>
      <c r="D26" s="155">
        <v>0</v>
      </c>
      <c r="E26" s="156">
        <v>18120877</v>
      </c>
      <c r="F26" s="60">
        <v>18120877</v>
      </c>
      <c r="G26" s="60">
        <v>1388802</v>
      </c>
      <c r="H26" s="60">
        <v>1365711</v>
      </c>
      <c r="I26" s="60">
        <v>1494352</v>
      </c>
      <c r="J26" s="60">
        <v>4248865</v>
      </c>
      <c r="K26" s="60">
        <v>1493677</v>
      </c>
      <c r="L26" s="60">
        <v>1298665</v>
      </c>
      <c r="M26" s="60">
        <v>2326855</v>
      </c>
      <c r="N26" s="60">
        <v>5119197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9368062</v>
      </c>
      <c r="X26" s="60">
        <v>9060498</v>
      </c>
      <c r="Y26" s="60">
        <v>307564</v>
      </c>
      <c r="Z26" s="140">
        <v>3.39</v>
      </c>
      <c r="AA26" s="155">
        <v>18120877</v>
      </c>
    </row>
    <row r="27" spans="1:27" ht="13.5">
      <c r="A27" s="183" t="s">
        <v>118</v>
      </c>
      <c r="B27" s="182"/>
      <c r="C27" s="155">
        <v>-15650474</v>
      </c>
      <c r="D27" s="155">
        <v>0</v>
      </c>
      <c r="E27" s="156">
        <v>296728013</v>
      </c>
      <c r="F27" s="60">
        <v>296728013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16042000</v>
      </c>
      <c r="N27" s="60">
        <v>16042000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16042000</v>
      </c>
      <c r="X27" s="60">
        <v>148363998</v>
      </c>
      <c r="Y27" s="60">
        <v>-132321998</v>
      </c>
      <c r="Z27" s="140">
        <v>-89.19</v>
      </c>
      <c r="AA27" s="155">
        <v>296728013</v>
      </c>
    </row>
    <row r="28" spans="1:27" ht="13.5">
      <c r="A28" s="183" t="s">
        <v>39</v>
      </c>
      <c r="B28" s="182"/>
      <c r="C28" s="155">
        <v>251616481</v>
      </c>
      <c r="D28" s="155">
        <v>0</v>
      </c>
      <c r="E28" s="156">
        <v>238001942</v>
      </c>
      <c r="F28" s="60">
        <v>238001942</v>
      </c>
      <c r="G28" s="60">
        <v>17231314</v>
      </c>
      <c r="H28" s="60">
        <v>19833531</v>
      </c>
      <c r="I28" s="60">
        <v>46936424</v>
      </c>
      <c r="J28" s="60">
        <v>84001269</v>
      </c>
      <c r="K28" s="60">
        <v>20135133</v>
      </c>
      <c r="L28" s="60">
        <v>19654694</v>
      </c>
      <c r="M28" s="60">
        <v>-2444485</v>
      </c>
      <c r="N28" s="60">
        <v>37345342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121346611</v>
      </c>
      <c r="X28" s="60">
        <v>119001000</v>
      </c>
      <c r="Y28" s="60">
        <v>2345611</v>
      </c>
      <c r="Z28" s="140">
        <v>1.97</v>
      </c>
      <c r="AA28" s="155">
        <v>238001942</v>
      </c>
    </row>
    <row r="29" spans="1:27" ht="13.5">
      <c r="A29" s="183" t="s">
        <v>40</v>
      </c>
      <c r="B29" s="182"/>
      <c r="C29" s="155">
        <v>10267795</v>
      </c>
      <c r="D29" s="155">
        <v>0</v>
      </c>
      <c r="E29" s="156">
        <v>22158396</v>
      </c>
      <c r="F29" s="60">
        <v>22158396</v>
      </c>
      <c r="G29" s="60">
        <v>1936637</v>
      </c>
      <c r="H29" s="60">
        <v>1936038</v>
      </c>
      <c r="I29" s="60">
        <v>3117117</v>
      </c>
      <c r="J29" s="60">
        <v>6989792</v>
      </c>
      <c r="K29" s="60">
        <v>964980</v>
      </c>
      <c r="L29" s="60">
        <v>1858880</v>
      </c>
      <c r="M29" s="60">
        <v>2143805</v>
      </c>
      <c r="N29" s="60">
        <v>4967665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11957457</v>
      </c>
      <c r="X29" s="60">
        <v>11079000</v>
      </c>
      <c r="Y29" s="60">
        <v>878457</v>
      </c>
      <c r="Z29" s="140">
        <v>7.93</v>
      </c>
      <c r="AA29" s="155">
        <v>22158396</v>
      </c>
    </row>
    <row r="30" spans="1:27" ht="13.5">
      <c r="A30" s="183" t="s">
        <v>119</v>
      </c>
      <c r="B30" s="182"/>
      <c r="C30" s="155">
        <v>382802503</v>
      </c>
      <c r="D30" s="155">
        <v>0</v>
      </c>
      <c r="E30" s="156">
        <v>432240000</v>
      </c>
      <c r="F30" s="60">
        <v>432240000</v>
      </c>
      <c r="G30" s="60">
        <v>52834424</v>
      </c>
      <c r="H30" s="60">
        <v>52834424</v>
      </c>
      <c r="I30" s="60">
        <v>81417150</v>
      </c>
      <c r="J30" s="60">
        <v>187085998</v>
      </c>
      <c r="K30" s="60">
        <v>9719314</v>
      </c>
      <c r="L30" s="60">
        <v>10814449</v>
      </c>
      <c r="M30" s="60">
        <v>17631768</v>
      </c>
      <c r="N30" s="60">
        <v>38165531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225251529</v>
      </c>
      <c r="X30" s="60">
        <v>216120000</v>
      </c>
      <c r="Y30" s="60">
        <v>9131529</v>
      </c>
      <c r="Z30" s="140">
        <v>4.23</v>
      </c>
      <c r="AA30" s="155">
        <v>432240000</v>
      </c>
    </row>
    <row r="31" spans="1:27" ht="13.5">
      <c r="A31" s="183" t="s">
        <v>120</v>
      </c>
      <c r="B31" s="182"/>
      <c r="C31" s="155">
        <v>3237518</v>
      </c>
      <c r="D31" s="155">
        <v>0</v>
      </c>
      <c r="E31" s="156">
        <v>3556888</v>
      </c>
      <c r="F31" s="60">
        <v>3556888</v>
      </c>
      <c r="G31" s="60">
        <v>84555</v>
      </c>
      <c r="H31" s="60">
        <v>2585</v>
      </c>
      <c r="I31" s="60">
        <v>12738381</v>
      </c>
      <c r="J31" s="60">
        <v>12825521</v>
      </c>
      <c r="K31" s="60">
        <v>165655</v>
      </c>
      <c r="L31" s="60">
        <v>253171</v>
      </c>
      <c r="M31" s="60">
        <v>-12262095</v>
      </c>
      <c r="N31" s="60">
        <v>-11843269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982252</v>
      </c>
      <c r="X31" s="60">
        <v>1779000</v>
      </c>
      <c r="Y31" s="60">
        <v>-796748</v>
      </c>
      <c r="Z31" s="140">
        <v>-44.79</v>
      </c>
      <c r="AA31" s="155">
        <v>3556888</v>
      </c>
    </row>
    <row r="32" spans="1:27" ht="13.5">
      <c r="A32" s="183" t="s">
        <v>121</v>
      </c>
      <c r="B32" s="182"/>
      <c r="C32" s="155">
        <v>117813030</v>
      </c>
      <c r="D32" s="155">
        <v>0</v>
      </c>
      <c r="E32" s="156">
        <v>161322228</v>
      </c>
      <c r="F32" s="60">
        <v>161322228</v>
      </c>
      <c r="G32" s="60">
        <v>-330596</v>
      </c>
      <c r="H32" s="60">
        <v>16147641</v>
      </c>
      <c r="I32" s="60">
        <v>6967140</v>
      </c>
      <c r="J32" s="60">
        <v>22784185</v>
      </c>
      <c r="K32" s="60">
        <v>12700741</v>
      </c>
      <c r="L32" s="60">
        <v>7877416</v>
      </c>
      <c r="M32" s="60">
        <v>25148774</v>
      </c>
      <c r="N32" s="60">
        <v>45726931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68511116</v>
      </c>
      <c r="X32" s="60">
        <v>33031998</v>
      </c>
      <c r="Y32" s="60">
        <v>35479118</v>
      </c>
      <c r="Z32" s="140">
        <v>107.41</v>
      </c>
      <c r="AA32" s="155">
        <v>161322228</v>
      </c>
    </row>
    <row r="33" spans="1:27" ht="13.5">
      <c r="A33" s="183" t="s">
        <v>42</v>
      </c>
      <c r="B33" s="182"/>
      <c r="C33" s="155">
        <v>46560867</v>
      </c>
      <c r="D33" s="155">
        <v>0</v>
      </c>
      <c r="E33" s="156">
        <v>54913028</v>
      </c>
      <c r="F33" s="60">
        <v>54913028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54913028</v>
      </c>
    </row>
    <row r="34" spans="1:27" ht="13.5">
      <c r="A34" s="183" t="s">
        <v>43</v>
      </c>
      <c r="B34" s="182"/>
      <c r="C34" s="155">
        <v>208064893</v>
      </c>
      <c r="D34" s="155">
        <v>0</v>
      </c>
      <c r="E34" s="156">
        <v>231764661</v>
      </c>
      <c r="F34" s="60">
        <v>231764661</v>
      </c>
      <c r="G34" s="60">
        <v>9283645</v>
      </c>
      <c r="H34" s="60">
        <v>19348703</v>
      </c>
      <c r="I34" s="60">
        <v>12394610</v>
      </c>
      <c r="J34" s="60">
        <v>41026958</v>
      </c>
      <c r="K34" s="60">
        <v>21684993</v>
      </c>
      <c r="L34" s="60">
        <v>21597024</v>
      </c>
      <c r="M34" s="60">
        <v>17358842</v>
      </c>
      <c r="N34" s="60">
        <v>60640859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101667817</v>
      </c>
      <c r="X34" s="60">
        <v>189507000</v>
      </c>
      <c r="Y34" s="60">
        <v>-87839183</v>
      </c>
      <c r="Z34" s="140">
        <v>-46.35</v>
      </c>
      <c r="AA34" s="155">
        <v>231764661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1369261876</v>
      </c>
      <c r="D36" s="188">
        <f>SUM(D25:D35)</f>
        <v>0</v>
      </c>
      <c r="E36" s="189">
        <f t="shared" si="1"/>
        <v>1858469000</v>
      </c>
      <c r="F36" s="190">
        <f t="shared" si="1"/>
        <v>1858469000</v>
      </c>
      <c r="G36" s="190">
        <f t="shared" si="1"/>
        <v>108663215</v>
      </c>
      <c r="H36" s="190">
        <f t="shared" si="1"/>
        <v>141283126</v>
      </c>
      <c r="I36" s="190">
        <f t="shared" si="1"/>
        <v>196514304</v>
      </c>
      <c r="J36" s="190">
        <f t="shared" si="1"/>
        <v>446460645</v>
      </c>
      <c r="K36" s="190">
        <f t="shared" si="1"/>
        <v>96179978</v>
      </c>
      <c r="L36" s="190">
        <f t="shared" si="1"/>
        <v>93610940</v>
      </c>
      <c r="M36" s="190">
        <f t="shared" si="1"/>
        <v>94911321</v>
      </c>
      <c r="N36" s="190">
        <f t="shared" si="1"/>
        <v>284702239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731162884</v>
      </c>
      <c r="X36" s="190">
        <f t="shared" si="1"/>
        <v>927398994</v>
      </c>
      <c r="Y36" s="190">
        <f t="shared" si="1"/>
        <v>-196236110</v>
      </c>
      <c r="Z36" s="191">
        <f>+IF(X36&lt;&gt;0,+(Y36/X36)*100,0)</f>
        <v>-21.159836410174066</v>
      </c>
      <c r="AA36" s="188">
        <f>SUM(AA25:AA35)</f>
        <v>1858469000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86949013</v>
      </c>
      <c r="D38" s="199">
        <f>+D22-D36</f>
        <v>0</v>
      </c>
      <c r="E38" s="200">
        <f t="shared" si="2"/>
        <v>-332107107</v>
      </c>
      <c r="F38" s="106">
        <f t="shared" si="2"/>
        <v>-332107107</v>
      </c>
      <c r="G38" s="106">
        <f t="shared" si="2"/>
        <v>-34627018</v>
      </c>
      <c r="H38" s="106">
        <f t="shared" si="2"/>
        <v>86506101</v>
      </c>
      <c r="I38" s="106">
        <f t="shared" si="2"/>
        <v>-87748227</v>
      </c>
      <c r="J38" s="106">
        <f t="shared" si="2"/>
        <v>-35869144</v>
      </c>
      <c r="K38" s="106">
        <f t="shared" si="2"/>
        <v>-7967302</v>
      </c>
      <c r="L38" s="106">
        <f t="shared" si="2"/>
        <v>101698538</v>
      </c>
      <c r="M38" s="106">
        <f t="shared" si="2"/>
        <v>25202290</v>
      </c>
      <c r="N38" s="106">
        <f t="shared" si="2"/>
        <v>118933526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83064382</v>
      </c>
      <c r="X38" s="106">
        <f>IF(F22=F36,0,X22-X36)</f>
        <v>-163764496</v>
      </c>
      <c r="Y38" s="106">
        <f t="shared" si="2"/>
        <v>246828878</v>
      </c>
      <c r="Z38" s="201">
        <f>+IF(X38&lt;&gt;0,+(Y38/X38)*100,0)</f>
        <v>-150.72184999122155</v>
      </c>
      <c r="AA38" s="199">
        <f>+AA22-AA36</f>
        <v>-332107107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86949013</v>
      </c>
      <c r="D42" s="206">
        <f>SUM(D38:D41)</f>
        <v>0</v>
      </c>
      <c r="E42" s="207">
        <f t="shared" si="3"/>
        <v>-332107107</v>
      </c>
      <c r="F42" s="88">
        <f t="shared" si="3"/>
        <v>-332107107</v>
      </c>
      <c r="G42" s="88">
        <f t="shared" si="3"/>
        <v>-34627018</v>
      </c>
      <c r="H42" s="88">
        <f t="shared" si="3"/>
        <v>86506101</v>
      </c>
      <c r="I42" s="88">
        <f t="shared" si="3"/>
        <v>-87748227</v>
      </c>
      <c r="J42" s="88">
        <f t="shared" si="3"/>
        <v>-35869144</v>
      </c>
      <c r="K42" s="88">
        <f t="shared" si="3"/>
        <v>-7967302</v>
      </c>
      <c r="L42" s="88">
        <f t="shared" si="3"/>
        <v>101698538</v>
      </c>
      <c r="M42" s="88">
        <f t="shared" si="3"/>
        <v>25202290</v>
      </c>
      <c r="N42" s="88">
        <f t="shared" si="3"/>
        <v>118933526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83064382</v>
      </c>
      <c r="X42" s="88">
        <f t="shared" si="3"/>
        <v>-163764496</v>
      </c>
      <c r="Y42" s="88">
        <f t="shared" si="3"/>
        <v>246828878</v>
      </c>
      <c r="Z42" s="208">
        <f>+IF(X42&lt;&gt;0,+(Y42/X42)*100,0)</f>
        <v>-150.72184999122155</v>
      </c>
      <c r="AA42" s="206">
        <f>SUM(AA38:AA41)</f>
        <v>-332107107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86949013</v>
      </c>
      <c r="D44" s="210">
        <f>+D42-D43</f>
        <v>0</v>
      </c>
      <c r="E44" s="211">
        <f t="shared" si="4"/>
        <v>-332107107</v>
      </c>
      <c r="F44" s="77">
        <f t="shared" si="4"/>
        <v>-332107107</v>
      </c>
      <c r="G44" s="77">
        <f t="shared" si="4"/>
        <v>-34627018</v>
      </c>
      <c r="H44" s="77">
        <f t="shared" si="4"/>
        <v>86506101</v>
      </c>
      <c r="I44" s="77">
        <f t="shared" si="4"/>
        <v>-87748227</v>
      </c>
      <c r="J44" s="77">
        <f t="shared" si="4"/>
        <v>-35869144</v>
      </c>
      <c r="K44" s="77">
        <f t="shared" si="4"/>
        <v>-7967302</v>
      </c>
      <c r="L44" s="77">
        <f t="shared" si="4"/>
        <v>101698538</v>
      </c>
      <c r="M44" s="77">
        <f t="shared" si="4"/>
        <v>25202290</v>
      </c>
      <c r="N44" s="77">
        <f t="shared" si="4"/>
        <v>118933526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83064382</v>
      </c>
      <c r="X44" s="77">
        <f t="shared" si="4"/>
        <v>-163764496</v>
      </c>
      <c r="Y44" s="77">
        <f t="shared" si="4"/>
        <v>246828878</v>
      </c>
      <c r="Z44" s="212">
        <f>+IF(X44&lt;&gt;0,+(Y44/X44)*100,0)</f>
        <v>-150.72184999122155</v>
      </c>
      <c r="AA44" s="210">
        <f>+AA42-AA43</f>
        <v>-332107107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86949013</v>
      </c>
      <c r="D46" s="206">
        <f>SUM(D44:D45)</f>
        <v>0</v>
      </c>
      <c r="E46" s="207">
        <f t="shared" si="5"/>
        <v>-332107107</v>
      </c>
      <c r="F46" s="88">
        <f t="shared" si="5"/>
        <v>-332107107</v>
      </c>
      <c r="G46" s="88">
        <f t="shared" si="5"/>
        <v>-34627018</v>
      </c>
      <c r="H46" s="88">
        <f t="shared" si="5"/>
        <v>86506101</v>
      </c>
      <c r="I46" s="88">
        <f t="shared" si="5"/>
        <v>-87748227</v>
      </c>
      <c r="J46" s="88">
        <f t="shared" si="5"/>
        <v>-35869144</v>
      </c>
      <c r="K46" s="88">
        <f t="shared" si="5"/>
        <v>-7967302</v>
      </c>
      <c r="L46" s="88">
        <f t="shared" si="5"/>
        <v>101698538</v>
      </c>
      <c r="M46" s="88">
        <f t="shared" si="5"/>
        <v>25202290</v>
      </c>
      <c r="N46" s="88">
        <f t="shared" si="5"/>
        <v>118933526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83064382</v>
      </c>
      <c r="X46" s="88">
        <f t="shared" si="5"/>
        <v>-163764496</v>
      </c>
      <c r="Y46" s="88">
        <f t="shared" si="5"/>
        <v>246828878</v>
      </c>
      <c r="Z46" s="208">
        <f>+IF(X46&lt;&gt;0,+(Y46/X46)*100,0)</f>
        <v>-150.72184999122155</v>
      </c>
      <c r="AA46" s="206">
        <f>SUM(AA44:AA45)</f>
        <v>-332107107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86949013</v>
      </c>
      <c r="D48" s="217">
        <f>SUM(D46:D47)</f>
        <v>0</v>
      </c>
      <c r="E48" s="218">
        <f t="shared" si="6"/>
        <v>-332107107</v>
      </c>
      <c r="F48" s="219">
        <f t="shared" si="6"/>
        <v>-332107107</v>
      </c>
      <c r="G48" s="219">
        <f t="shared" si="6"/>
        <v>-34627018</v>
      </c>
      <c r="H48" s="220">
        <f t="shared" si="6"/>
        <v>86506101</v>
      </c>
      <c r="I48" s="220">
        <f t="shared" si="6"/>
        <v>-87748227</v>
      </c>
      <c r="J48" s="220">
        <f t="shared" si="6"/>
        <v>-35869144</v>
      </c>
      <c r="K48" s="220">
        <f t="shared" si="6"/>
        <v>-7967302</v>
      </c>
      <c r="L48" s="220">
        <f t="shared" si="6"/>
        <v>101698538</v>
      </c>
      <c r="M48" s="219">
        <f t="shared" si="6"/>
        <v>25202290</v>
      </c>
      <c r="N48" s="219">
        <f t="shared" si="6"/>
        <v>118933526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83064382</v>
      </c>
      <c r="X48" s="220">
        <f t="shared" si="6"/>
        <v>-163764496</v>
      </c>
      <c r="Y48" s="220">
        <f t="shared" si="6"/>
        <v>246828878</v>
      </c>
      <c r="Z48" s="221">
        <f>+IF(X48&lt;&gt;0,+(Y48/X48)*100,0)</f>
        <v>-150.72184999122155</v>
      </c>
      <c r="AA48" s="222">
        <f>SUM(AA46:AA47)</f>
        <v>-332107107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114096833</v>
      </c>
      <c r="D5" s="153">
        <f>SUM(D6:D8)</f>
        <v>0</v>
      </c>
      <c r="E5" s="154">
        <f t="shared" si="0"/>
        <v>200854000</v>
      </c>
      <c r="F5" s="100">
        <f t="shared" si="0"/>
        <v>200854000</v>
      </c>
      <c r="G5" s="100">
        <f t="shared" si="0"/>
        <v>0</v>
      </c>
      <c r="H5" s="100">
        <f t="shared" si="0"/>
        <v>6875433</v>
      </c>
      <c r="I5" s="100">
        <f t="shared" si="0"/>
        <v>221511</v>
      </c>
      <c r="J5" s="100">
        <f t="shared" si="0"/>
        <v>7096944</v>
      </c>
      <c r="K5" s="100">
        <f t="shared" si="0"/>
        <v>10456179</v>
      </c>
      <c r="L5" s="100">
        <f t="shared" si="0"/>
        <v>21967873</v>
      </c>
      <c r="M5" s="100">
        <f t="shared" si="0"/>
        <v>12942941</v>
      </c>
      <c r="N5" s="100">
        <f t="shared" si="0"/>
        <v>45366993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52463937</v>
      </c>
      <c r="X5" s="100">
        <f t="shared" si="0"/>
        <v>108842002</v>
      </c>
      <c r="Y5" s="100">
        <f t="shared" si="0"/>
        <v>-56378065</v>
      </c>
      <c r="Z5" s="137">
        <f>+IF(X5&lt;&gt;0,+(Y5/X5)*100,0)</f>
        <v>-51.79807791481087</v>
      </c>
      <c r="AA5" s="153">
        <f>SUM(AA6:AA8)</f>
        <v>200854000</v>
      </c>
    </row>
    <row r="6" spans="1:27" ht="13.5">
      <c r="A6" s="138" t="s">
        <v>75</v>
      </c>
      <c r="B6" s="136"/>
      <c r="C6" s="155">
        <v>109215973</v>
      </c>
      <c r="D6" s="155"/>
      <c r="E6" s="156">
        <v>2034000</v>
      </c>
      <c r="F6" s="60">
        <v>2034000</v>
      </c>
      <c r="G6" s="60"/>
      <c r="H6" s="60">
        <v>6598931</v>
      </c>
      <c r="I6" s="60">
        <v>13499</v>
      </c>
      <c r="J6" s="60">
        <v>6612430</v>
      </c>
      <c r="K6" s="60">
        <v>9641155</v>
      </c>
      <c r="L6" s="60">
        <v>21473635</v>
      </c>
      <c r="M6" s="60">
        <v>12766082</v>
      </c>
      <c r="N6" s="60">
        <v>43880872</v>
      </c>
      <c r="O6" s="60"/>
      <c r="P6" s="60"/>
      <c r="Q6" s="60"/>
      <c r="R6" s="60"/>
      <c r="S6" s="60"/>
      <c r="T6" s="60"/>
      <c r="U6" s="60"/>
      <c r="V6" s="60"/>
      <c r="W6" s="60">
        <v>50493302</v>
      </c>
      <c r="X6" s="60">
        <v>106018668</v>
      </c>
      <c r="Y6" s="60">
        <v>-55525366</v>
      </c>
      <c r="Z6" s="140">
        <v>-52.37</v>
      </c>
      <c r="AA6" s="62">
        <v>2034000</v>
      </c>
    </row>
    <row r="7" spans="1:27" ht="13.5">
      <c r="A7" s="138" t="s">
        <v>76</v>
      </c>
      <c r="B7" s="136"/>
      <c r="C7" s="157">
        <v>1574940</v>
      </c>
      <c r="D7" s="157"/>
      <c r="E7" s="158">
        <v>1450000</v>
      </c>
      <c r="F7" s="159">
        <v>1450000</v>
      </c>
      <c r="G7" s="159"/>
      <c r="H7" s="159">
        <v>276502</v>
      </c>
      <c r="I7" s="159">
        <v>208012</v>
      </c>
      <c r="J7" s="159">
        <v>484514</v>
      </c>
      <c r="K7" s="159">
        <v>669024</v>
      </c>
      <c r="L7" s="159">
        <v>348321</v>
      </c>
      <c r="M7" s="159">
        <v>9845</v>
      </c>
      <c r="N7" s="159">
        <v>1027190</v>
      </c>
      <c r="O7" s="159"/>
      <c r="P7" s="159"/>
      <c r="Q7" s="159"/>
      <c r="R7" s="159"/>
      <c r="S7" s="159"/>
      <c r="T7" s="159"/>
      <c r="U7" s="159"/>
      <c r="V7" s="159"/>
      <c r="W7" s="159">
        <v>1511704</v>
      </c>
      <c r="X7" s="159">
        <v>1225002</v>
      </c>
      <c r="Y7" s="159">
        <v>286702</v>
      </c>
      <c r="Z7" s="141">
        <v>23.4</v>
      </c>
      <c r="AA7" s="225">
        <v>1450000</v>
      </c>
    </row>
    <row r="8" spans="1:27" ht="13.5">
      <c r="A8" s="138" t="s">
        <v>77</v>
      </c>
      <c r="B8" s="136"/>
      <c r="C8" s="155">
        <v>3305920</v>
      </c>
      <c r="D8" s="155"/>
      <c r="E8" s="156">
        <v>197370000</v>
      </c>
      <c r="F8" s="60">
        <v>197370000</v>
      </c>
      <c r="G8" s="60"/>
      <c r="H8" s="60"/>
      <c r="I8" s="60"/>
      <c r="J8" s="60"/>
      <c r="K8" s="60">
        <v>146000</v>
      </c>
      <c r="L8" s="60">
        <v>145917</v>
      </c>
      <c r="M8" s="60">
        <v>167014</v>
      </c>
      <c r="N8" s="60">
        <v>458931</v>
      </c>
      <c r="O8" s="60"/>
      <c r="P8" s="60"/>
      <c r="Q8" s="60"/>
      <c r="R8" s="60"/>
      <c r="S8" s="60"/>
      <c r="T8" s="60"/>
      <c r="U8" s="60"/>
      <c r="V8" s="60"/>
      <c r="W8" s="60">
        <v>458931</v>
      </c>
      <c r="X8" s="60">
        <v>1598332</v>
      </c>
      <c r="Y8" s="60">
        <v>-1139401</v>
      </c>
      <c r="Z8" s="140">
        <v>-71.29</v>
      </c>
      <c r="AA8" s="62">
        <v>197370000</v>
      </c>
    </row>
    <row r="9" spans="1:27" ht="13.5">
      <c r="A9" s="135" t="s">
        <v>78</v>
      </c>
      <c r="B9" s="136"/>
      <c r="C9" s="153">
        <f aca="true" t="shared" si="1" ref="C9:Y9">SUM(C10:C14)</f>
        <v>31790759</v>
      </c>
      <c r="D9" s="153">
        <f>SUM(D10:D14)</f>
        <v>0</v>
      </c>
      <c r="E9" s="154">
        <f t="shared" si="1"/>
        <v>38775000</v>
      </c>
      <c r="F9" s="100">
        <f t="shared" si="1"/>
        <v>38775000</v>
      </c>
      <c r="G9" s="100">
        <f t="shared" si="1"/>
        <v>2300000</v>
      </c>
      <c r="H9" s="100">
        <f t="shared" si="1"/>
        <v>4840668</v>
      </c>
      <c r="I9" s="100">
        <f t="shared" si="1"/>
        <v>1668995</v>
      </c>
      <c r="J9" s="100">
        <f t="shared" si="1"/>
        <v>8809663</v>
      </c>
      <c r="K9" s="100">
        <f t="shared" si="1"/>
        <v>236275</v>
      </c>
      <c r="L9" s="100">
        <f t="shared" si="1"/>
        <v>591582</v>
      </c>
      <c r="M9" s="100">
        <f t="shared" si="1"/>
        <v>1765189</v>
      </c>
      <c r="N9" s="100">
        <f t="shared" si="1"/>
        <v>2593046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11402709</v>
      </c>
      <c r="X9" s="100">
        <f t="shared" si="1"/>
        <v>15841376</v>
      </c>
      <c r="Y9" s="100">
        <f t="shared" si="1"/>
        <v>-4438667</v>
      </c>
      <c r="Z9" s="137">
        <f>+IF(X9&lt;&gt;0,+(Y9/X9)*100,0)</f>
        <v>-28.019453613120476</v>
      </c>
      <c r="AA9" s="102">
        <f>SUM(AA10:AA14)</f>
        <v>38775000</v>
      </c>
    </row>
    <row r="10" spans="1:27" ht="13.5">
      <c r="A10" s="138" t="s">
        <v>79</v>
      </c>
      <c r="B10" s="136"/>
      <c r="C10" s="155">
        <v>2659503</v>
      </c>
      <c r="D10" s="155"/>
      <c r="E10" s="156"/>
      <c r="F10" s="60"/>
      <c r="G10" s="60"/>
      <c r="H10" s="60"/>
      <c r="I10" s="60"/>
      <c r="J10" s="60"/>
      <c r="K10" s="60"/>
      <c r="L10" s="60">
        <v>60000</v>
      </c>
      <c r="M10" s="60"/>
      <c r="N10" s="60">
        <v>60000</v>
      </c>
      <c r="O10" s="60"/>
      <c r="P10" s="60"/>
      <c r="Q10" s="60"/>
      <c r="R10" s="60"/>
      <c r="S10" s="60"/>
      <c r="T10" s="60"/>
      <c r="U10" s="60"/>
      <c r="V10" s="60"/>
      <c r="W10" s="60">
        <v>60000</v>
      </c>
      <c r="X10" s="60">
        <v>6981668</v>
      </c>
      <c r="Y10" s="60">
        <v>-6921668</v>
      </c>
      <c r="Z10" s="140">
        <v>-99.14</v>
      </c>
      <c r="AA10" s="62"/>
    </row>
    <row r="11" spans="1:27" ht="13.5">
      <c r="A11" s="138" t="s">
        <v>80</v>
      </c>
      <c r="B11" s="136"/>
      <c r="C11" s="155">
        <v>21568220</v>
      </c>
      <c r="D11" s="155"/>
      <c r="E11" s="156">
        <v>38775000</v>
      </c>
      <c r="F11" s="60">
        <v>38775000</v>
      </c>
      <c r="G11" s="60"/>
      <c r="H11" s="60">
        <v>4840668</v>
      </c>
      <c r="I11" s="60">
        <v>1227995</v>
      </c>
      <c r="J11" s="60">
        <v>6068663</v>
      </c>
      <c r="K11" s="60">
        <v>2463267</v>
      </c>
      <c r="L11" s="60"/>
      <c r="M11" s="60">
        <v>519764</v>
      </c>
      <c r="N11" s="60">
        <v>2983031</v>
      </c>
      <c r="O11" s="60"/>
      <c r="P11" s="60"/>
      <c r="Q11" s="60"/>
      <c r="R11" s="60"/>
      <c r="S11" s="60"/>
      <c r="T11" s="60"/>
      <c r="U11" s="60"/>
      <c r="V11" s="60"/>
      <c r="W11" s="60">
        <v>9051694</v>
      </c>
      <c r="X11" s="60">
        <v>4518335</v>
      </c>
      <c r="Y11" s="60">
        <v>4533359</v>
      </c>
      <c r="Z11" s="140">
        <v>100.33</v>
      </c>
      <c r="AA11" s="62">
        <v>38775000</v>
      </c>
    </row>
    <row r="12" spans="1:27" ht="13.5">
      <c r="A12" s="138" t="s">
        <v>81</v>
      </c>
      <c r="B12" s="136"/>
      <c r="C12" s="155">
        <v>214232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2091373</v>
      </c>
      <c r="Y12" s="60">
        <v>-2091373</v>
      </c>
      <c r="Z12" s="140">
        <v>-100</v>
      </c>
      <c r="AA12" s="62"/>
    </row>
    <row r="13" spans="1:27" ht="13.5">
      <c r="A13" s="138" t="s">
        <v>82</v>
      </c>
      <c r="B13" s="136"/>
      <c r="C13" s="155">
        <v>6629257</v>
      </c>
      <c r="D13" s="155"/>
      <c r="E13" s="156"/>
      <c r="F13" s="60"/>
      <c r="G13" s="60">
        <v>2300000</v>
      </c>
      <c r="H13" s="60"/>
      <c r="I13" s="60">
        <v>441000</v>
      </c>
      <c r="J13" s="60">
        <v>2741000</v>
      </c>
      <c r="K13" s="60">
        <v>-2300000</v>
      </c>
      <c r="L13" s="60">
        <v>497993</v>
      </c>
      <c r="M13" s="60">
        <v>1245425</v>
      </c>
      <c r="N13" s="60">
        <v>-556582</v>
      </c>
      <c r="O13" s="60"/>
      <c r="P13" s="60"/>
      <c r="Q13" s="60"/>
      <c r="R13" s="60"/>
      <c r="S13" s="60"/>
      <c r="T13" s="60"/>
      <c r="U13" s="60"/>
      <c r="V13" s="60"/>
      <c r="W13" s="60">
        <v>2184418</v>
      </c>
      <c r="X13" s="60">
        <v>2250000</v>
      </c>
      <c r="Y13" s="60">
        <v>-65582</v>
      </c>
      <c r="Z13" s="140">
        <v>-2.91</v>
      </c>
      <c r="AA13" s="62"/>
    </row>
    <row r="14" spans="1:27" ht="13.5">
      <c r="A14" s="138" t="s">
        <v>83</v>
      </c>
      <c r="B14" s="136"/>
      <c r="C14" s="157">
        <v>719547</v>
      </c>
      <c r="D14" s="157"/>
      <c r="E14" s="158"/>
      <c r="F14" s="159"/>
      <c r="G14" s="159"/>
      <c r="H14" s="159"/>
      <c r="I14" s="159"/>
      <c r="J14" s="159"/>
      <c r="K14" s="159">
        <v>73008</v>
      </c>
      <c r="L14" s="159">
        <v>33589</v>
      </c>
      <c r="M14" s="159"/>
      <c r="N14" s="159">
        <v>106597</v>
      </c>
      <c r="O14" s="159"/>
      <c r="P14" s="159"/>
      <c r="Q14" s="159"/>
      <c r="R14" s="159"/>
      <c r="S14" s="159"/>
      <c r="T14" s="159"/>
      <c r="U14" s="159"/>
      <c r="V14" s="159"/>
      <c r="W14" s="159">
        <v>106597</v>
      </c>
      <c r="X14" s="159"/>
      <c r="Y14" s="159">
        <v>106597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134670750</v>
      </c>
      <c r="D15" s="153">
        <f>SUM(D16:D18)</f>
        <v>0</v>
      </c>
      <c r="E15" s="154">
        <f t="shared" si="2"/>
        <v>186399959</v>
      </c>
      <c r="F15" s="100">
        <f t="shared" si="2"/>
        <v>186399959</v>
      </c>
      <c r="G15" s="100">
        <f t="shared" si="2"/>
        <v>445866</v>
      </c>
      <c r="H15" s="100">
        <f t="shared" si="2"/>
        <v>5999095</v>
      </c>
      <c r="I15" s="100">
        <f t="shared" si="2"/>
        <v>4229558</v>
      </c>
      <c r="J15" s="100">
        <f t="shared" si="2"/>
        <v>10674519</v>
      </c>
      <c r="K15" s="100">
        <f t="shared" si="2"/>
        <v>6188309</v>
      </c>
      <c r="L15" s="100">
        <f t="shared" si="2"/>
        <v>4289435</v>
      </c>
      <c r="M15" s="100">
        <f t="shared" si="2"/>
        <v>8880324</v>
      </c>
      <c r="N15" s="100">
        <f t="shared" si="2"/>
        <v>19358068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30032587</v>
      </c>
      <c r="X15" s="100">
        <f t="shared" si="2"/>
        <v>56403314</v>
      </c>
      <c r="Y15" s="100">
        <f t="shared" si="2"/>
        <v>-26370727</v>
      </c>
      <c r="Z15" s="137">
        <f>+IF(X15&lt;&gt;0,+(Y15/X15)*100,0)</f>
        <v>-46.75386095221285</v>
      </c>
      <c r="AA15" s="102">
        <f>SUM(AA16:AA18)</f>
        <v>186399959</v>
      </c>
    </row>
    <row r="16" spans="1:27" ht="13.5">
      <c r="A16" s="138" t="s">
        <v>85</v>
      </c>
      <c r="B16" s="136"/>
      <c r="C16" s="155">
        <v>25552212</v>
      </c>
      <c r="D16" s="155"/>
      <c r="E16" s="156">
        <v>23039959</v>
      </c>
      <c r="F16" s="60">
        <v>23039959</v>
      </c>
      <c r="G16" s="60"/>
      <c r="H16" s="60">
        <v>733319</v>
      </c>
      <c r="I16" s="60">
        <v>470425</v>
      </c>
      <c r="J16" s="60">
        <v>1203744</v>
      </c>
      <c r="K16" s="60">
        <v>96839</v>
      </c>
      <c r="L16" s="60">
        <v>7673</v>
      </c>
      <c r="M16" s="60">
        <v>1555454</v>
      </c>
      <c r="N16" s="60">
        <v>1659966</v>
      </c>
      <c r="O16" s="60"/>
      <c r="P16" s="60"/>
      <c r="Q16" s="60"/>
      <c r="R16" s="60"/>
      <c r="S16" s="60"/>
      <c r="T16" s="60"/>
      <c r="U16" s="60"/>
      <c r="V16" s="60"/>
      <c r="W16" s="60">
        <v>2863710</v>
      </c>
      <c r="X16" s="60">
        <v>11561647</v>
      </c>
      <c r="Y16" s="60">
        <v>-8697937</v>
      </c>
      <c r="Z16" s="140">
        <v>-75.23</v>
      </c>
      <c r="AA16" s="62">
        <v>23039959</v>
      </c>
    </row>
    <row r="17" spans="1:27" ht="13.5">
      <c r="A17" s="138" t="s">
        <v>86</v>
      </c>
      <c r="B17" s="136"/>
      <c r="C17" s="155">
        <v>109118538</v>
      </c>
      <c r="D17" s="155"/>
      <c r="E17" s="156">
        <v>163360000</v>
      </c>
      <c r="F17" s="60">
        <v>163360000</v>
      </c>
      <c r="G17" s="60">
        <v>445866</v>
      </c>
      <c r="H17" s="60">
        <v>5265776</v>
      </c>
      <c r="I17" s="60">
        <v>3759133</v>
      </c>
      <c r="J17" s="60">
        <v>9470775</v>
      </c>
      <c r="K17" s="60">
        <v>6091470</v>
      </c>
      <c r="L17" s="60">
        <v>4281762</v>
      </c>
      <c r="M17" s="60">
        <v>7324870</v>
      </c>
      <c r="N17" s="60">
        <v>17698102</v>
      </c>
      <c r="O17" s="60"/>
      <c r="P17" s="60"/>
      <c r="Q17" s="60"/>
      <c r="R17" s="60"/>
      <c r="S17" s="60"/>
      <c r="T17" s="60"/>
      <c r="U17" s="60"/>
      <c r="V17" s="60"/>
      <c r="W17" s="60">
        <v>27168877</v>
      </c>
      <c r="X17" s="60">
        <v>44841667</v>
      </c>
      <c r="Y17" s="60">
        <v>-17672790</v>
      </c>
      <c r="Z17" s="140">
        <v>-39.41</v>
      </c>
      <c r="AA17" s="62">
        <v>163360000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127104687</v>
      </c>
      <c r="D19" s="153">
        <f>SUM(D20:D23)</f>
        <v>0</v>
      </c>
      <c r="E19" s="154">
        <f t="shared" si="3"/>
        <v>18200000</v>
      </c>
      <c r="F19" s="100">
        <f t="shared" si="3"/>
        <v>18200000</v>
      </c>
      <c r="G19" s="100">
        <f t="shared" si="3"/>
        <v>7349184</v>
      </c>
      <c r="H19" s="100">
        <f t="shared" si="3"/>
        <v>11471662</v>
      </c>
      <c r="I19" s="100">
        <f t="shared" si="3"/>
        <v>8665800</v>
      </c>
      <c r="J19" s="100">
        <f t="shared" si="3"/>
        <v>27486646</v>
      </c>
      <c r="K19" s="100">
        <f t="shared" si="3"/>
        <v>-3708374</v>
      </c>
      <c r="L19" s="100">
        <f t="shared" si="3"/>
        <v>14214872</v>
      </c>
      <c r="M19" s="100">
        <f t="shared" si="3"/>
        <v>6693291</v>
      </c>
      <c r="N19" s="100">
        <f t="shared" si="3"/>
        <v>17199789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44686435</v>
      </c>
      <c r="X19" s="100">
        <f t="shared" si="3"/>
        <v>57821669</v>
      </c>
      <c r="Y19" s="100">
        <f t="shared" si="3"/>
        <v>-13135234</v>
      </c>
      <c r="Z19" s="137">
        <f>+IF(X19&lt;&gt;0,+(Y19/X19)*100,0)</f>
        <v>-22.716801896534673</v>
      </c>
      <c r="AA19" s="102">
        <f>SUM(AA20:AA23)</f>
        <v>18200000</v>
      </c>
    </row>
    <row r="20" spans="1:27" ht="13.5">
      <c r="A20" s="138" t="s">
        <v>89</v>
      </c>
      <c r="B20" s="136"/>
      <c r="C20" s="155">
        <v>33522713</v>
      </c>
      <c r="D20" s="155"/>
      <c r="E20" s="156">
        <v>18200000</v>
      </c>
      <c r="F20" s="60">
        <v>18200000</v>
      </c>
      <c r="G20" s="60">
        <v>6612051</v>
      </c>
      <c r="H20" s="60">
        <v>5377432</v>
      </c>
      <c r="I20" s="60">
        <v>3730002</v>
      </c>
      <c r="J20" s="60">
        <v>15719485</v>
      </c>
      <c r="K20" s="60">
        <v>-6455221</v>
      </c>
      <c r="L20" s="60">
        <v>4545519</v>
      </c>
      <c r="M20" s="60">
        <v>3999311</v>
      </c>
      <c r="N20" s="60">
        <v>2089609</v>
      </c>
      <c r="O20" s="60"/>
      <c r="P20" s="60"/>
      <c r="Q20" s="60"/>
      <c r="R20" s="60"/>
      <c r="S20" s="60"/>
      <c r="T20" s="60"/>
      <c r="U20" s="60"/>
      <c r="V20" s="60"/>
      <c r="W20" s="60">
        <v>17809094</v>
      </c>
      <c r="X20" s="60">
        <v>7850002</v>
      </c>
      <c r="Y20" s="60">
        <v>9959092</v>
      </c>
      <c r="Z20" s="140">
        <v>126.87</v>
      </c>
      <c r="AA20" s="62">
        <v>18200000</v>
      </c>
    </row>
    <row r="21" spans="1:27" ht="13.5">
      <c r="A21" s="138" t="s">
        <v>90</v>
      </c>
      <c r="B21" s="136"/>
      <c r="C21" s="155">
        <v>28490594</v>
      </c>
      <c r="D21" s="155"/>
      <c r="E21" s="156"/>
      <c r="F21" s="60"/>
      <c r="G21" s="60">
        <v>737133</v>
      </c>
      <c r="H21" s="60">
        <v>4390453</v>
      </c>
      <c r="I21" s="60">
        <v>1076498</v>
      </c>
      <c r="J21" s="60">
        <v>6204084</v>
      </c>
      <c r="K21" s="60">
        <v>2746847</v>
      </c>
      <c r="L21" s="60">
        <v>9070703</v>
      </c>
      <c r="M21" s="60">
        <v>2471445</v>
      </c>
      <c r="N21" s="60">
        <v>14288995</v>
      </c>
      <c r="O21" s="60"/>
      <c r="P21" s="60"/>
      <c r="Q21" s="60"/>
      <c r="R21" s="60"/>
      <c r="S21" s="60"/>
      <c r="T21" s="60"/>
      <c r="U21" s="60"/>
      <c r="V21" s="60"/>
      <c r="W21" s="60">
        <v>20493079</v>
      </c>
      <c r="X21" s="60">
        <v>47605000</v>
      </c>
      <c r="Y21" s="60">
        <v>-27111921</v>
      </c>
      <c r="Z21" s="140">
        <v>-56.95</v>
      </c>
      <c r="AA21" s="62"/>
    </row>
    <row r="22" spans="1:27" ht="13.5">
      <c r="A22" s="138" t="s">
        <v>91</v>
      </c>
      <c r="B22" s="136"/>
      <c r="C22" s="157">
        <v>50243531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2366667</v>
      </c>
      <c r="Y22" s="159">
        <v>-2366667</v>
      </c>
      <c r="Z22" s="141">
        <v>-100</v>
      </c>
      <c r="AA22" s="225"/>
    </row>
    <row r="23" spans="1:27" ht="13.5">
      <c r="A23" s="138" t="s">
        <v>92</v>
      </c>
      <c r="B23" s="136"/>
      <c r="C23" s="155">
        <v>14847849</v>
      </c>
      <c r="D23" s="155"/>
      <c r="E23" s="156"/>
      <c r="F23" s="60"/>
      <c r="G23" s="60"/>
      <c r="H23" s="60">
        <v>1703777</v>
      </c>
      <c r="I23" s="60">
        <v>3859300</v>
      </c>
      <c r="J23" s="60">
        <v>5563077</v>
      </c>
      <c r="K23" s="60"/>
      <c r="L23" s="60">
        <v>598650</v>
      </c>
      <c r="M23" s="60">
        <v>222535</v>
      </c>
      <c r="N23" s="60">
        <v>821185</v>
      </c>
      <c r="O23" s="60"/>
      <c r="P23" s="60"/>
      <c r="Q23" s="60"/>
      <c r="R23" s="60"/>
      <c r="S23" s="60"/>
      <c r="T23" s="60"/>
      <c r="U23" s="60"/>
      <c r="V23" s="60"/>
      <c r="W23" s="60">
        <v>6384262</v>
      </c>
      <c r="X23" s="60"/>
      <c r="Y23" s="60">
        <v>6384262</v>
      </c>
      <c r="Z23" s="140"/>
      <c r="AA23" s="62"/>
    </row>
    <row r="24" spans="1:27" ht="13.5">
      <c r="A24" s="135" t="s">
        <v>93</v>
      </c>
      <c r="B24" s="142"/>
      <c r="C24" s="153">
        <v>1240355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408903384</v>
      </c>
      <c r="D25" s="217">
        <f>+D5+D9+D15+D19+D24</f>
        <v>0</v>
      </c>
      <c r="E25" s="230">
        <f t="shared" si="4"/>
        <v>444228959</v>
      </c>
      <c r="F25" s="219">
        <f t="shared" si="4"/>
        <v>444228959</v>
      </c>
      <c r="G25" s="219">
        <f t="shared" si="4"/>
        <v>10095050</v>
      </c>
      <c r="H25" s="219">
        <f t="shared" si="4"/>
        <v>29186858</v>
      </c>
      <c r="I25" s="219">
        <f t="shared" si="4"/>
        <v>14785864</v>
      </c>
      <c r="J25" s="219">
        <f t="shared" si="4"/>
        <v>54067772</v>
      </c>
      <c r="K25" s="219">
        <f t="shared" si="4"/>
        <v>13172389</v>
      </c>
      <c r="L25" s="219">
        <f t="shared" si="4"/>
        <v>41063762</v>
      </c>
      <c r="M25" s="219">
        <f t="shared" si="4"/>
        <v>30281745</v>
      </c>
      <c r="N25" s="219">
        <f t="shared" si="4"/>
        <v>84517896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138585668</v>
      </c>
      <c r="X25" s="219">
        <f t="shared" si="4"/>
        <v>238908361</v>
      </c>
      <c r="Y25" s="219">
        <f t="shared" si="4"/>
        <v>-100322693</v>
      </c>
      <c r="Z25" s="231">
        <f>+IF(X25&lt;&gt;0,+(Y25/X25)*100,0)</f>
        <v>-41.99212308019643</v>
      </c>
      <c r="AA25" s="232">
        <f>+AA5+AA9+AA15+AA19+AA24</f>
        <v>444228959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220909125</v>
      </c>
      <c r="D28" s="155"/>
      <c r="E28" s="156">
        <v>152214000</v>
      </c>
      <c r="F28" s="60">
        <v>152214000</v>
      </c>
      <c r="G28" s="60">
        <v>731582</v>
      </c>
      <c r="H28" s="60">
        <v>9794495</v>
      </c>
      <c r="I28" s="60">
        <v>2914057</v>
      </c>
      <c r="J28" s="60">
        <v>13440134</v>
      </c>
      <c r="K28" s="60">
        <v>8173751</v>
      </c>
      <c r="L28" s="60">
        <v>11519112</v>
      </c>
      <c r="M28" s="60">
        <v>9160551</v>
      </c>
      <c r="N28" s="60">
        <v>28853414</v>
      </c>
      <c r="O28" s="60"/>
      <c r="P28" s="60"/>
      <c r="Q28" s="60"/>
      <c r="R28" s="60"/>
      <c r="S28" s="60"/>
      <c r="T28" s="60"/>
      <c r="U28" s="60"/>
      <c r="V28" s="60"/>
      <c r="W28" s="60">
        <v>42293548</v>
      </c>
      <c r="X28" s="60"/>
      <c r="Y28" s="60">
        <v>42293548</v>
      </c>
      <c r="Z28" s="140"/>
      <c r="AA28" s="155">
        <v>152214000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220909125</v>
      </c>
      <c r="D32" s="210">
        <f>SUM(D28:D31)</f>
        <v>0</v>
      </c>
      <c r="E32" s="211">
        <f t="shared" si="5"/>
        <v>152214000</v>
      </c>
      <c r="F32" s="77">
        <f t="shared" si="5"/>
        <v>152214000</v>
      </c>
      <c r="G32" s="77">
        <f t="shared" si="5"/>
        <v>731582</v>
      </c>
      <c r="H32" s="77">
        <f t="shared" si="5"/>
        <v>9794495</v>
      </c>
      <c r="I32" s="77">
        <f t="shared" si="5"/>
        <v>2914057</v>
      </c>
      <c r="J32" s="77">
        <f t="shared" si="5"/>
        <v>13440134</v>
      </c>
      <c r="K32" s="77">
        <f t="shared" si="5"/>
        <v>8173751</v>
      </c>
      <c r="L32" s="77">
        <f t="shared" si="5"/>
        <v>11519112</v>
      </c>
      <c r="M32" s="77">
        <f t="shared" si="5"/>
        <v>9160551</v>
      </c>
      <c r="N32" s="77">
        <f t="shared" si="5"/>
        <v>28853414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42293548</v>
      </c>
      <c r="X32" s="77">
        <f t="shared" si="5"/>
        <v>0</v>
      </c>
      <c r="Y32" s="77">
        <f t="shared" si="5"/>
        <v>42293548</v>
      </c>
      <c r="Z32" s="212">
        <f>+IF(X32&lt;&gt;0,+(Y32/X32)*100,0)</f>
        <v>0</v>
      </c>
      <c r="AA32" s="79">
        <f>SUM(AA28:AA31)</f>
        <v>152214000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66999473</v>
      </c>
      <c r="D34" s="155"/>
      <c r="E34" s="156">
        <v>254939959</v>
      </c>
      <c r="F34" s="60">
        <v>254939959</v>
      </c>
      <c r="G34" s="60">
        <v>6828527</v>
      </c>
      <c r="H34" s="60">
        <v>18926689</v>
      </c>
      <c r="I34" s="60">
        <v>10709851</v>
      </c>
      <c r="J34" s="60">
        <v>36465067</v>
      </c>
      <c r="K34" s="60">
        <v>6398111</v>
      </c>
      <c r="L34" s="60">
        <v>25918218</v>
      </c>
      <c r="M34" s="60">
        <v>20647422</v>
      </c>
      <c r="N34" s="60">
        <v>52963751</v>
      </c>
      <c r="O34" s="60"/>
      <c r="P34" s="60"/>
      <c r="Q34" s="60"/>
      <c r="R34" s="60"/>
      <c r="S34" s="60"/>
      <c r="T34" s="60"/>
      <c r="U34" s="60"/>
      <c r="V34" s="60"/>
      <c r="W34" s="60">
        <v>89428818</v>
      </c>
      <c r="X34" s="60"/>
      <c r="Y34" s="60">
        <v>89428818</v>
      </c>
      <c r="Z34" s="140"/>
      <c r="AA34" s="62">
        <v>254939959</v>
      </c>
    </row>
    <row r="35" spans="1:27" ht="13.5">
      <c r="A35" s="237" t="s">
        <v>53</v>
      </c>
      <c r="B35" s="136"/>
      <c r="C35" s="155">
        <v>120994786</v>
      </c>
      <c r="D35" s="155"/>
      <c r="E35" s="156">
        <v>37075000</v>
      </c>
      <c r="F35" s="60">
        <v>37075000</v>
      </c>
      <c r="G35" s="60">
        <v>2534941</v>
      </c>
      <c r="H35" s="60">
        <v>465674</v>
      </c>
      <c r="I35" s="60">
        <v>1161956</v>
      </c>
      <c r="J35" s="60">
        <v>4162571</v>
      </c>
      <c r="K35" s="60">
        <v>-1399473</v>
      </c>
      <c r="L35" s="60">
        <v>3626432</v>
      </c>
      <c r="M35" s="60">
        <v>473772</v>
      </c>
      <c r="N35" s="60">
        <v>2700731</v>
      </c>
      <c r="O35" s="60"/>
      <c r="P35" s="60"/>
      <c r="Q35" s="60"/>
      <c r="R35" s="60"/>
      <c r="S35" s="60"/>
      <c r="T35" s="60"/>
      <c r="U35" s="60"/>
      <c r="V35" s="60"/>
      <c r="W35" s="60">
        <v>6863302</v>
      </c>
      <c r="X35" s="60"/>
      <c r="Y35" s="60">
        <v>6863302</v>
      </c>
      <c r="Z35" s="140"/>
      <c r="AA35" s="62">
        <v>37075000</v>
      </c>
    </row>
    <row r="36" spans="1:27" ht="13.5">
      <c r="A36" s="238" t="s">
        <v>139</v>
      </c>
      <c r="B36" s="149"/>
      <c r="C36" s="222">
        <f aca="true" t="shared" si="6" ref="C36:Y36">SUM(C32:C35)</f>
        <v>408903384</v>
      </c>
      <c r="D36" s="222">
        <f>SUM(D32:D35)</f>
        <v>0</v>
      </c>
      <c r="E36" s="218">
        <f t="shared" si="6"/>
        <v>444228959</v>
      </c>
      <c r="F36" s="220">
        <f t="shared" si="6"/>
        <v>444228959</v>
      </c>
      <c r="G36" s="220">
        <f t="shared" si="6"/>
        <v>10095050</v>
      </c>
      <c r="H36" s="220">
        <f t="shared" si="6"/>
        <v>29186858</v>
      </c>
      <c r="I36" s="220">
        <f t="shared" si="6"/>
        <v>14785864</v>
      </c>
      <c r="J36" s="220">
        <f t="shared" si="6"/>
        <v>54067772</v>
      </c>
      <c r="K36" s="220">
        <f t="shared" si="6"/>
        <v>13172389</v>
      </c>
      <c r="L36" s="220">
        <f t="shared" si="6"/>
        <v>41063762</v>
      </c>
      <c r="M36" s="220">
        <f t="shared" si="6"/>
        <v>30281745</v>
      </c>
      <c r="N36" s="220">
        <f t="shared" si="6"/>
        <v>84517896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138585668</v>
      </c>
      <c r="X36" s="220">
        <f t="shared" si="6"/>
        <v>0</v>
      </c>
      <c r="Y36" s="220">
        <f t="shared" si="6"/>
        <v>138585668</v>
      </c>
      <c r="Z36" s="221">
        <f>+IF(X36&lt;&gt;0,+(Y36/X36)*100,0)</f>
        <v>0</v>
      </c>
      <c r="AA36" s="239">
        <f>SUM(AA32:AA35)</f>
        <v>444228959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327907203</v>
      </c>
      <c r="D6" s="155"/>
      <c r="E6" s="59"/>
      <c r="F6" s="60"/>
      <c r="G6" s="60">
        <v>369304688</v>
      </c>
      <c r="H6" s="60">
        <v>329639752</v>
      </c>
      <c r="I6" s="60">
        <v>307903543</v>
      </c>
      <c r="J6" s="60">
        <v>307903543</v>
      </c>
      <c r="K6" s="60">
        <v>286960910</v>
      </c>
      <c r="L6" s="60">
        <v>239550463</v>
      </c>
      <c r="M6" s="60">
        <v>269556625</v>
      </c>
      <c r="N6" s="60">
        <v>269556625</v>
      </c>
      <c r="O6" s="60"/>
      <c r="P6" s="60"/>
      <c r="Q6" s="60"/>
      <c r="R6" s="60"/>
      <c r="S6" s="60"/>
      <c r="T6" s="60"/>
      <c r="U6" s="60"/>
      <c r="V6" s="60"/>
      <c r="W6" s="60">
        <v>269556625</v>
      </c>
      <c r="X6" s="60"/>
      <c r="Y6" s="60">
        <v>269556625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278841319</v>
      </c>
      <c r="F7" s="60">
        <v>278841319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139420660</v>
      </c>
      <c r="Y7" s="60">
        <v>-139420660</v>
      </c>
      <c r="Z7" s="140">
        <v>-100</v>
      </c>
      <c r="AA7" s="62">
        <v>278841319</v>
      </c>
    </row>
    <row r="8" spans="1:27" ht="13.5">
      <c r="A8" s="249" t="s">
        <v>145</v>
      </c>
      <c r="B8" s="182"/>
      <c r="C8" s="155">
        <v>522181845</v>
      </c>
      <c r="D8" s="155"/>
      <c r="E8" s="59">
        <v>474895577</v>
      </c>
      <c r="F8" s="60">
        <v>474895577</v>
      </c>
      <c r="G8" s="60">
        <v>496621417</v>
      </c>
      <c r="H8" s="60">
        <v>551040042</v>
      </c>
      <c r="I8" s="60">
        <v>555123216</v>
      </c>
      <c r="J8" s="60">
        <v>555123216</v>
      </c>
      <c r="K8" s="60">
        <v>562345019</v>
      </c>
      <c r="L8" s="60">
        <v>580573862</v>
      </c>
      <c r="M8" s="60">
        <v>572916356</v>
      </c>
      <c r="N8" s="60">
        <v>572916356</v>
      </c>
      <c r="O8" s="60"/>
      <c r="P8" s="60"/>
      <c r="Q8" s="60"/>
      <c r="R8" s="60"/>
      <c r="S8" s="60"/>
      <c r="T8" s="60"/>
      <c r="U8" s="60"/>
      <c r="V8" s="60"/>
      <c r="W8" s="60">
        <v>572916356</v>
      </c>
      <c r="X8" s="60">
        <v>237447789</v>
      </c>
      <c r="Y8" s="60">
        <v>335468567</v>
      </c>
      <c r="Z8" s="140">
        <v>141.28</v>
      </c>
      <c r="AA8" s="62">
        <v>474895577</v>
      </c>
    </row>
    <row r="9" spans="1:27" ht="13.5">
      <c r="A9" s="249" t="s">
        <v>146</v>
      </c>
      <c r="B9" s="182"/>
      <c r="C9" s="155">
        <v>61330533</v>
      </c>
      <c r="D9" s="155"/>
      <c r="E9" s="59"/>
      <c r="F9" s="60"/>
      <c r="G9" s="60">
        <v>50735272</v>
      </c>
      <c r="H9" s="60">
        <v>112642317</v>
      </c>
      <c r="I9" s="60">
        <v>64087578</v>
      </c>
      <c r="J9" s="60">
        <v>64087578</v>
      </c>
      <c r="K9" s="60">
        <v>51034817</v>
      </c>
      <c r="L9" s="60">
        <v>163037092</v>
      </c>
      <c r="M9" s="60">
        <v>70610524</v>
      </c>
      <c r="N9" s="60">
        <v>70610524</v>
      </c>
      <c r="O9" s="60"/>
      <c r="P9" s="60"/>
      <c r="Q9" s="60"/>
      <c r="R9" s="60"/>
      <c r="S9" s="60"/>
      <c r="T9" s="60"/>
      <c r="U9" s="60"/>
      <c r="V9" s="60"/>
      <c r="W9" s="60">
        <v>70610524</v>
      </c>
      <c r="X9" s="60"/>
      <c r="Y9" s="60">
        <v>70610524</v>
      </c>
      <c r="Z9" s="140"/>
      <c r="AA9" s="62"/>
    </row>
    <row r="10" spans="1:27" ht="13.5">
      <c r="A10" s="249" t="s">
        <v>147</v>
      </c>
      <c r="B10" s="182"/>
      <c r="C10" s="155">
        <v>8745488</v>
      </c>
      <c r="D10" s="155"/>
      <c r="E10" s="59">
        <v>22158000</v>
      </c>
      <c r="F10" s="60">
        <v>22158000</v>
      </c>
      <c r="G10" s="159">
        <v>151168</v>
      </c>
      <c r="H10" s="159">
        <v>3009668</v>
      </c>
      <c r="I10" s="159">
        <v>399</v>
      </c>
      <c r="J10" s="60">
        <v>399</v>
      </c>
      <c r="K10" s="159">
        <v>5568</v>
      </c>
      <c r="L10" s="159">
        <v>5400</v>
      </c>
      <c r="M10" s="60">
        <v>10566</v>
      </c>
      <c r="N10" s="159">
        <v>10566</v>
      </c>
      <c r="O10" s="159"/>
      <c r="P10" s="159"/>
      <c r="Q10" s="60"/>
      <c r="R10" s="159"/>
      <c r="S10" s="159"/>
      <c r="T10" s="60"/>
      <c r="U10" s="159"/>
      <c r="V10" s="159"/>
      <c r="W10" s="159">
        <v>10566</v>
      </c>
      <c r="X10" s="60">
        <v>11079000</v>
      </c>
      <c r="Y10" s="159">
        <v>-11068434</v>
      </c>
      <c r="Z10" s="141">
        <v>-99.9</v>
      </c>
      <c r="AA10" s="225">
        <v>22158000</v>
      </c>
    </row>
    <row r="11" spans="1:27" ht="13.5">
      <c r="A11" s="249" t="s">
        <v>148</v>
      </c>
      <c r="B11" s="182"/>
      <c r="C11" s="155">
        <v>12439141</v>
      </c>
      <c r="D11" s="155"/>
      <c r="E11" s="59"/>
      <c r="F11" s="60"/>
      <c r="G11" s="60">
        <v>10627124</v>
      </c>
      <c r="H11" s="60">
        <v>19640768</v>
      </c>
      <c r="I11" s="60">
        <v>18591212</v>
      </c>
      <c r="J11" s="60">
        <v>18591212</v>
      </c>
      <c r="K11" s="60">
        <v>19853569</v>
      </c>
      <c r="L11" s="60">
        <v>19281677</v>
      </c>
      <c r="M11" s="60">
        <v>20270924</v>
      </c>
      <c r="N11" s="60">
        <v>20270924</v>
      </c>
      <c r="O11" s="60"/>
      <c r="P11" s="60"/>
      <c r="Q11" s="60"/>
      <c r="R11" s="60"/>
      <c r="S11" s="60"/>
      <c r="T11" s="60"/>
      <c r="U11" s="60"/>
      <c r="V11" s="60"/>
      <c r="W11" s="60">
        <v>20270924</v>
      </c>
      <c r="X11" s="60"/>
      <c r="Y11" s="60">
        <v>20270924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932604210</v>
      </c>
      <c r="D12" s="168">
        <f>SUM(D6:D11)</f>
        <v>0</v>
      </c>
      <c r="E12" s="72">
        <f t="shared" si="0"/>
        <v>775894896</v>
      </c>
      <c r="F12" s="73">
        <f t="shared" si="0"/>
        <v>775894896</v>
      </c>
      <c r="G12" s="73">
        <f t="shared" si="0"/>
        <v>927439669</v>
      </c>
      <c r="H12" s="73">
        <f t="shared" si="0"/>
        <v>1015972547</v>
      </c>
      <c r="I12" s="73">
        <f t="shared" si="0"/>
        <v>945705948</v>
      </c>
      <c r="J12" s="73">
        <f t="shared" si="0"/>
        <v>945705948</v>
      </c>
      <c r="K12" s="73">
        <f t="shared" si="0"/>
        <v>920199883</v>
      </c>
      <c r="L12" s="73">
        <f t="shared" si="0"/>
        <v>1002448494</v>
      </c>
      <c r="M12" s="73">
        <f t="shared" si="0"/>
        <v>933364995</v>
      </c>
      <c r="N12" s="73">
        <f t="shared" si="0"/>
        <v>933364995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933364995</v>
      </c>
      <c r="X12" s="73">
        <f t="shared" si="0"/>
        <v>387947449</v>
      </c>
      <c r="Y12" s="73">
        <f t="shared" si="0"/>
        <v>545417546</v>
      </c>
      <c r="Z12" s="170">
        <f>+IF(X12&lt;&gt;0,+(Y12/X12)*100,0)</f>
        <v>140.59057416304856</v>
      </c>
      <c r="AA12" s="74">
        <f>SUM(AA6:AA11)</f>
        <v>775894896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245993000</v>
      </c>
      <c r="D17" s="155"/>
      <c r="E17" s="59">
        <v>171249000</v>
      </c>
      <c r="F17" s="60">
        <v>171249000</v>
      </c>
      <c r="G17" s="60">
        <v>245993000</v>
      </c>
      <c r="H17" s="60">
        <v>245993000</v>
      </c>
      <c r="I17" s="60">
        <v>245902000</v>
      </c>
      <c r="J17" s="60">
        <v>245902000</v>
      </c>
      <c r="K17" s="60">
        <v>245902000</v>
      </c>
      <c r="L17" s="60">
        <v>273604000</v>
      </c>
      <c r="M17" s="60">
        <v>273604000</v>
      </c>
      <c r="N17" s="60">
        <v>273604000</v>
      </c>
      <c r="O17" s="60"/>
      <c r="P17" s="60"/>
      <c r="Q17" s="60"/>
      <c r="R17" s="60"/>
      <c r="S17" s="60"/>
      <c r="T17" s="60"/>
      <c r="U17" s="60"/>
      <c r="V17" s="60"/>
      <c r="W17" s="60">
        <v>273604000</v>
      </c>
      <c r="X17" s="60">
        <v>85624500</v>
      </c>
      <c r="Y17" s="60">
        <v>187979500</v>
      </c>
      <c r="Z17" s="140">
        <v>219.54</v>
      </c>
      <c r="AA17" s="62">
        <v>171249000</v>
      </c>
    </row>
    <row r="18" spans="1:27" ht="13.5">
      <c r="A18" s="249" t="s">
        <v>153</v>
      </c>
      <c r="B18" s="182"/>
      <c r="C18" s="155">
        <v>448751950</v>
      </c>
      <c r="D18" s="155"/>
      <c r="E18" s="59">
        <v>1110223753</v>
      </c>
      <c r="F18" s="60">
        <v>1110223753</v>
      </c>
      <c r="G18" s="60">
        <v>980441833</v>
      </c>
      <c r="H18" s="60">
        <v>458208017</v>
      </c>
      <c r="I18" s="60">
        <v>462936051</v>
      </c>
      <c r="J18" s="60">
        <v>462936051</v>
      </c>
      <c r="K18" s="60">
        <v>448751950</v>
      </c>
      <c r="L18" s="60">
        <v>154822299</v>
      </c>
      <c r="M18" s="60">
        <v>154822299</v>
      </c>
      <c r="N18" s="60">
        <v>154822299</v>
      </c>
      <c r="O18" s="60"/>
      <c r="P18" s="60"/>
      <c r="Q18" s="60"/>
      <c r="R18" s="60"/>
      <c r="S18" s="60"/>
      <c r="T18" s="60"/>
      <c r="U18" s="60"/>
      <c r="V18" s="60"/>
      <c r="W18" s="60">
        <v>154822299</v>
      </c>
      <c r="X18" s="60">
        <v>555111877</v>
      </c>
      <c r="Y18" s="60">
        <v>-400289578</v>
      </c>
      <c r="Z18" s="140">
        <v>-72.11</v>
      </c>
      <c r="AA18" s="62">
        <v>1110223753</v>
      </c>
    </row>
    <row r="19" spans="1:27" ht="13.5">
      <c r="A19" s="249" t="s">
        <v>154</v>
      </c>
      <c r="B19" s="182"/>
      <c r="C19" s="155">
        <v>2343937150</v>
      </c>
      <c r="D19" s="155"/>
      <c r="E19" s="59">
        <v>2393683000</v>
      </c>
      <c r="F19" s="60">
        <v>2393683000</v>
      </c>
      <c r="G19" s="60">
        <v>2138148386</v>
      </c>
      <c r="H19" s="60">
        <v>2318794617</v>
      </c>
      <c r="I19" s="60">
        <v>2313781842</v>
      </c>
      <c r="J19" s="60">
        <v>2313781842</v>
      </c>
      <c r="K19" s="60">
        <v>2324156876</v>
      </c>
      <c r="L19" s="60">
        <v>2354043514</v>
      </c>
      <c r="M19" s="60">
        <v>2368163713</v>
      </c>
      <c r="N19" s="60">
        <v>2368163713</v>
      </c>
      <c r="O19" s="60"/>
      <c r="P19" s="60"/>
      <c r="Q19" s="60"/>
      <c r="R19" s="60"/>
      <c r="S19" s="60"/>
      <c r="T19" s="60"/>
      <c r="U19" s="60"/>
      <c r="V19" s="60"/>
      <c r="W19" s="60">
        <v>2368163713</v>
      </c>
      <c r="X19" s="60">
        <v>1196841500</v>
      </c>
      <c r="Y19" s="60">
        <v>1171322213</v>
      </c>
      <c r="Z19" s="140">
        <v>97.87</v>
      </c>
      <c r="AA19" s="62">
        <v>2393683000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3068756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1348001</v>
      </c>
      <c r="D22" s="155"/>
      <c r="E22" s="59">
        <v>913000</v>
      </c>
      <c r="F22" s="60">
        <v>913000</v>
      </c>
      <c r="G22" s="60">
        <v>1312027</v>
      </c>
      <c r="H22" s="60">
        <v>1276051</v>
      </c>
      <c r="I22" s="60">
        <v>1386993</v>
      </c>
      <c r="J22" s="60">
        <v>1386993</v>
      </c>
      <c r="K22" s="60">
        <v>1349424</v>
      </c>
      <c r="L22" s="60">
        <v>1461055</v>
      </c>
      <c r="M22" s="60">
        <v>1603648</v>
      </c>
      <c r="N22" s="60">
        <v>1603648</v>
      </c>
      <c r="O22" s="60"/>
      <c r="P22" s="60"/>
      <c r="Q22" s="60"/>
      <c r="R22" s="60"/>
      <c r="S22" s="60"/>
      <c r="T22" s="60"/>
      <c r="U22" s="60"/>
      <c r="V22" s="60"/>
      <c r="W22" s="60">
        <v>1603648</v>
      </c>
      <c r="X22" s="60">
        <v>456500</v>
      </c>
      <c r="Y22" s="60">
        <v>1147148</v>
      </c>
      <c r="Z22" s="140">
        <v>251.29</v>
      </c>
      <c r="AA22" s="62">
        <v>913000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3068756</v>
      </c>
      <c r="H23" s="159">
        <v>3068756</v>
      </c>
      <c r="I23" s="159">
        <v>3068756</v>
      </c>
      <c r="J23" s="60">
        <v>3068756</v>
      </c>
      <c r="K23" s="159">
        <v>3068756</v>
      </c>
      <c r="L23" s="159">
        <v>2964899</v>
      </c>
      <c r="M23" s="60">
        <v>2964899</v>
      </c>
      <c r="N23" s="159">
        <v>2964899</v>
      </c>
      <c r="O23" s="159"/>
      <c r="P23" s="159"/>
      <c r="Q23" s="60"/>
      <c r="R23" s="159"/>
      <c r="S23" s="159"/>
      <c r="T23" s="60"/>
      <c r="U23" s="159"/>
      <c r="V23" s="159"/>
      <c r="W23" s="159">
        <v>2964899</v>
      </c>
      <c r="X23" s="60"/>
      <c r="Y23" s="159">
        <v>2964899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3043098857</v>
      </c>
      <c r="D24" s="168">
        <f>SUM(D15:D23)</f>
        <v>0</v>
      </c>
      <c r="E24" s="76">
        <f t="shared" si="1"/>
        <v>3676068753</v>
      </c>
      <c r="F24" s="77">
        <f t="shared" si="1"/>
        <v>3676068753</v>
      </c>
      <c r="G24" s="77">
        <f t="shared" si="1"/>
        <v>3368964002</v>
      </c>
      <c r="H24" s="77">
        <f t="shared" si="1"/>
        <v>3027340441</v>
      </c>
      <c r="I24" s="77">
        <f t="shared" si="1"/>
        <v>3027075642</v>
      </c>
      <c r="J24" s="77">
        <f t="shared" si="1"/>
        <v>3027075642</v>
      </c>
      <c r="K24" s="77">
        <f t="shared" si="1"/>
        <v>3023229006</v>
      </c>
      <c r="L24" s="77">
        <f t="shared" si="1"/>
        <v>2786895767</v>
      </c>
      <c r="M24" s="77">
        <f t="shared" si="1"/>
        <v>2801158559</v>
      </c>
      <c r="N24" s="77">
        <f t="shared" si="1"/>
        <v>2801158559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2801158559</v>
      </c>
      <c r="X24" s="77">
        <f t="shared" si="1"/>
        <v>1838034377</v>
      </c>
      <c r="Y24" s="77">
        <f t="shared" si="1"/>
        <v>963124182</v>
      </c>
      <c r="Z24" s="212">
        <f>+IF(X24&lt;&gt;0,+(Y24/X24)*100,0)</f>
        <v>52.39968272911144</v>
      </c>
      <c r="AA24" s="79">
        <f>SUM(AA15:AA23)</f>
        <v>3676068753</v>
      </c>
    </row>
    <row r="25" spans="1:27" ht="13.5">
      <c r="A25" s="250" t="s">
        <v>159</v>
      </c>
      <c r="B25" s="251"/>
      <c r="C25" s="168">
        <f aca="true" t="shared" si="2" ref="C25:Y25">+C12+C24</f>
        <v>3975703067</v>
      </c>
      <c r="D25" s="168">
        <f>+D12+D24</f>
        <v>0</v>
      </c>
      <c r="E25" s="72">
        <f t="shared" si="2"/>
        <v>4451963649</v>
      </c>
      <c r="F25" s="73">
        <f t="shared" si="2"/>
        <v>4451963649</v>
      </c>
      <c r="G25" s="73">
        <f t="shared" si="2"/>
        <v>4296403671</v>
      </c>
      <c r="H25" s="73">
        <f t="shared" si="2"/>
        <v>4043312988</v>
      </c>
      <c r="I25" s="73">
        <f t="shared" si="2"/>
        <v>3972781590</v>
      </c>
      <c r="J25" s="73">
        <f t="shared" si="2"/>
        <v>3972781590</v>
      </c>
      <c r="K25" s="73">
        <f t="shared" si="2"/>
        <v>3943428889</v>
      </c>
      <c r="L25" s="73">
        <f t="shared" si="2"/>
        <v>3789344261</v>
      </c>
      <c r="M25" s="73">
        <f t="shared" si="2"/>
        <v>3734523554</v>
      </c>
      <c r="N25" s="73">
        <f t="shared" si="2"/>
        <v>3734523554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3734523554</v>
      </c>
      <c r="X25" s="73">
        <f t="shared" si="2"/>
        <v>2225981826</v>
      </c>
      <c r="Y25" s="73">
        <f t="shared" si="2"/>
        <v>1508541728</v>
      </c>
      <c r="Z25" s="170">
        <f>+IF(X25&lt;&gt;0,+(Y25/X25)*100,0)</f>
        <v>67.76972347122837</v>
      </c>
      <c r="AA25" s="74">
        <f>+AA12+AA24</f>
        <v>4451963649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10569781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4935538</v>
      </c>
      <c r="D30" s="155"/>
      <c r="E30" s="59">
        <v>22158000</v>
      </c>
      <c r="F30" s="60">
        <v>22158000</v>
      </c>
      <c r="G30" s="60"/>
      <c r="H30" s="60">
        <v>21759666</v>
      </c>
      <c r="I30" s="60">
        <v>21632304</v>
      </c>
      <c r="J30" s="60">
        <v>21632304</v>
      </c>
      <c r="K30" s="60">
        <v>21694407</v>
      </c>
      <c r="L30" s="60">
        <v>21703406</v>
      </c>
      <c r="M30" s="60">
        <v>21018067</v>
      </c>
      <c r="N30" s="60">
        <v>21018067</v>
      </c>
      <c r="O30" s="60"/>
      <c r="P30" s="60"/>
      <c r="Q30" s="60"/>
      <c r="R30" s="60"/>
      <c r="S30" s="60"/>
      <c r="T30" s="60"/>
      <c r="U30" s="60"/>
      <c r="V30" s="60"/>
      <c r="W30" s="60">
        <v>21018067</v>
      </c>
      <c r="X30" s="60">
        <v>11079000</v>
      </c>
      <c r="Y30" s="60">
        <v>9939067</v>
      </c>
      <c r="Z30" s="140">
        <v>89.71</v>
      </c>
      <c r="AA30" s="62">
        <v>22158000</v>
      </c>
    </row>
    <row r="31" spans="1:27" ht="13.5">
      <c r="A31" s="249" t="s">
        <v>163</v>
      </c>
      <c r="B31" s="182"/>
      <c r="C31" s="155">
        <v>10027543</v>
      </c>
      <c r="D31" s="155"/>
      <c r="E31" s="59">
        <v>9997181</v>
      </c>
      <c r="F31" s="60">
        <v>9997181</v>
      </c>
      <c r="G31" s="60">
        <v>9953694</v>
      </c>
      <c r="H31" s="60">
        <v>10013941</v>
      </c>
      <c r="I31" s="60">
        <v>10022859</v>
      </c>
      <c r="J31" s="60">
        <v>10022859</v>
      </c>
      <c r="K31" s="60">
        <v>9988143</v>
      </c>
      <c r="L31" s="60">
        <v>10006682</v>
      </c>
      <c r="M31" s="60">
        <v>9986445</v>
      </c>
      <c r="N31" s="60">
        <v>9986445</v>
      </c>
      <c r="O31" s="60"/>
      <c r="P31" s="60"/>
      <c r="Q31" s="60"/>
      <c r="R31" s="60"/>
      <c r="S31" s="60"/>
      <c r="T31" s="60"/>
      <c r="U31" s="60"/>
      <c r="V31" s="60"/>
      <c r="W31" s="60">
        <v>9986445</v>
      </c>
      <c r="X31" s="60">
        <v>4998591</v>
      </c>
      <c r="Y31" s="60">
        <v>4987854</v>
      </c>
      <c r="Z31" s="140">
        <v>99.79</v>
      </c>
      <c r="AA31" s="62">
        <v>9997181</v>
      </c>
    </row>
    <row r="32" spans="1:27" ht="13.5">
      <c r="A32" s="249" t="s">
        <v>164</v>
      </c>
      <c r="B32" s="182"/>
      <c r="C32" s="155">
        <v>345545591</v>
      </c>
      <c r="D32" s="155"/>
      <c r="E32" s="59">
        <v>103000000</v>
      </c>
      <c r="F32" s="60">
        <v>103000000</v>
      </c>
      <c r="G32" s="60">
        <v>351400011</v>
      </c>
      <c r="H32" s="60">
        <v>289199656</v>
      </c>
      <c r="I32" s="60">
        <v>289229888</v>
      </c>
      <c r="J32" s="60">
        <v>289229888</v>
      </c>
      <c r="K32" s="60">
        <v>282337197</v>
      </c>
      <c r="L32" s="60">
        <v>295076357</v>
      </c>
      <c r="M32" s="60">
        <v>296240575</v>
      </c>
      <c r="N32" s="60">
        <v>296240575</v>
      </c>
      <c r="O32" s="60"/>
      <c r="P32" s="60"/>
      <c r="Q32" s="60"/>
      <c r="R32" s="60"/>
      <c r="S32" s="60"/>
      <c r="T32" s="60"/>
      <c r="U32" s="60"/>
      <c r="V32" s="60"/>
      <c r="W32" s="60">
        <v>296240575</v>
      </c>
      <c r="X32" s="60">
        <v>51500000</v>
      </c>
      <c r="Y32" s="60">
        <v>244740575</v>
      </c>
      <c r="Z32" s="140">
        <v>475.22</v>
      </c>
      <c r="AA32" s="62">
        <v>103000000</v>
      </c>
    </row>
    <row r="33" spans="1:27" ht="13.5">
      <c r="A33" s="249" t="s">
        <v>165</v>
      </c>
      <c r="B33" s="182"/>
      <c r="C33" s="155">
        <v>20979603</v>
      </c>
      <c r="D33" s="155"/>
      <c r="E33" s="59">
        <v>3437863</v>
      </c>
      <c r="F33" s="60">
        <v>3437863</v>
      </c>
      <c r="G33" s="60"/>
      <c r="H33" s="60"/>
      <c r="I33" s="60">
        <v>4425946</v>
      </c>
      <c r="J33" s="60">
        <v>4425946</v>
      </c>
      <c r="K33" s="60">
        <v>4425946</v>
      </c>
      <c r="L33" s="60">
        <v>4425946</v>
      </c>
      <c r="M33" s="60">
        <v>4425946</v>
      </c>
      <c r="N33" s="60">
        <v>4425946</v>
      </c>
      <c r="O33" s="60"/>
      <c r="P33" s="60"/>
      <c r="Q33" s="60"/>
      <c r="R33" s="60"/>
      <c r="S33" s="60"/>
      <c r="T33" s="60"/>
      <c r="U33" s="60"/>
      <c r="V33" s="60"/>
      <c r="W33" s="60">
        <v>4425946</v>
      </c>
      <c r="X33" s="60">
        <v>1718932</v>
      </c>
      <c r="Y33" s="60">
        <v>2707014</v>
      </c>
      <c r="Z33" s="140">
        <v>157.48</v>
      </c>
      <c r="AA33" s="62">
        <v>3437863</v>
      </c>
    </row>
    <row r="34" spans="1:27" ht="13.5">
      <c r="A34" s="250" t="s">
        <v>58</v>
      </c>
      <c r="B34" s="251"/>
      <c r="C34" s="168">
        <f aca="true" t="shared" si="3" ref="C34:Y34">SUM(C29:C33)</f>
        <v>381488275</v>
      </c>
      <c r="D34" s="168">
        <f>SUM(D29:D33)</f>
        <v>0</v>
      </c>
      <c r="E34" s="72">
        <f t="shared" si="3"/>
        <v>138593044</v>
      </c>
      <c r="F34" s="73">
        <f t="shared" si="3"/>
        <v>138593044</v>
      </c>
      <c r="G34" s="73">
        <f t="shared" si="3"/>
        <v>361353705</v>
      </c>
      <c r="H34" s="73">
        <f t="shared" si="3"/>
        <v>320973263</v>
      </c>
      <c r="I34" s="73">
        <f t="shared" si="3"/>
        <v>325310997</v>
      </c>
      <c r="J34" s="73">
        <f t="shared" si="3"/>
        <v>325310997</v>
      </c>
      <c r="K34" s="73">
        <f t="shared" si="3"/>
        <v>318445693</v>
      </c>
      <c r="L34" s="73">
        <f t="shared" si="3"/>
        <v>341782172</v>
      </c>
      <c r="M34" s="73">
        <f t="shared" si="3"/>
        <v>331671033</v>
      </c>
      <c r="N34" s="73">
        <f t="shared" si="3"/>
        <v>331671033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331671033</v>
      </c>
      <c r="X34" s="73">
        <f t="shared" si="3"/>
        <v>69296523</v>
      </c>
      <c r="Y34" s="73">
        <f t="shared" si="3"/>
        <v>262374510</v>
      </c>
      <c r="Z34" s="170">
        <f>+IF(X34&lt;&gt;0,+(Y34/X34)*100,0)</f>
        <v>378.62579338937394</v>
      </c>
      <c r="AA34" s="74">
        <f>SUM(AA29:AA33)</f>
        <v>138593044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313979825</v>
      </c>
      <c r="D37" s="155"/>
      <c r="E37" s="59">
        <v>513000000</v>
      </c>
      <c r="F37" s="60">
        <v>513000000</v>
      </c>
      <c r="G37" s="60">
        <v>226819272</v>
      </c>
      <c r="H37" s="60">
        <v>223779709</v>
      </c>
      <c r="I37" s="60">
        <v>216840106</v>
      </c>
      <c r="J37" s="60">
        <v>216840106</v>
      </c>
      <c r="K37" s="60">
        <v>217633856</v>
      </c>
      <c r="L37" s="60">
        <v>220650477</v>
      </c>
      <c r="M37" s="60">
        <v>205394181</v>
      </c>
      <c r="N37" s="60">
        <v>205394181</v>
      </c>
      <c r="O37" s="60"/>
      <c r="P37" s="60"/>
      <c r="Q37" s="60"/>
      <c r="R37" s="60"/>
      <c r="S37" s="60"/>
      <c r="T37" s="60"/>
      <c r="U37" s="60"/>
      <c r="V37" s="60"/>
      <c r="W37" s="60">
        <v>205394181</v>
      </c>
      <c r="X37" s="60">
        <v>256500000</v>
      </c>
      <c r="Y37" s="60">
        <v>-51105819</v>
      </c>
      <c r="Z37" s="140">
        <v>-19.92</v>
      </c>
      <c r="AA37" s="62">
        <v>513000000</v>
      </c>
    </row>
    <row r="38" spans="1:27" ht="13.5">
      <c r="A38" s="249" t="s">
        <v>165</v>
      </c>
      <c r="B38" s="182"/>
      <c r="C38" s="155">
        <v>25860274</v>
      </c>
      <c r="D38" s="155"/>
      <c r="E38" s="59">
        <v>129861236</v>
      </c>
      <c r="F38" s="60">
        <v>129861236</v>
      </c>
      <c r="G38" s="60">
        <v>136236183</v>
      </c>
      <c r="H38" s="60">
        <v>176856728</v>
      </c>
      <c r="I38" s="60">
        <v>119662593</v>
      </c>
      <c r="J38" s="60">
        <v>119662593</v>
      </c>
      <c r="K38" s="60">
        <v>127451717</v>
      </c>
      <c r="L38" s="60">
        <v>119662593</v>
      </c>
      <c r="M38" s="60">
        <v>119662593</v>
      </c>
      <c r="N38" s="60">
        <v>119662593</v>
      </c>
      <c r="O38" s="60"/>
      <c r="P38" s="60"/>
      <c r="Q38" s="60"/>
      <c r="R38" s="60"/>
      <c r="S38" s="60"/>
      <c r="T38" s="60"/>
      <c r="U38" s="60"/>
      <c r="V38" s="60"/>
      <c r="W38" s="60">
        <v>119662593</v>
      </c>
      <c r="X38" s="60">
        <v>64930618</v>
      </c>
      <c r="Y38" s="60">
        <v>54731975</v>
      </c>
      <c r="Z38" s="140">
        <v>84.29</v>
      </c>
      <c r="AA38" s="62">
        <v>129861236</v>
      </c>
    </row>
    <row r="39" spans="1:27" ht="13.5">
      <c r="A39" s="250" t="s">
        <v>59</v>
      </c>
      <c r="B39" s="253"/>
      <c r="C39" s="168">
        <f aca="true" t="shared" si="4" ref="C39:Y39">SUM(C37:C38)</f>
        <v>339840099</v>
      </c>
      <c r="D39" s="168">
        <f>SUM(D37:D38)</f>
        <v>0</v>
      </c>
      <c r="E39" s="76">
        <f t="shared" si="4"/>
        <v>642861236</v>
      </c>
      <c r="F39" s="77">
        <f t="shared" si="4"/>
        <v>642861236</v>
      </c>
      <c r="G39" s="77">
        <f t="shared" si="4"/>
        <v>363055455</v>
      </c>
      <c r="H39" s="77">
        <f t="shared" si="4"/>
        <v>400636437</v>
      </c>
      <c r="I39" s="77">
        <f t="shared" si="4"/>
        <v>336502699</v>
      </c>
      <c r="J39" s="77">
        <f t="shared" si="4"/>
        <v>336502699</v>
      </c>
      <c r="K39" s="77">
        <f t="shared" si="4"/>
        <v>345085573</v>
      </c>
      <c r="L39" s="77">
        <f t="shared" si="4"/>
        <v>340313070</v>
      </c>
      <c r="M39" s="77">
        <f t="shared" si="4"/>
        <v>325056774</v>
      </c>
      <c r="N39" s="77">
        <f t="shared" si="4"/>
        <v>325056774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325056774</v>
      </c>
      <c r="X39" s="77">
        <f t="shared" si="4"/>
        <v>321430618</v>
      </c>
      <c r="Y39" s="77">
        <f t="shared" si="4"/>
        <v>3626156</v>
      </c>
      <c r="Z39" s="212">
        <f>+IF(X39&lt;&gt;0,+(Y39/X39)*100,0)</f>
        <v>1.1281302392916408</v>
      </c>
      <c r="AA39" s="79">
        <f>SUM(AA37:AA38)</f>
        <v>642861236</v>
      </c>
    </row>
    <row r="40" spans="1:27" ht="13.5">
      <c r="A40" s="250" t="s">
        <v>167</v>
      </c>
      <c r="B40" s="251"/>
      <c r="C40" s="168">
        <f aca="true" t="shared" si="5" ref="C40:Y40">+C34+C39</f>
        <v>721328374</v>
      </c>
      <c r="D40" s="168">
        <f>+D34+D39</f>
        <v>0</v>
      </c>
      <c r="E40" s="72">
        <f t="shared" si="5"/>
        <v>781454280</v>
      </c>
      <c r="F40" s="73">
        <f t="shared" si="5"/>
        <v>781454280</v>
      </c>
      <c r="G40" s="73">
        <f t="shared" si="5"/>
        <v>724409160</v>
      </c>
      <c r="H40" s="73">
        <f t="shared" si="5"/>
        <v>721609700</v>
      </c>
      <c r="I40" s="73">
        <f t="shared" si="5"/>
        <v>661813696</v>
      </c>
      <c r="J40" s="73">
        <f t="shared" si="5"/>
        <v>661813696</v>
      </c>
      <c r="K40" s="73">
        <f t="shared" si="5"/>
        <v>663531266</v>
      </c>
      <c r="L40" s="73">
        <f t="shared" si="5"/>
        <v>682095242</v>
      </c>
      <c r="M40" s="73">
        <f t="shared" si="5"/>
        <v>656727807</v>
      </c>
      <c r="N40" s="73">
        <f t="shared" si="5"/>
        <v>656727807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656727807</v>
      </c>
      <c r="X40" s="73">
        <f t="shared" si="5"/>
        <v>390727141</v>
      </c>
      <c r="Y40" s="73">
        <f t="shared" si="5"/>
        <v>266000666</v>
      </c>
      <c r="Z40" s="170">
        <f>+IF(X40&lt;&gt;0,+(Y40/X40)*100,0)</f>
        <v>68.07836929864057</v>
      </c>
      <c r="AA40" s="74">
        <f>+AA34+AA39</f>
        <v>781454280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3254374693</v>
      </c>
      <c r="D42" s="257">
        <f>+D25-D40</f>
        <v>0</v>
      </c>
      <c r="E42" s="258">
        <f t="shared" si="6"/>
        <v>3670509369</v>
      </c>
      <c r="F42" s="259">
        <f t="shared" si="6"/>
        <v>3670509369</v>
      </c>
      <c r="G42" s="259">
        <f t="shared" si="6"/>
        <v>3571994511</v>
      </c>
      <c r="H42" s="259">
        <f t="shared" si="6"/>
        <v>3321703288</v>
      </c>
      <c r="I42" s="259">
        <f t="shared" si="6"/>
        <v>3310967894</v>
      </c>
      <c r="J42" s="259">
        <f t="shared" si="6"/>
        <v>3310967894</v>
      </c>
      <c r="K42" s="259">
        <f t="shared" si="6"/>
        <v>3279897623</v>
      </c>
      <c r="L42" s="259">
        <f t="shared" si="6"/>
        <v>3107249019</v>
      </c>
      <c r="M42" s="259">
        <f t="shared" si="6"/>
        <v>3077795747</v>
      </c>
      <c r="N42" s="259">
        <f t="shared" si="6"/>
        <v>3077795747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3077795747</v>
      </c>
      <c r="X42" s="259">
        <f t="shared" si="6"/>
        <v>1835254685</v>
      </c>
      <c r="Y42" s="259">
        <f t="shared" si="6"/>
        <v>1242541062</v>
      </c>
      <c r="Z42" s="260">
        <f>+IF(X42&lt;&gt;0,+(Y42/X42)*100,0)</f>
        <v>67.70401253600397</v>
      </c>
      <c r="AA42" s="261">
        <f>+AA25-AA40</f>
        <v>3670509369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3219476882</v>
      </c>
      <c r="D45" s="155"/>
      <c r="E45" s="59">
        <v>3637156209</v>
      </c>
      <c r="F45" s="60">
        <v>3637156209</v>
      </c>
      <c r="G45" s="60">
        <v>3537105217</v>
      </c>
      <c r="H45" s="60">
        <v>3286664073</v>
      </c>
      <c r="I45" s="60">
        <v>3275616822</v>
      </c>
      <c r="J45" s="60">
        <v>3275616822</v>
      </c>
      <c r="K45" s="60">
        <v>3244555630</v>
      </c>
      <c r="L45" s="60">
        <v>3071757406</v>
      </c>
      <c r="M45" s="60">
        <v>3042170994</v>
      </c>
      <c r="N45" s="60">
        <v>3042170994</v>
      </c>
      <c r="O45" s="60"/>
      <c r="P45" s="60"/>
      <c r="Q45" s="60"/>
      <c r="R45" s="60"/>
      <c r="S45" s="60"/>
      <c r="T45" s="60"/>
      <c r="U45" s="60"/>
      <c r="V45" s="60"/>
      <c r="W45" s="60">
        <v>3042170994</v>
      </c>
      <c r="X45" s="60">
        <v>1818578105</v>
      </c>
      <c r="Y45" s="60">
        <v>1223592889</v>
      </c>
      <c r="Z45" s="139">
        <v>67.28</v>
      </c>
      <c r="AA45" s="62">
        <v>3637156209</v>
      </c>
    </row>
    <row r="46" spans="1:27" ht="13.5">
      <c r="A46" s="249" t="s">
        <v>171</v>
      </c>
      <c r="B46" s="182"/>
      <c r="C46" s="155">
        <v>34897811</v>
      </c>
      <c r="D46" s="155"/>
      <c r="E46" s="59">
        <v>33353160</v>
      </c>
      <c r="F46" s="60">
        <v>33353160</v>
      </c>
      <c r="G46" s="60">
        <v>34889294</v>
      </c>
      <c r="H46" s="60">
        <v>35039215</v>
      </c>
      <c r="I46" s="60">
        <v>35351072</v>
      </c>
      <c r="J46" s="60">
        <v>35351072</v>
      </c>
      <c r="K46" s="60">
        <v>35341993</v>
      </c>
      <c r="L46" s="60">
        <v>35491613</v>
      </c>
      <c r="M46" s="60">
        <v>35624753</v>
      </c>
      <c r="N46" s="60">
        <v>35624753</v>
      </c>
      <c r="O46" s="60"/>
      <c r="P46" s="60"/>
      <c r="Q46" s="60"/>
      <c r="R46" s="60"/>
      <c r="S46" s="60"/>
      <c r="T46" s="60"/>
      <c r="U46" s="60"/>
      <c r="V46" s="60"/>
      <c r="W46" s="60">
        <v>35624753</v>
      </c>
      <c r="X46" s="60">
        <v>16676580</v>
      </c>
      <c r="Y46" s="60">
        <v>18948173</v>
      </c>
      <c r="Z46" s="139">
        <v>113.62</v>
      </c>
      <c r="AA46" s="62">
        <v>33353160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3254374693</v>
      </c>
      <c r="D48" s="217">
        <f>SUM(D45:D47)</f>
        <v>0</v>
      </c>
      <c r="E48" s="264">
        <f t="shared" si="7"/>
        <v>3670509369</v>
      </c>
      <c r="F48" s="219">
        <f t="shared" si="7"/>
        <v>3670509369</v>
      </c>
      <c r="G48" s="219">
        <f t="shared" si="7"/>
        <v>3571994511</v>
      </c>
      <c r="H48" s="219">
        <f t="shared" si="7"/>
        <v>3321703288</v>
      </c>
      <c r="I48" s="219">
        <f t="shared" si="7"/>
        <v>3310967894</v>
      </c>
      <c r="J48" s="219">
        <f t="shared" si="7"/>
        <v>3310967894</v>
      </c>
      <c r="K48" s="219">
        <f t="shared" si="7"/>
        <v>3279897623</v>
      </c>
      <c r="L48" s="219">
        <f t="shared" si="7"/>
        <v>3107249019</v>
      </c>
      <c r="M48" s="219">
        <f t="shared" si="7"/>
        <v>3077795747</v>
      </c>
      <c r="N48" s="219">
        <f t="shared" si="7"/>
        <v>3077795747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3077795747</v>
      </c>
      <c r="X48" s="219">
        <f t="shared" si="7"/>
        <v>1835254685</v>
      </c>
      <c r="Y48" s="219">
        <f t="shared" si="7"/>
        <v>1242541062</v>
      </c>
      <c r="Z48" s="265">
        <f>+IF(X48&lt;&gt;0,+(Y48/X48)*100,0)</f>
        <v>67.70401253600397</v>
      </c>
      <c r="AA48" s="232">
        <f>SUM(AA45:AA47)</f>
        <v>3670509369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908491099</v>
      </c>
      <c r="D6" s="155"/>
      <c r="E6" s="59">
        <v>897982067</v>
      </c>
      <c r="F6" s="60">
        <v>897982067</v>
      </c>
      <c r="G6" s="60">
        <v>46853000</v>
      </c>
      <c r="H6" s="60">
        <v>55520000</v>
      </c>
      <c r="I6" s="60">
        <v>60041000</v>
      </c>
      <c r="J6" s="60">
        <v>162414000</v>
      </c>
      <c r="K6" s="60">
        <v>52722000</v>
      </c>
      <c r="L6" s="60">
        <v>44541000</v>
      </c>
      <c r="M6" s="60"/>
      <c r="N6" s="60">
        <v>97263000</v>
      </c>
      <c r="O6" s="60"/>
      <c r="P6" s="60"/>
      <c r="Q6" s="60"/>
      <c r="R6" s="60"/>
      <c r="S6" s="60"/>
      <c r="T6" s="60"/>
      <c r="U6" s="60"/>
      <c r="V6" s="60"/>
      <c r="W6" s="60">
        <v>259677000</v>
      </c>
      <c r="X6" s="60">
        <v>483216582</v>
      </c>
      <c r="Y6" s="60">
        <v>-223539582</v>
      </c>
      <c r="Z6" s="140">
        <v>-46.26</v>
      </c>
      <c r="AA6" s="62">
        <v>897982067</v>
      </c>
    </row>
    <row r="7" spans="1:27" ht="13.5">
      <c r="A7" s="249" t="s">
        <v>178</v>
      </c>
      <c r="B7" s="182"/>
      <c r="C7" s="155">
        <v>457514773</v>
      </c>
      <c r="D7" s="155"/>
      <c r="E7" s="59">
        <v>298618066</v>
      </c>
      <c r="F7" s="60">
        <v>298618066</v>
      </c>
      <c r="G7" s="60">
        <v>19000</v>
      </c>
      <c r="H7" s="60">
        <v>112752000</v>
      </c>
      <c r="I7" s="60">
        <v>1500000</v>
      </c>
      <c r="J7" s="60">
        <v>114271000</v>
      </c>
      <c r="K7" s="60"/>
      <c r="L7" s="60">
        <v>104188000</v>
      </c>
      <c r="M7" s="60"/>
      <c r="N7" s="60">
        <v>104188000</v>
      </c>
      <c r="O7" s="60"/>
      <c r="P7" s="60"/>
      <c r="Q7" s="60"/>
      <c r="R7" s="60"/>
      <c r="S7" s="60"/>
      <c r="T7" s="60"/>
      <c r="U7" s="60"/>
      <c r="V7" s="60"/>
      <c r="W7" s="60">
        <v>218459000</v>
      </c>
      <c r="X7" s="60">
        <v>163392036</v>
      </c>
      <c r="Y7" s="60">
        <v>55066964</v>
      </c>
      <c r="Z7" s="140">
        <v>33.7</v>
      </c>
      <c r="AA7" s="62">
        <v>298618066</v>
      </c>
    </row>
    <row r="8" spans="1:27" ht="13.5">
      <c r="A8" s="249" t="s">
        <v>179</v>
      </c>
      <c r="B8" s="182"/>
      <c r="C8" s="155"/>
      <c r="D8" s="155"/>
      <c r="E8" s="59">
        <v>147909993</v>
      </c>
      <c r="F8" s="60">
        <v>147909993</v>
      </c>
      <c r="G8" s="60">
        <v>33388329</v>
      </c>
      <c r="H8" s="60"/>
      <c r="I8" s="60">
        <v>5771000</v>
      </c>
      <c r="J8" s="60">
        <v>39159329</v>
      </c>
      <c r="K8" s="60"/>
      <c r="L8" s="60">
        <v>7188365</v>
      </c>
      <c r="M8" s="60"/>
      <c r="N8" s="60">
        <v>7188365</v>
      </c>
      <c r="O8" s="60"/>
      <c r="P8" s="60"/>
      <c r="Q8" s="60"/>
      <c r="R8" s="60"/>
      <c r="S8" s="60"/>
      <c r="T8" s="60"/>
      <c r="U8" s="60"/>
      <c r="V8" s="60"/>
      <c r="W8" s="60">
        <v>46347694</v>
      </c>
      <c r="X8" s="60">
        <v>80678178</v>
      </c>
      <c r="Y8" s="60">
        <v>-34330484</v>
      </c>
      <c r="Z8" s="140">
        <v>-42.55</v>
      </c>
      <c r="AA8" s="62">
        <v>147909993</v>
      </c>
    </row>
    <row r="9" spans="1:27" ht="13.5">
      <c r="A9" s="249" t="s">
        <v>180</v>
      </c>
      <c r="B9" s="182"/>
      <c r="C9" s="155">
        <v>11182146</v>
      </c>
      <c r="D9" s="155"/>
      <c r="E9" s="59">
        <v>16872064</v>
      </c>
      <c r="F9" s="60">
        <v>16872064</v>
      </c>
      <c r="G9" s="60">
        <v>2864000</v>
      </c>
      <c r="H9" s="60">
        <v>1264000</v>
      </c>
      <c r="I9" s="60">
        <v>1252000</v>
      </c>
      <c r="J9" s="60">
        <v>5380000</v>
      </c>
      <c r="K9" s="60">
        <v>2232000</v>
      </c>
      <c r="L9" s="60">
        <v>1219000</v>
      </c>
      <c r="M9" s="60"/>
      <c r="N9" s="60">
        <v>3451000</v>
      </c>
      <c r="O9" s="60"/>
      <c r="P9" s="60"/>
      <c r="Q9" s="60"/>
      <c r="R9" s="60"/>
      <c r="S9" s="60"/>
      <c r="T9" s="60"/>
      <c r="U9" s="60"/>
      <c r="V9" s="60"/>
      <c r="W9" s="60">
        <v>8831000</v>
      </c>
      <c r="X9" s="60">
        <v>9202944</v>
      </c>
      <c r="Y9" s="60">
        <v>-371944</v>
      </c>
      <c r="Z9" s="140">
        <v>-4.04</v>
      </c>
      <c r="AA9" s="62">
        <v>16872064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-963275315</v>
      </c>
      <c r="D12" s="155"/>
      <c r="E12" s="59">
        <v>-1131766998</v>
      </c>
      <c r="F12" s="60">
        <v>-1131766998</v>
      </c>
      <c r="G12" s="60">
        <v>-81691599</v>
      </c>
      <c r="H12" s="60">
        <v>-119513973</v>
      </c>
      <c r="I12" s="60">
        <v>-137060547</v>
      </c>
      <c r="J12" s="60">
        <v>-338266119</v>
      </c>
      <c r="K12" s="60">
        <v>-138398651</v>
      </c>
      <c r="L12" s="60">
        <v>-104991372</v>
      </c>
      <c r="M12" s="60"/>
      <c r="N12" s="60">
        <v>-243390023</v>
      </c>
      <c r="O12" s="60"/>
      <c r="P12" s="60"/>
      <c r="Q12" s="60"/>
      <c r="R12" s="60"/>
      <c r="S12" s="60"/>
      <c r="T12" s="60"/>
      <c r="U12" s="60"/>
      <c r="V12" s="60"/>
      <c r="W12" s="60">
        <v>-581656142</v>
      </c>
      <c r="X12" s="60">
        <v>-617327454</v>
      </c>
      <c r="Y12" s="60">
        <v>35671312</v>
      </c>
      <c r="Z12" s="140">
        <v>-5.78</v>
      </c>
      <c r="AA12" s="62">
        <v>-1131766998</v>
      </c>
    </row>
    <row r="13" spans="1:27" ht="13.5">
      <c r="A13" s="249" t="s">
        <v>40</v>
      </c>
      <c r="B13" s="182"/>
      <c r="C13" s="155">
        <v>-10267795</v>
      </c>
      <c r="D13" s="155"/>
      <c r="E13" s="59">
        <v>-22158389</v>
      </c>
      <c r="F13" s="60">
        <v>-22158389</v>
      </c>
      <c r="G13" s="60">
        <v>-1936638</v>
      </c>
      <c r="H13" s="60">
        <v>-1936038</v>
      </c>
      <c r="I13" s="60">
        <v>-3117117</v>
      </c>
      <c r="J13" s="60">
        <v>-6989793</v>
      </c>
      <c r="K13" s="60">
        <v>-964980</v>
      </c>
      <c r="L13" s="60">
        <v>-1858880</v>
      </c>
      <c r="M13" s="60"/>
      <c r="N13" s="60">
        <v>-2823860</v>
      </c>
      <c r="O13" s="60"/>
      <c r="P13" s="60"/>
      <c r="Q13" s="60"/>
      <c r="R13" s="60"/>
      <c r="S13" s="60"/>
      <c r="T13" s="60"/>
      <c r="U13" s="60"/>
      <c r="V13" s="60"/>
      <c r="W13" s="60">
        <v>-9813653</v>
      </c>
      <c r="X13" s="60">
        <v>-12086394</v>
      </c>
      <c r="Y13" s="60">
        <v>2272741</v>
      </c>
      <c r="Z13" s="140">
        <v>-18.8</v>
      </c>
      <c r="AA13" s="62">
        <v>-22158389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403644908</v>
      </c>
      <c r="D15" s="168">
        <f>SUM(D6:D14)</f>
        <v>0</v>
      </c>
      <c r="E15" s="72">
        <f t="shared" si="0"/>
        <v>207456803</v>
      </c>
      <c r="F15" s="73">
        <f t="shared" si="0"/>
        <v>207456803</v>
      </c>
      <c r="G15" s="73">
        <f t="shared" si="0"/>
        <v>-503908</v>
      </c>
      <c r="H15" s="73">
        <f t="shared" si="0"/>
        <v>48085989</v>
      </c>
      <c r="I15" s="73">
        <f t="shared" si="0"/>
        <v>-71613664</v>
      </c>
      <c r="J15" s="73">
        <f t="shared" si="0"/>
        <v>-24031583</v>
      </c>
      <c r="K15" s="73">
        <f t="shared" si="0"/>
        <v>-84409631</v>
      </c>
      <c r="L15" s="73">
        <f t="shared" si="0"/>
        <v>50286113</v>
      </c>
      <c r="M15" s="73">
        <f t="shared" si="0"/>
        <v>0</v>
      </c>
      <c r="N15" s="73">
        <f t="shared" si="0"/>
        <v>-34123518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-58155101</v>
      </c>
      <c r="X15" s="73">
        <f t="shared" si="0"/>
        <v>107075892</v>
      </c>
      <c r="Y15" s="73">
        <f t="shared" si="0"/>
        <v>-165230993</v>
      </c>
      <c r="Z15" s="170">
        <f>+IF(X15&lt;&gt;0,+(Y15/X15)*100,0)</f>
        <v>-154.31203972599172</v>
      </c>
      <c r="AA15" s="74">
        <f>SUM(AA6:AA14)</f>
        <v>207456803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15425354</v>
      </c>
      <c r="D19" s="155"/>
      <c r="E19" s="59"/>
      <c r="F19" s="60"/>
      <c r="G19" s="159"/>
      <c r="H19" s="159"/>
      <c r="I19" s="159"/>
      <c r="J19" s="60"/>
      <c r="K19" s="159"/>
      <c r="L19" s="159">
        <v>2666820</v>
      </c>
      <c r="M19" s="60"/>
      <c r="N19" s="159">
        <v>2666820</v>
      </c>
      <c r="O19" s="159"/>
      <c r="P19" s="159"/>
      <c r="Q19" s="60"/>
      <c r="R19" s="159"/>
      <c r="S19" s="159"/>
      <c r="T19" s="60"/>
      <c r="U19" s="159"/>
      <c r="V19" s="159"/>
      <c r="W19" s="159">
        <v>2666820</v>
      </c>
      <c r="X19" s="60"/>
      <c r="Y19" s="159">
        <v>2666820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531689883</v>
      </c>
      <c r="D21" s="157"/>
      <c r="E21" s="59"/>
      <c r="F21" s="60"/>
      <c r="G21" s="159">
        <v>-10095047</v>
      </c>
      <c r="H21" s="159"/>
      <c r="I21" s="159"/>
      <c r="J21" s="60">
        <v>-10095047</v>
      </c>
      <c r="K21" s="159"/>
      <c r="L21" s="159">
        <v>17600000</v>
      </c>
      <c r="M21" s="60"/>
      <c r="N21" s="159">
        <v>17600000</v>
      </c>
      <c r="O21" s="159"/>
      <c r="P21" s="159"/>
      <c r="Q21" s="60"/>
      <c r="R21" s="159"/>
      <c r="S21" s="159"/>
      <c r="T21" s="60"/>
      <c r="U21" s="159"/>
      <c r="V21" s="159"/>
      <c r="W21" s="159">
        <v>7504953</v>
      </c>
      <c r="X21" s="60"/>
      <c r="Y21" s="159">
        <v>7504953</v>
      </c>
      <c r="Z21" s="141"/>
      <c r="AA21" s="225"/>
    </row>
    <row r="22" spans="1:27" ht="13.5">
      <c r="A22" s="249" t="s">
        <v>189</v>
      </c>
      <c r="B22" s="182"/>
      <c r="C22" s="155">
        <v>-975259915</v>
      </c>
      <c r="D22" s="155"/>
      <c r="E22" s="59"/>
      <c r="F22" s="60"/>
      <c r="G22" s="60">
        <v>568170</v>
      </c>
      <c r="H22" s="60">
        <v>9461727</v>
      </c>
      <c r="I22" s="60">
        <v>14232921</v>
      </c>
      <c r="J22" s="60">
        <v>24262818</v>
      </c>
      <c r="K22" s="60"/>
      <c r="L22" s="60">
        <v>44123095</v>
      </c>
      <c r="M22" s="60"/>
      <c r="N22" s="60">
        <v>44123095</v>
      </c>
      <c r="O22" s="60"/>
      <c r="P22" s="60"/>
      <c r="Q22" s="60"/>
      <c r="R22" s="60"/>
      <c r="S22" s="60"/>
      <c r="T22" s="60"/>
      <c r="U22" s="60"/>
      <c r="V22" s="60"/>
      <c r="W22" s="60">
        <v>68385913</v>
      </c>
      <c r="X22" s="60"/>
      <c r="Y22" s="60">
        <v>68385913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-444228950</v>
      </c>
      <c r="F24" s="60">
        <v>-444228950</v>
      </c>
      <c r="G24" s="60">
        <v>-10095049</v>
      </c>
      <c r="H24" s="60">
        <v>-11626871</v>
      </c>
      <c r="I24" s="60">
        <v>-37103076</v>
      </c>
      <c r="J24" s="60">
        <v>-58824996</v>
      </c>
      <c r="K24" s="60">
        <v>-30232721</v>
      </c>
      <c r="L24" s="60">
        <v>-39875636</v>
      </c>
      <c r="M24" s="60"/>
      <c r="N24" s="60">
        <v>-70108357</v>
      </c>
      <c r="O24" s="60"/>
      <c r="P24" s="60"/>
      <c r="Q24" s="60"/>
      <c r="R24" s="60"/>
      <c r="S24" s="60"/>
      <c r="T24" s="60"/>
      <c r="U24" s="60"/>
      <c r="V24" s="60"/>
      <c r="W24" s="60">
        <v>-128933353</v>
      </c>
      <c r="X24" s="60">
        <v>-242306700</v>
      </c>
      <c r="Y24" s="60">
        <v>113373347</v>
      </c>
      <c r="Z24" s="140">
        <v>-46.79</v>
      </c>
      <c r="AA24" s="62">
        <v>-444228950</v>
      </c>
    </row>
    <row r="25" spans="1:27" ht="13.5">
      <c r="A25" s="250" t="s">
        <v>191</v>
      </c>
      <c r="B25" s="251"/>
      <c r="C25" s="168">
        <f aca="true" t="shared" si="1" ref="C25:Y25">SUM(C19:C24)</f>
        <v>-428144678</v>
      </c>
      <c r="D25" s="168">
        <f>SUM(D19:D24)</f>
        <v>0</v>
      </c>
      <c r="E25" s="72">
        <f t="shared" si="1"/>
        <v>-444228950</v>
      </c>
      <c r="F25" s="73">
        <f t="shared" si="1"/>
        <v>-444228950</v>
      </c>
      <c r="G25" s="73">
        <f t="shared" si="1"/>
        <v>-19621926</v>
      </c>
      <c r="H25" s="73">
        <f t="shared" si="1"/>
        <v>-2165144</v>
      </c>
      <c r="I25" s="73">
        <f t="shared" si="1"/>
        <v>-22870155</v>
      </c>
      <c r="J25" s="73">
        <f t="shared" si="1"/>
        <v>-44657225</v>
      </c>
      <c r="K25" s="73">
        <f t="shared" si="1"/>
        <v>-30232721</v>
      </c>
      <c r="L25" s="73">
        <f t="shared" si="1"/>
        <v>24514279</v>
      </c>
      <c r="M25" s="73">
        <f t="shared" si="1"/>
        <v>0</v>
      </c>
      <c r="N25" s="73">
        <f t="shared" si="1"/>
        <v>-5718442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-50375667</v>
      </c>
      <c r="X25" s="73">
        <f t="shared" si="1"/>
        <v>-242306700</v>
      </c>
      <c r="Y25" s="73">
        <f t="shared" si="1"/>
        <v>191931033</v>
      </c>
      <c r="Z25" s="170">
        <f>+IF(X25&lt;&gt;0,+(Y25/X25)*100,0)</f>
        <v>-79.2099570503003</v>
      </c>
      <c r="AA25" s="74">
        <f>SUM(AA19:AA24)</f>
        <v>-444228950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284839962</v>
      </c>
      <c r="F30" s="60">
        <v>284839962</v>
      </c>
      <c r="G30" s="60">
        <v>-3830105</v>
      </c>
      <c r="H30" s="60">
        <v>4014000</v>
      </c>
      <c r="I30" s="60">
        <v>-2741030</v>
      </c>
      <c r="J30" s="60">
        <v>-2557135</v>
      </c>
      <c r="K30" s="60"/>
      <c r="L30" s="60">
        <v>-370431</v>
      </c>
      <c r="M30" s="60"/>
      <c r="N30" s="60">
        <v>-370431</v>
      </c>
      <c r="O30" s="60"/>
      <c r="P30" s="60"/>
      <c r="Q30" s="60"/>
      <c r="R30" s="60"/>
      <c r="S30" s="60"/>
      <c r="T30" s="60"/>
      <c r="U30" s="60"/>
      <c r="V30" s="60"/>
      <c r="W30" s="60">
        <v>-2927566</v>
      </c>
      <c r="X30" s="60">
        <v>155367252</v>
      </c>
      <c r="Y30" s="60">
        <v>-158294818</v>
      </c>
      <c r="Z30" s="140">
        <v>-101.88</v>
      </c>
      <c r="AA30" s="62">
        <v>284839962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543444</v>
      </c>
      <c r="D33" s="155"/>
      <c r="E33" s="59">
        <v>-22158004</v>
      </c>
      <c r="F33" s="60">
        <v>-22158004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-12581004</v>
      </c>
      <c r="Y33" s="60">
        <v>12581004</v>
      </c>
      <c r="Z33" s="140">
        <v>-100</v>
      </c>
      <c r="AA33" s="62">
        <v>-22158004</v>
      </c>
    </row>
    <row r="34" spans="1:27" ht="13.5">
      <c r="A34" s="250" t="s">
        <v>197</v>
      </c>
      <c r="B34" s="251"/>
      <c r="C34" s="168">
        <f aca="true" t="shared" si="2" ref="C34:Y34">SUM(C29:C33)</f>
        <v>543444</v>
      </c>
      <c r="D34" s="168">
        <f>SUM(D29:D33)</f>
        <v>0</v>
      </c>
      <c r="E34" s="72">
        <f t="shared" si="2"/>
        <v>262681958</v>
      </c>
      <c r="F34" s="73">
        <f t="shared" si="2"/>
        <v>262681958</v>
      </c>
      <c r="G34" s="73">
        <f t="shared" si="2"/>
        <v>-3830105</v>
      </c>
      <c r="H34" s="73">
        <f t="shared" si="2"/>
        <v>4014000</v>
      </c>
      <c r="I34" s="73">
        <f t="shared" si="2"/>
        <v>-2741030</v>
      </c>
      <c r="J34" s="73">
        <f t="shared" si="2"/>
        <v>-2557135</v>
      </c>
      <c r="K34" s="73">
        <f t="shared" si="2"/>
        <v>0</v>
      </c>
      <c r="L34" s="73">
        <f t="shared" si="2"/>
        <v>-370431</v>
      </c>
      <c r="M34" s="73">
        <f t="shared" si="2"/>
        <v>0</v>
      </c>
      <c r="N34" s="73">
        <f t="shared" si="2"/>
        <v>-370431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-2927566</v>
      </c>
      <c r="X34" s="73">
        <f t="shared" si="2"/>
        <v>142786248</v>
      </c>
      <c r="Y34" s="73">
        <f t="shared" si="2"/>
        <v>-145713814</v>
      </c>
      <c r="Z34" s="170">
        <f>+IF(X34&lt;&gt;0,+(Y34/X34)*100,0)</f>
        <v>-102.05031369687647</v>
      </c>
      <c r="AA34" s="74">
        <f>SUM(AA29:AA33)</f>
        <v>262681958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-23956326</v>
      </c>
      <c r="D36" s="153">
        <f>+D15+D25+D34</f>
        <v>0</v>
      </c>
      <c r="E36" s="99">
        <f t="shared" si="3"/>
        <v>25909811</v>
      </c>
      <c r="F36" s="100">
        <f t="shared" si="3"/>
        <v>25909811</v>
      </c>
      <c r="G36" s="100">
        <f t="shared" si="3"/>
        <v>-23955939</v>
      </c>
      <c r="H36" s="100">
        <f t="shared" si="3"/>
        <v>49934845</v>
      </c>
      <c r="I36" s="100">
        <f t="shared" si="3"/>
        <v>-97224849</v>
      </c>
      <c r="J36" s="100">
        <f t="shared" si="3"/>
        <v>-71245943</v>
      </c>
      <c r="K36" s="100">
        <f t="shared" si="3"/>
        <v>-114642352</v>
      </c>
      <c r="L36" s="100">
        <f t="shared" si="3"/>
        <v>74429961</v>
      </c>
      <c r="M36" s="100">
        <f t="shared" si="3"/>
        <v>0</v>
      </c>
      <c r="N36" s="100">
        <f t="shared" si="3"/>
        <v>-40212391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-111458334</v>
      </c>
      <c r="X36" s="100">
        <f t="shared" si="3"/>
        <v>7555440</v>
      </c>
      <c r="Y36" s="100">
        <f t="shared" si="3"/>
        <v>-119013774</v>
      </c>
      <c r="Z36" s="137">
        <f>+IF(X36&lt;&gt;0,+(Y36/X36)*100,0)</f>
        <v>-1575.2063943330897</v>
      </c>
      <c r="AA36" s="102">
        <f>+AA15+AA25+AA34</f>
        <v>25909811</v>
      </c>
    </row>
    <row r="37" spans="1:27" ht="13.5">
      <c r="A37" s="249" t="s">
        <v>199</v>
      </c>
      <c r="B37" s="182"/>
      <c r="C37" s="153">
        <v>351863529</v>
      </c>
      <c r="D37" s="153"/>
      <c r="E37" s="99">
        <v>207184189</v>
      </c>
      <c r="F37" s="100">
        <v>207184189</v>
      </c>
      <c r="G37" s="100">
        <v>327907203</v>
      </c>
      <c r="H37" s="100">
        <v>303951264</v>
      </c>
      <c r="I37" s="100">
        <v>353886109</v>
      </c>
      <c r="J37" s="100">
        <v>327907203</v>
      </c>
      <c r="K37" s="100">
        <v>256661260</v>
      </c>
      <c r="L37" s="100">
        <v>142018908</v>
      </c>
      <c r="M37" s="100"/>
      <c r="N37" s="100">
        <v>256661260</v>
      </c>
      <c r="O37" s="100"/>
      <c r="P37" s="100"/>
      <c r="Q37" s="100"/>
      <c r="R37" s="100"/>
      <c r="S37" s="100"/>
      <c r="T37" s="100"/>
      <c r="U37" s="100"/>
      <c r="V37" s="100"/>
      <c r="W37" s="100">
        <v>327907203</v>
      </c>
      <c r="X37" s="100">
        <v>207184189</v>
      </c>
      <c r="Y37" s="100">
        <v>120723014</v>
      </c>
      <c r="Z37" s="137">
        <v>58.27</v>
      </c>
      <c r="AA37" s="102">
        <v>207184189</v>
      </c>
    </row>
    <row r="38" spans="1:27" ht="13.5">
      <c r="A38" s="269" t="s">
        <v>200</v>
      </c>
      <c r="B38" s="256"/>
      <c r="C38" s="257">
        <v>327907203</v>
      </c>
      <c r="D38" s="257"/>
      <c r="E38" s="258">
        <v>233094000</v>
      </c>
      <c r="F38" s="259">
        <v>233094000</v>
      </c>
      <c r="G38" s="259">
        <v>303951264</v>
      </c>
      <c r="H38" s="259">
        <v>353886109</v>
      </c>
      <c r="I38" s="259">
        <v>256661260</v>
      </c>
      <c r="J38" s="259">
        <v>256661260</v>
      </c>
      <c r="K38" s="259">
        <v>142018908</v>
      </c>
      <c r="L38" s="259">
        <v>216448869</v>
      </c>
      <c r="M38" s="259"/>
      <c r="N38" s="259">
        <v>216448869</v>
      </c>
      <c r="O38" s="259"/>
      <c r="P38" s="259"/>
      <c r="Q38" s="259"/>
      <c r="R38" s="259"/>
      <c r="S38" s="259"/>
      <c r="T38" s="259"/>
      <c r="U38" s="259"/>
      <c r="V38" s="259"/>
      <c r="W38" s="259">
        <v>216448869</v>
      </c>
      <c r="X38" s="259">
        <v>214739629</v>
      </c>
      <c r="Y38" s="259">
        <v>1709240</v>
      </c>
      <c r="Z38" s="260">
        <v>0.8</v>
      </c>
      <c r="AA38" s="261">
        <v>233094000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116578094</v>
      </c>
      <c r="D5" s="200">
        <f t="shared" si="0"/>
        <v>0</v>
      </c>
      <c r="E5" s="106">
        <f t="shared" si="0"/>
        <v>398888959</v>
      </c>
      <c r="F5" s="106">
        <f t="shared" si="0"/>
        <v>398888959</v>
      </c>
      <c r="G5" s="106">
        <f t="shared" si="0"/>
        <v>10095050</v>
      </c>
      <c r="H5" s="106">
        <f t="shared" si="0"/>
        <v>29186858</v>
      </c>
      <c r="I5" s="106">
        <f t="shared" si="0"/>
        <v>14785864</v>
      </c>
      <c r="J5" s="106">
        <f t="shared" si="0"/>
        <v>54067772</v>
      </c>
      <c r="K5" s="106">
        <f t="shared" si="0"/>
        <v>13172389</v>
      </c>
      <c r="L5" s="106">
        <f t="shared" si="0"/>
        <v>41063762</v>
      </c>
      <c r="M5" s="106">
        <f t="shared" si="0"/>
        <v>30281745</v>
      </c>
      <c r="N5" s="106">
        <f t="shared" si="0"/>
        <v>84517896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138585668</v>
      </c>
      <c r="X5" s="106">
        <f t="shared" si="0"/>
        <v>199444480</v>
      </c>
      <c r="Y5" s="106">
        <f t="shared" si="0"/>
        <v>-60858812</v>
      </c>
      <c r="Z5" s="201">
        <f>+IF(X5&lt;&gt;0,+(Y5/X5)*100,0)</f>
        <v>-30.51416213675104</v>
      </c>
      <c r="AA5" s="199">
        <f>SUM(AA11:AA18)</f>
        <v>398888959</v>
      </c>
    </row>
    <row r="6" spans="1:27" ht="13.5">
      <c r="A6" s="291" t="s">
        <v>204</v>
      </c>
      <c r="B6" s="142"/>
      <c r="C6" s="62">
        <v>28756683</v>
      </c>
      <c r="D6" s="156"/>
      <c r="E6" s="60">
        <v>62080000</v>
      </c>
      <c r="F6" s="60">
        <v>62080000</v>
      </c>
      <c r="G6" s="60">
        <v>445866</v>
      </c>
      <c r="H6" s="60">
        <v>5265776</v>
      </c>
      <c r="I6" s="60">
        <v>3759133</v>
      </c>
      <c r="J6" s="60">
        <v>9470775</v>
      </c>
      <c r="K6" s="60">
        <v>6091470</v>
      </c>
      <c r="L6" s="60">
        <v>4281762</v>
      </c>
      <c r="M6" s="60">
        <v>7324870</v>
      </c>
      <c r="N6" s="60">
        <v>17698102</v>
      </c>
      <c r="O6" s="60"/>
      <c r="P6" s="60"/>
      <c r="Q6" s="60"/>
      <c r="R6" s="60"/>
      <c r="S6" s="60"/>
      <c r="T6" s="60"/>
      <c r="U6" s="60"/>
      <c r="V6" s="60"/>
      <c r="W6" s="60">
        <v>27168877</v>
      </c>
      <c r="X6" s="60">
        <v>31040000</v>
      </c>
      <c r="Y6" s="60">
        <v>-3871123</v>
      </c>
      <c r="Z6" s="140">
        <v>-12.47</v>
      </c>
      <c r="AA6" s="155">
        <v>62080000</v>
      </c>
    </row>
    <row r="7" spans="1:27" ht="13.5">
      <c r="A7" s="291" t="s">
        <v>205</v>
      </c>
      <c r="B7" s="142"/>
      <c r="C7" s="62">
        <v>19198237</v>
      </c>
      <c r="D7" s="156"/>
      <c r="E7" s="60">
        <v>10500000</v>
      </c>
      <c r="F7" s="60">
        <v>10500000</v>
      </c>
      <c r="G7" s="60">
        <v>5040706</v>
      </c>
      <c r="H7" s="60">
        <v>5377432</v>
      </c>
      <c r="I7" s="60">
        <v>3730002</v>
      </c>
      <c r="J7" s="60">
        <v>14148140</v>
      </c>
      <c r="K7" s="60">
        <v>-6455221</v>
      </c>
      <c r="L7" s="60">
        <v>4545519</v>
      </c>
      <c r="M7" s="60">
        <v>3999311</v>
      </c>
      <c r="N7" s="60">
        <v>2089609</v>
      </c>
      <c r="O7" s="60"/>
      <c r="P7" s="60"/>
      <c r="Q7" s="60"/>
      <c r="R7" s="60"/>
      <c r="S7" s="60"/>
      <c r="T7" s="60"/>
      <c r="U7" s="60"/>
      <c r="V7" s="60"/>
      <c r="W7" s="60">
        <v>16237749</v>
      </c>
      <c r="X7" s="60">
        <v>5250000</v>
      </c>
      <c r="Y7" s="60">
        <v>10987749</v>
      </c>
      <c r="Z7" s="140">
        <v>209.29</v>
      </c>
      <c r="AA7" s="155">
        <v>10500000</v>
      </c>
    </row>
    <row r="8" spans="1:27" ht="13.5">
      <c r="A8" s="291" t="s">
        <v>206</v>
      </c>
      <c r="B8" s="142"/>
      <c r="C8" s="62"/>
      <c r="D8" s="156"/>
      <c r="E8" s="60">
        <v>33140000</v>
      </c>
      <c r="F8" s="60">
        <v>33140000</v>
      </c>
      <c r="G8" s="60">
        <v>737133</v>
      </c>
      <c r="H8" s="60">
        <v>4390453</v>
      </c>
      <c r="I8" s="60">
        <v>1076498</v>
      </c>
      <c r="J8" s="60">
        <v>6204084</v>
      </c>
      <c r="K8" s="60">
        <v>2746847</v>
      </c>
      <c r="L8" s="60">
        <v>9070703</v>
      </c>
      <c r="M8" s="60">
        <v>2471445</v>
      </c>
      <c r="N8" s="60">
        <v>14288995</v>
      </c>
      <c r="O8" s="60"/>
      <c r="P8" s="60"/>
      <c r="Q8" s="60"/>
      <c r="R8" s="60"/>
      <c r="S8" s="60"/>
      <c r="T8" s="60"/>
      <c r="U8" s="60"/>
      <c r="V8" s="60"/>
      <c r="W8" s="60">
        <v>20493079</v>
      </c>
      <c r="X8" s="60">
        <v>16570000</v>
      </c>
      <c r="Y8" s="60">
        <v>3923079</v>
      </c>
      <c r="Z8" s="140">
        <v>23.68</v>
      </c>
      <c r="AA8" s="155">
        <v>33140000</v>
      </c>
    </row>
    <row r="9" spans="1:27" ht="13.5">
      <c r="A9" s="291" t="s">
        <v>207</v>
      </c>
      <c r="B9" s="142"/>
      <c r="C9" s="62"/>
      <c r="D9" s="156"/>
      <c r="E9" s="60">
        <v>36320000</v>
      </c>
      <c r="F9" s="60">
        <v>36320000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18160000</v>
      </c>
      <c r="Y9" s="60">
        <v>-18160000</v>
      </c>
      <c r="Z9" s="140">
        <v>-100</v>
      </c>
      <c r="AA9" s="155">
        <v>36320000</v>
      </c>
    </row>
    <row r="10" spans="1:27" ht="13.5">
      <c r="A10" s="291" t="s">
        <v>208</v>
      </c>
      <c r="B10" s="142"/>
      <c r="C10" s="62">
        <v>16627177</v>
      </c>
      <c r="D10" s="156"/>
      <c r="E10" s="60">
        <v>29300000</v>
      </c>
      <c r="F10" s="60">
        <v>29300000</v>
      </c>
      <c r="G10" s="60"/>
      <c r="H10" s="60">
        <v>674019</v>
      </c>
      <c r="I10" s="60">
        <v>4043546</v>
      </c>
      <c r="J10" s="60">
        <v>4717565</v>
      </c>
      <c r="K10" s="60"/>
      <c r="L10" s="60">
        <v>598650</v>
      </c>
      <c r="M10" s="60">
        <v>2227267</v>
      </c>
      <c r="N10" s="60">
        <v>2825917</v>
      </c>
      <c r="O10" s="60"/>
      <c r="P10" s="60"/>
      <c r="Q10" s="60"/>
      <c r="R10" s="60"/>
      <c r="S10" s="60"/>
      <c r="T10" s="60"/>
      <c r="U10" s="60"/>
      <c r="V10" s="60"/>
      <c r="W10" s="60">
        <v>7543482</v>
      </c>
      <c r="X10" s="60">
        <v>14650000</v>
      </c>
      <c r="Y10" s="60">
        <v>-7106518</v>
      </c>
      <c r="Z10" s="140">
        <v>-48.51</v>
      </c>
      <c r="AA10" s="155">
        <v>29300000</v>
      </c>
    </row>
    <row r="11" spans="1:27" ht="13.5">
      <c r="A11" s="292" t="s">
        <v>209</v>
      </c>
      <c r="B11" s="142"/>
      <c r="C11" s="293">
        <f aca="true" t="shared" si="1" ref="C11:Y11">SUM(C6:C10)</f>
        <v>64582097</v>
      </c>
      <c r="D11" s="294">
        <f t="shared" si="1"/>
        <v>0</v>
      </c>
      <c r="E11" s="295">
        <f t="shared" si="1"/>
        <v>171340000</v>
      </c>
      <c r="F11" s="295">
        <f t="shared" si="1"/>
        <v>171340000</v>
      </c>
      <c r="G11" s="295">
        <f t="shared" si="1"/>
        <v>6223705</v>
      </c>
      <c r="H11" s="295">
        <f t="shared" si="1"/>
        <v>15707680</v>
      </c>
      <c r="I11" s="295">
        <f t="shared" si="1"/>
        <v>12609179</v>
      </c>
      <c r="J11" s="295">
        <f t="shared" si="1"/>
        <v>34540564</v>
      </c>
      <c r="K11" s="295">
        <f t="shared" si="1"/>
        <v>2383096</v>
      </c>
      <c r="L11" s="295">
        <f t="shared" si="1"/>
        <v>18496634</v>
      </c>
      <c r="M11" s="295">
        <f t="shared" si="1"/>
        <v>16022893</v>
      </c>
      <c r="N11" s="295">
        <f t="shared" si="1"/>
        <v>36902623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71443187</v>
      </c>
      <c r="X11" s="295">
        <f t="shared" si="1"/>
        <v>85670000</v>
      </c>
      <c r="Y11" s="295">
        <f t="shared" si="1"/>
        <v>-14226813</v>
      </c>
      <c r="Z11" s="296">
        <f>+IF(X11&lt;&gt;0,+(Y11/X11)*100,0)</f>
        <v>-16.606528539745536</v>
      </c>
      <c r="AA11" s="297">
        <f>SUM(AA6:AA10)</f>
        <v>171340000</v>
      </c>
    </row>
    <row r="12" spans="1:27" ht="13.5">
      <c r="A12" s="298" t="s">
        <v>210</v>
      </c>
      <c r="B12" s="136"/>
      <c r="C12" s="62">
        <v>15718955</v>
      </c>
      <c r="D12" s="156"/>
      <c r="E12" s="60">
        <v>11300000</v>
      </c>
      <c r="F12" s="60">
        <v>11300000</v>
      </c>
      <c r="G12" s="60"/>
      <c r="H12" s="60">
        <v>4840668</v>
      </c>
      <c r="I12" s="60">
        <v>1227995</v>
      </c>
      <c r="J12" s="60">
        <v>6068663</v>
      </c>
      <c r="K12" s="60">
        <v>2570703</v>
      </c>
      <c r="L12" s="60">
        <v>101262</v>
      </c>
      <c r="M12" s="60">
        <v>1171411</v>
      </c>
      <c r="N12" s="60">
        <v>3843376</v>
      </c>
      <c r="O12" s="60"/>
      <c r="P12" s="60"/>
      <c r="Q12" s="60"/>
      <c r="R12" s="60"/>
      <c r="S12" s="60"/>
      <c r="T12" s="60"/>
      <c r="U12" s="60"/>
      <c r="V12" s="60"/>
      <c r="W12" s="60">
        <v>9912039</v>
      </c>
      <c r="X12" s="60">
        <v>5650000</v>
      </c>
      <c r="Y12" s="60">
        <v>4262039</v>
      </c>
      <c r="Z12" s="140">
        <v>75.43</v>
      </c>
      <c r="AA12" s="155">
        <v>11300000</v>
      </c>
    </row>
    <row r="13" spans="1:27" ht="13.5">
      <c r="A13" s="298" t="s">
        <v>211</v>
      </c>
      <c r="B13" s="136"/>
      <c r="C13" s="273">
        <v>56859</v>
      </c>
      <c r="D13" s="274"/>
      <c r="E13" s="275">
        <v>60000</v>
      </c>
      <c r="F13" s="275">
        <v>60000</v>
      </c>
      <c r="G13" s="275">
        <v>1102524</v>
      </c>
      <c r="H13" s="275"/>
      <c r="I13" s="275"/>
      <c r="J13" s="275">
        <v>1102524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1102524</v>
      </c>
      <c r="X13" s="275">
        <v>30000</v>
      </c>
      <c r="Y13" s="275">
        <v>1072524</v>
      </c>
      <c r="Z13" s="140">
        <v>3575.08</v>
      </c>
      <c r="AA13" s="277">
        <v>60000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35501054</v>
      </c>
      <c r="D15" s="156"/>
      <c r="E15" s="60">
        <v>215854959</v>
      </c>
      <c r="F15" s="60">
        <v>215854959</v>
      </c>
      <c r="G15" s="60">
        <v>2768821</v>
      </c>
      <c r="H15" s="60">
        <v>8638510</v>
      </c>
      <c r="I15" s="60">
        <v>948690</v>
      </c>
      <c r="J15" s="60">
        <v>12356021</v>
      </c>
      <c r="K15" s="60">
        <v>8218590</v>
      </c>
      <c r="L15" s="60">
        <v>22465866</v>
      </c>
      <c r="M15" s="60">
        <v>13087441</v>
      </c>
      <c r="N15" s="60">
        <v>43771897</v>
      </c>
      <c r="O15" s="60"/>
      <c r="P15" s="60"/>
      <c r="Q15" s="60"/>
      <c r="R15" s="60"/>
      <c r="S15" s="60"/>
      <c r="T15" s="60"/>
      <c r="U15" s="60"/>
      <c r="V15" s="60"/>
      <c r="W15" s="60">
        <v>56127918</v>
      </c>
      <c r="X15" s="60">
        <v>107927480</v>
      </c>
      <c r="Y15" s="60">
        <v>-51799562</v>
      </c>
      <c r="Z15" s="140">
        <v>-47.99</v>
      </c>
      <c r="AA15" s="155">
        <v>215854959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719129</v>
      </c>
      <c r="D18" s="276"/>
      <c r="E18" s="82">
        <v>334000</v>
      </c>
      <c r="F18" s="82">
        <v>334000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167000</v>
      </c>
      <c r="Y18" s="82">
        <v>-167000</v>
      </c>
      <c r="Z18" s="270">
        <v>-100</v>
      </c>
      <c r="AA18" s="278">
        <v>334000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292325290</v>
      </c>
      <c r="D20" s="154">
        <f t="shared" si="2"/>
        <v>0</v>
      </c>
      <c r="E20" s="100">
        <f t="shared" si="2"/>
        <v>45340000</v>
      </c>
      <c r="F20" s="100">
        <f t="shared" si="2"/>
        <v>45340000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22670000</v>
      </c>
      <c r="Y20" s="100">
        <f t="shared" si="2"/>
        <v>-22670000</v>
      </c>
      <c r="Z20" s="137">
        <f>+IF(X20&lt;&gt;0,+(Y20/X20)*100,0)</f>
        <v>-100</v>
      </c>
      <c r="AA20" s="153">
        <f>SUM(AA26:AA33)</f>
        <v>45340000</v>
      </c>
    </row>
    <row r="21" spans="1:27" ht="13.5">
      <c r="A21" s="291" t="s">
        <v>204</v>
      </c>
      <c r="B21" s="142"/>
      <c r="C21" s="62">
        <v>92918912</v>
      </c>
      <c r="D21" s="156"/>
      <c r="E21" s="60">
        <v>7000000</v>
      </c>
      <c r="F21" s="60">
        <v>7000000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3500000</v>
      </c>
      <c r="Y21" s="60">
        <v>-3500000</v>
      </c>
      <c r="Z21" s="140">
        <v>-100</v>
      </c>
      <c r="AA21" s="155">
        <v>7000000</v>
      </c>
    </row>
    <row r="22" spans="1:27" ht="13.5">
      <c r="A22" s="291" t="s">
        <v>205</v>
      </c>
      <c r="B22" s="142"/>
      <c r="C22" s="62">
        <v>8608413</v>
      </c>
      <c r="D22" s="156"/>
      <c r="E22" s="60">
        <v>7600000</v>
      </c>
      <c r="F22" s="60">
        <v>7600000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3800000</v>
      </c>
      <c r="Y22" s="60">
        <v>-3800000</v>
      </c>
      <c r="Z22" s="140">
        <v>-100</v>
      </c>
      <c r="AA22" s="155">
        <v>7600000</v>
      </c>
    </row>
    <row r="23" spans="1:27" ht="13.5">
      <c r="A23" s="291" t="s">
        <v>206</v>
      </c>
      <c r="B23" s="142"/>
      <c r="C23" s="62">
        <v>28490594</v>
      </c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>
        <v>49327813</v>
      </c>
      <c r="D24" s="156"/>
      <c r="E24" s="60">
        <v>18700000</v>
      </c>
      <c r="F24" s="60">
        <v>18700000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9350000</v>
      </c>
      <c r="Y24" s="60">
        <v>-9350000</v>
      </c>
      <c r="Z24" s="140">
        <v>-100</v>
      </c>
      <c r="AA24" s="155">
        <v>18700000</v>
      </c>
    </row>
    <row r="25" spans="1:27" ht="13.5">
      <c r="A25" s="291" t="s">
        <v>208</v>
      </c>
      <c r="B25" s="142"/>
      <c r="C25" s="62">
        <v>1240355</v>
      </c>
      <c r="D25" s="156"/>
      <c r="E25" s="60">
        <v>1500000</v>
      </c>
      <c r="F25" s="60">
        <v>1500000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750000</v>
      </c>
      <c r="Y25" s="60">
        <v>-750000</v>
      </c>
      <c r="Z25" s="140">
        <v>-100</v>
      </c>
      <c r="AA25" s="155">
        <v>1500000</v>
      </c>
    </row>
    <row r="26" spans="1:27" ht="13.5">
      <c r="A26" s="292" t="s">
        <v>209</v>
      </c>
      <c r="B26" s="302"/>
      <c r="C26" s="293">
        <f aca="true" t="shared" si="3" ref="C26:Y26">SUM(C21:C25)</f>
        <v>180586087</v>
      </c>
      <c r="D26" s="294">
        <f t="shared" si="3"/>
        <v>0</v>
      </c>
      <c r="E26" s="295">
        <f t="shared" si="3"/>
        <v>34800000</v>
      </c>
      <c r="F26" s="295">
        <f t="shared" si="3"/>
        <v>34800000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17400000</v>
      </c>
      <c r="Y26" s="295">
        <f t="shared" si="3"/>
        <v>-17400000</v>
      </c>
      <c r="Z26" s="296">
        <f>+IF(X26&lt;&gt;0,+(Y26/X26)*100,0)</f>
        <v>-100</v>
      </c>
      <c r="AA26" s="297">
        <f>SUM(AA21:AA25)</f>
        <v>34800000</v>
      </c>
    </row>
    <row r="27" spans="1:27" ht="13.5">
      <c r="A27" s="298" t="s">
        <v>210</v>
      </c>
      <c r="B27" s="147"/>
      <c r="C27" s="62">
        <v>2888537</v>
      </c>
      <c r="D27" s="156"/>
      <c r="E27" s="60">
        <v>5620000</v>
      </c>
      <c r="F27" s="60">
        <v>5620000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2810000</v>
      </c>
      <c r="Y27" s="60">
        <v>-2810000</v>
      </c>
      <c r="Z27" s="140">
        <v>-100</v>
      </c>
      <c r="AA27" s="155">
        <v>5620000</v>
      </c>
    </row>
    <row r="28" spans="1:27" ht="13.5">
      <c r="A28" s="298" t="s">
        <v>211</v>
      </c>
      <c r="B28" s="147"/>
      <c r="C28" s="273"/>
      <c r="D28" s="274"/>
      <c r="E28" s="275">
        <v>600000</v>
      </c>
      <c r="F28" s="275">
        <v>600000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300000</v>
      </c>
      <c r="Y28" s="275">
        <v>-300000</v>
      </c>
      <c r="Z28" s="140">
        <v>-100</v>
      </c>
      <c r="AA28" s="277">
        <v>600000</v>
      </c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108850666</v>
      </c>
      <c r="D30" s="156"/>
      <c r="E30" s="60">
        <v>4320000</v>
      </c>
      <c r="F30" s="60">
        <v>4320000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2160000</v>
      </c>
      <c r="Y30" s="60">
        <v>-2160000</v>
      </c>
      <c r="Z30" s="140">
        <v>-100</v>
      </c>
      <c r="AA30" s="155">
        <v>4320000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121675595</v>
      </c>
      <c r="D36" s="156">
        <f t="shared" si="4"/>
        <v>0</v>
      </c>
      <c r="E36" s="60">
        <f t="shared" si="4"/>
        <v>69080000</v>
      </c>
      <c r="F36" s="60">
        <f t="shared" si="4"/>
        <v>69080000</v>
      </c>
      <c r="G36" s="60">
        <f t="shared" si="4"/>
        <v>445866</v>
      </c>
      <c r="H36" s="60">
        <f t="shared" si="4"/>
        <v>5265776</v>
      </c>
      <c r="I36" s="60">
        <f t="shared" si="4"/>
        <v>3759133</v>
      </c>
      <c r="J36" s="60">
        <f t="shared" si="4"/>
        <v>9470775</v>
      </c>
      <c r="K36" s="60">
        <f t="shared" si="4"/>
        <v>6091470</v>
      </c>
      <c r="L36" s="60">
        <f t="shared" si="4"/>
        <v>4281762</v>
      </c>
      <c r="M36" s="60">
        <f t="shared" si="4"/>
        <v>7324870</v>
      </c>
      <c r="N36" s="60">
        <f t="shared" si="4"/>
        <v>17698102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27168877</v>
      </c>
      <c r="X36" s="60">
        <f t="shared" si="4"/>
        <v>34540000</v>
      </c>
      <c r="Y36" s="60">
        <f t="shared" si="4"/>
        <v>-7371123</v>
      </c>
      <c r="Z36" s="140">
        <f aca="true" t="shared" si="5" ref="Z36:Z49">+IF(X36&lt;&gt;0,+(Y36/X36)*100,0)</f>
        <v>-21.340830920671685</v>
      </c>
      <c r="AA36" s="155">
        <f>AA6+AA21</f>
        <v>69080000</v>
      </c>
    </row>
    <row r="37" spans="1:27" ht="13.5">
      <c r="A37" s="291" t="s">
        <v>205</v>
      </c>
      <c r="B37" s="142"/>
      <c r="C37" s="62">
        <f t="shared" si="4"/>
        <v>27806650</v>
      </c>
      <c r="D37" s="156">
        <f t="shared" si="4"/>
        <v>0</v>
      </c>
      <c r="E37" s="60">
        <f t="shared" si="4"/>
        <v>18100000</v>
      </c>
      <c r="F37" s="60">
        <f t="shared" si="4"/>
        <v>18100000</v>
      </c>
      <c r="G37" s="60">
        <f t="shared" si="4"/>
        <v>5040706</v>
      </c>
      <c r="H37" s="60">
        <f t="shared" si="4"/>
        <v>5377432</v>
      </c>
      <c r="I37" s="60">
        <f t="shared" si="4"/>
        <v>3730002</v>
      </c>
      <c r="J37" s="60">
        <f t="shared" si="4"/>
        <v>14148140</v>
      </c>
      <c r="K37" s="60">
        <f t="shared" si="4"/>
        <v>-6455221</v>
      </c>
      <c r="L37" s="60">
        <f t="shared" si="4"/>
        <v>4545519</v>
      </c>
      <c r="M37" s="60">
        <f t="shared" si="4"/>
        <v>3999311</v>
      </c>
      <c r="N37" s="60">
        <f t="shared" si="4"/>
        <v>2089609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16237749</v>
      </c>
      <c r="X37" s="60">
        <f t="shared" si="4"/>
        <v>9050000</v>
      </c>
      <c r="Y37" s="60">
        <f t="shared" si="4"/>
        <v>7187749</v>
      </c>
      <c r="Z37" s="140">
        <f t="shared" si="5"/>
        <v>79.4226408839779</v>
      </c>
      <c r="AA37" s="155">
        <f>AA7+AA22</f>
        <v>18100000</v>
      </c>
    </row>
    <row r="38" spans="1:27" ht="13.5">
      <c r="A38" s="291" t="s">
        <v>206</v>
      </c>
      <c r="B38" s="142"/>
      <c r="C38" s="62">
        <f t="shared" si="4"/>
        <v>28490594</v>
      </c>
      <c r="D38" s="156">
        <f t="shared" si="4"/>
        <v>0</v>
      </c>
      <c r="E38" s="60">
        <f t="shared" si="4"/>
        <v>33140000</v>
      </c>
      <c r="F38" s="60">
        <f t="shared" si="4"/>
        <v>33140000</v>
      </c>
      <c r="G38" s="60">
        <f t="shared" si="4"/>
        <v>737133</v>
      </c>
      <c r="H38" s="60">
        <f t="shared" si="4"/>
        <v>4390453</v>
      </c>
      <c r="I38" s="60">
        <f t="shared" si="4"/>
        <v>1076498</v>
      </c>
      <c r="J38" s="60">
        <f t="shared" si="4"/>
        <v>6204084</v>
      </c>
      <c r="K38" s="60">
        <f t="shared" si="4"/>
        <v>2746847</v>
      </c>
      <c r="L38" s="60">
        <f t="shared" si="4"/>
        <v>9070703</v>
      </c>
      <c r="M38" s="60">
        <f t="shared" si="4"/>
        <v>2471445</v>
      </c>
      <c r="N38" s="60">
        <f t="shared" si="4"/>
        <v>14288995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20493079</v>
      </c>
      <c r="X38" s="60">
        <f t="shared" si="4"/>
        <v>16570000</v>
      </c>
      <c r="Y38" s="60">
        <f t="shared" si="4"/>
        <v>3923079</v>
      </c>
      <c r="Z38" s="140">
        <f t="shared" si="5"/>
        <v>23.675793602896803</v>
      </c>
      <c r="AA38" s="155">
        <f>AA8+AA23</f>
        <v>33140000</v>
      </c>
    </row>
    <row r="39" spans="1:27" ht="13.5">
      <c r="A39" s="291" t="s">
        <v>207</v>
      </c>
      <c r="B39" s="142"/>
      <c r="C39" s="62">
        <f t="shared" si="4"/>
        <v>49327813</v>
      </c>
      <c r="D39" s="156">
        <f t="shared" si="4"/>
        <v>0</v>
      </c>
      <c r="E39" s="60">
        <f t="shared" si="4"/>
        <v>55020000</v>
      </c>
      <c r="F39" s="60">
        <f t="shared" si="4"/>
        <v>55020000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27510000</v>
      </c>
      <c r="Y39" s="60">
        <f t="shared" si="4"/>
        <v>-27510000</v>
      </c>
      <c r="Z39" s="140">
        <f t="shared" si="5"/>
        <v>-100</v>
      </c>
      <c r="AA39" s="155">
        <f>AA9+AA24</f>
        <v>55020000</v>
      </c>
    </row>
    <row r="40" spans="1:27" ht="13.5">
      <c r="A40" s="291" t="s">
        <v>208</v>
      </c>
      <c r="B40" s="142"/>
      <c r="C40" s="62">
        <f t="shared" si="4"/>
        <v>17867532</v>
      </c>
      <c r="D40" s="156">
        <f t="shared" si="4"/>
        <v>0</v>
      </c>
      <c r="E40" s="60">
        <f t="shared" si="4"/>
        <v>30800000</v>
      </c>
      <c r="F40" s="60">
        <f t="shared" si="4"/>
        <v>30800000</v>
      </c>
      <c r="G40" s="60">
        <f t="shared" si="4"/>
        <v>0</v>
      </c>
      <c r="H40" s="60">
        <f t="shared" si="4"/>
        <v>674019</v>
      </c>
      <c r="I40" s="60">
        <f t="shared" si="4"/>
        <v>4043546</v>
      </c>
      <c r="J40" s="60">
        <f t="shared" si="4"/>
        <v>4717565</v>
      </c>
      <c r="K40" s="60">
        <f t="shared" si="4"/>
        <v>0</v>
      </c>
      <c r="L40" s="60">
        <f t="shared" si="4"/>
        <v>598650</v>
      </c>
      <c r="M40" s="60">
        <f t="shared" si="4"/>
        <v>2227267</v>
      </c>
      <c r="N40" s="60">
        <f t="shared" si="4"/>
        <v>2825917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7543482</v>
      </c>
      <c r="X40" s="60">
        <f t="shared" si="4"/>
        <v>15400000</v>
      </c>
      <c r="Y40" s="60">
        <f t="shared" si="4"/>
        <v>-7856518</v>
      </c>
      <c r="Z40" s="140">
        <f t="shared" si="5"/>
        <v>-51.01635064935065</v>
      </c>
      <c r="AA40" s="155">
        <f>AA10+AA25</f>
        <v>30800000</v>
      </c>
    </row>
    <row r="41" spans="1:27" ht="13.5">
      <c r="A41" s="292" t="s">
        <v>209</v>
      </c>
      <c r="B41" s="142"/>
      <c r="C41" s="293">
        <f aca="true" t="shared" si="6" ref="C41:Y41">SUM(C36:C40)</f>
        <v>245168184</v>
      </c>
      <c r="D41" s="294">
        <f t="shared" si="6"/>
        <v>0</v>
      </c>
      <c r="E41" s="295">
        <f t="shared" si="6"/>
        <v>206140000</v>
      </c>
      <c r="F41" s="295">
        <f t="shared" si="6"/>
        <v>206140000</v>
      </c>
      <c r="G41" s="295">
        <f t="shared" si="6"/>
        <v>6223705</v>
      </c>
      <c r="H41" s="295">
        <f t="shared" si="6"/>
        <v>15707680</v>
      </c>
      <c r="I41" s="295">
        <f t="shared" si="6"/>
        <v>12609179</v>
      </c>
      <c r="J41" s="295">
        <f t="shared" si="6"/>
        <v>34540564</v>
      </c>
      <c r="K41" s="295">
        <f t="shared" si="6"/>
        <v>2383096</v>
      </c>
      <c r="L41" s="295">
        <f t="shared" si="6"/>
        <v>18496634</v>
      </c>
      <c r="M41" s="295">
        <f t="shared" si="6"/>
        <v>16022893</v>
      </c>
      <c r="N41" s="295">
        <f t="shared" si="6"/>
        <v>36902623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71443187</v>
      </c>
      <c r="X41" s="295">
        <f t="shared" si="6"/>
        <v>103070000</v>
      </c>
      <c r="Y41" s="295">
        <f t="shared" si="6"/>
        <v>-31626813</v>
      </c>
      <c r="Z41" s="296">
        <f t="shared" si="5"/>
        <v>-30.684789948578633</v>
      </c>
      <c r="AA41" s="297">
        <f>SUM(AA36:AA40)</f>
        <v>206140000</v>
      </c>
    </row>
    <row r="42" spans="1:27" ht="13.5">
      <c r="A42" s="298" t="s">
        <v>210</v>
      </c>
      <c r="B42" s="136"/>
      <c r="C42" s="95">
        <f aca="true" t="shared" si="7" ref="C42:Y48">C12+C27</f>
        <v>18607492</v>
      </c>
      <c r="D42" s="129">
        <f t="shared" si="7"/>
        <v>0</v>
      </c>
      <c r="E42" s="54">
        <f t="shared" si="7"/>
        <v>16920000</v>
      </c>
      <c r="F42" s="54">
        <f t="shared" si="7"/>
        <v>16920000</v>
      </c>
      <c r="G42" s="54">
        <f t="shared" si="7"/>
        <v>0</v>
      </c>
      <c r="H42" s="54">
        <f t="shared" si="7"/>
        <v>4840668</v>
      </c>
      <c r="I42" s="54">
        <f t="shared" si="7"/>
        <v>1227995</v>
      </c>
      <c r="J42" s="54">
        <f t="shared" si="7"/>
        <v>6068663</v>
      </c>
      <c r="K42" s="54">
        <f t="shared" si="7"/>
        <v>2570703</v>
      </c>
      <c r="L42" s="54">
        <f t="shared" si="7"/>
        <v>101262</v>
      </c>
      <c r="M42" s="54">
        <f t="shared" si="7"/>
        <v>1171411</v>
      </c>
      <c r="N42" s="54">
        <f t="shared" si="7"/>
        <v>3843376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9912039</v>
      </c>
      <c r="X42" s="54">
        <f t="shared" si="7"/>
        <v>8460000</v>
      </c>
      <c r="Y42" s="54">
        <f t="shared" si="7"/>
        <v>1452039</v>
      </c>
      <c r="Z42" s="184">
        <f t="shared" si="5"/>
        <v>17.16358156028369</v>
      </c>
      <c r="AA42" s="130">
        <f aca="true" t="shared" si="8" ref="AA42:AA48">AA12+AA27</f>
        <v>16920000</v>
      </c>
    </row>
    <row r="43" spans="1:27" ht="13.5">
      <c r="A43" s="298" t="s">
        <v>211</v>
      </c>
      <c r="B43" s="136"/>
      <c r="C43" s="303">
        <f t="shared" si="7"/>
        <v>56859</v>
      </c>
      <c r="D43" s="304">
        <f t="shared" si="7"/>
        <v>0</v>
      </c>
      <c r="E43" s="305">
        <f t="shared" si="7"/>
        <v>660000</v>
      </c>
      <c r="F43" s="305">
        <f t="shared" si="7"/>
        <v>660000</v>
      </c>
      <c r="G43" s="305">
        <f t="shared" si="7"/>
        <v>1102524</v>
      </c>
      <c r="H43" s="305">
        <f t="shared" si="7"/>
        <v>0</v>
      </c>
      <c r="I43" s="305">
        <f t="shared" si="7"/>
        <v>0</v>
      </c>
      <c r="J43" s="305">
        <f t="shared" si="7"/>
        <v>1102524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1102524</v>
      </c>
      <c r="X43" s="305">
        <f t="shared" si="7"/>
        <v>330000</v>
      </c>
      <c r="Y43" s="305">
        <f t="shared" si="7"/>
        <v>772524</v>
      </c>
      <c r="Z43" s="306">
        <f t="shared" si="5"/>
        <v>234.0981818181818</v>
      </c>
      <c r="AA43" s="307">
        <f t="shared" si="8"/>
        <v>660000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144351720</v>
      </c>
      <c r="D45" s="129">
        <f t="shared" si="7"/>
        <v>0</v>
      </c>
      <c r="E45" s="54">
        <f t="shared" si="7"/>
        <v>220174959</v>
      </c>
      <c r="F45" s="54">
        <f t="shared" si="7"/>
        <v>220174959</v>
      </c>
      <c r="G45" s="54">
        <f t="shared" si="7"/>
        <v>2768821</v>
      </c>
      <c r="H45" s="54">
        <f t="shared" si="7"/>
        <v>8638510</v>
      </c>
      <c r="I45" s="54">
        <f t="shared" si="7"/>
        <v>948690</v>
      </c>
      <c r="J45" s="54">
        <f t="shared" si="7"/>
        <v>12356021</v>
      </c>
      <c r="K45" s="54">
        <f t="shared" si="7"/>
        <v>8218590</v>
      </c>
      <c r="L45" s="54">
        <f t="shared" si="7"/>
        <v>22465866</v>
      </c>
      <c r="M45" s="54">
        <f t="shared" si="7"/>
        <v>13087441</v>
      </c>
      <c r="N45" s="54">
        <f t="shared" si="7"/>
        <v>43771897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56127918</v>
      </c>
      <c r="X45" s="54">
        <f t="shared" si="7"/>
        <v>110087480</v>
      </c>
      <c r="Y45" s="54">
        <f t="shared" si="7"/>
        <v>-53959562</v>
      </c>
      <c r="Z45" s="184">
        <f t="shared" si="5"/>
        <v>-49.01516684731088</v>
      </c>
      <c r="AA45" s="130">
        <f t="shared" si="8"/>
        <v>220174959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719129</v>
      </c>
      <c r="D48" s="129">
        <f t="shared" si="7"/>
        <v>0</v>
      </c>
      <c r="E48" s="54">
        <f t="shared" si="7"/>
        <v>334000</v>
      </c>
      <c r="F48" s="54">
        <f t="shared" si="7"/>
        <v>334000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167000</v>
      </c>
      <c r="Y48" s="54">
        <f t="shared" si="7"/>
        <v>-167000</v>
      </c>
      <c r="Z48" s="184">
        <f t="shared" si="5"/>
        <v>-100</v>
      </c>
      <c r="AA48" s="130">
        <f t="shared" si="8"/>
        <v>334000</v>
      </c>
    </row>
    <row r="49" spans="1:27" ht="13.5">
      <c r="A49" s="308" t="s">
        <v>219</v>
      </c>
      <c r="B49" s="149"/>
      <c r="C49" s="239">
        <f aca="true" t="shared" si="9" ref="C49:Y49">SUM(C41:C48)</f>
        <v>408903384</v>
      </c>
      <c r="D49" s="218">
        <f t="shared" si="9"/>
        <v>0</v>
      </c>
      <c r="E49" s="220">
        <f t="shared" si="9"/>
        <v>444228959</v>
      </c>
      <c r="F49" s="220">
        <f t="shared" si="9"/>
        <v>444228959</v>
      </c>
      <c r="G49" s="220">
        <f t="shared" si="9"/>
        <v>10095050</v>
      </c>
      <c r="H49" s="220">
        <f t="shared" si="9"/>
        <v>29186858</v>
      </c>
      <c r="I49" s="220">
        <f t="shared" si="9"/>
        <v>14785864</v>
      </c>
      <c r="J49" s="220">
        <f t="shared" si="9"/>
        <v>54067772</v>
      </c>
      <c r="K49" s="220">
        <f t="shared" si="9"/>
        <v>13172389</v>
      </c>
      <c r="L49" s="220">
        <f t="shared" si="9"/>
        <v>41063762</v>
      </c>
      <c r="M49" s="220">
        <f t="shared" si="9"/>
        <v>30281745</v>
      </c>
      <c r="N49" s="220">
        <f t="shared" si="9"/>
        <v>84517896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138585668</v>
      </c>
      <c r="X49" s="220">
        <f t="shared" si="9"/>
        <v>222114480</v>
      </c>
      <c r="Y49" s="220">
        <f t="shared" si="9"/>
        <v>-83528812</v>
      </c>
      <c r="Z49" s="221">
        <f t="shared" si="5"/>
        <v>-37.60619838922703</v>
      </c>
      <c r="AA49" s="222">
        <f>SUM(AA41:AA48)</f>
        <v>444228959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95257826</v>
      </c>
      <c r="F67" s="60"/>
      <c r="G67" s="60">
        <v>560829</v>
      </c>
      <c r="H67" s="60">
        <v>4837296</v>
      </c>
      <c r="I67" s="60">
        <v>5156470</v>
      </c>
      <c r="J67" s="60">
        <v>10554595</v>
      </c>
      <c r="K67" s="60">
        <v>5999304</v>
      </c>
      <c r="L67" s="60">
        <v>6623428</v>
      </c>
      <c r="M67" s="60">
        <v>8138227</v>
      </c>
      <c r="N67" s="60">
        <v>20760959</v>
      </c>
      <c r="O67" s="60"/>
      <c r="P67" s="60"/>
      <c r="Q67" s="60"/>
      <c r="R67" s="60"/>
      <c r="S67" s="60"/>
      <c r="T67" s="60"/>
      <c r="U67" s="60"/>
      <c r="V67" s="60"/>
      <c r="W67" s="60">
        <v>31315554</v>
      </c>
      <c r="X67" s="60"/>
      <c r="Y67" s="60">
        <v>31315554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95257826</v>
      </c>
      <c r="F69" s="220">
        <f t="shared" si="12"/>
        <v>0</v>
      </c>
      <c r="G69" s="220">
        <f t="shared" si="12"/>
        <v>560829</v>
      </c>
      <c r="H69" s="220">
        <f t="shared" si="12"/>
        <v>4837296</v>
      </c>
      <c r="I69" s="220">
        <f t="shared" si="12"/>
        <v>5156470</v>
      </c>
      <c r="J69" s="220">
        <f t="shared" si="12"/>
        <v>10554595</v>
      </c>
      <c r="K69" s="220">
        <f t="shared" si="12"/>
        <v>5999304</v>
      </c>
      <c r="L69" s="220">
        <f t="shared" si="12"/>
        <v>6623428</v>
      </c>
      <c r="M69" s="220">
        <f t="shared" si="12"/>
        <v>8138227</v>
      </c>
      <c r="N69" s="220">
        <f t="shared" si="12"/>
        <v>20760959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31315554</v>
      </c>
      <c r="X69" s="220">
        <f t="shared" si="12"/>
        <v>0</v>
      </c>
      <c r="Y69" s="220">
        <f t="shared" si="12"/>
        <v>31315554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64582097</v>
      </c>
      <c r="D5" s="344">
        <f t="shared" si="0"/>
        <v>0</v>
      </c>
      <c r="E5" s="343">
        <f t="shared" si="0"/>
        <v>171340000</v>
      </c>
      <c r="F5" s="345">
        <f t="shared" si="0"/>
        <v>171340000</v>
      </c>
      <c r="G5" s="345">
        <f t="shared" si="0"/>
        <v>6223705</v>
      </c>
      <c r="H5" s="343">
        <f t="shared" si="0"/>
        <v>15707680</v>
      </c>
      <c r="I5" s="343">
        <f t="shared" si="0"/>
        <v>12609179</v>
      </c>
      <c r="J5" s="345">
        <f t="shared" si="0"/>
        <v>34540564</v>
      </c>
      <c r="K5" s="345">
        <f t="shared" si="0"/>
        <v>2383096</v>
      </c>
      <c r="L5" s="343">
        <f t="shared" si="0"/>
        <v>18496634</v>
      </c>
      <c r="M5" s="343">
        <f t="shared" si="0"/>
        <v>16022893</v>
      </c>
      <c r="N5" s="345">
        <f t="shared" si="0"/>
        <v>36902623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71443187</v>
      </c>
      <c r="X5" s="343">
        <f t="shared" si="0"/>
        <v>85670000</v>
      </c>
      <c r="Y5" s="345">
        <f t="shared" si="0"/>
        <v>-14226813</v>
      </c>
      <c r="Z5" s="346">
        <f>+IF(X5&lt;&gt;0,+(Y5/X5)*100,0)</f>
        <v>-16.606528539745536</v>
      </c>
      <c r="AA5" s="347">
        <f>+AA6+AA8+AA11+AA13+AA15</f>
        <v>171340000</v>
      </c>
    </row>
    <row r="6" spans="1:27" ht="13.5">
      <c r="A6" s="348" t="s">
        <v>204</v>
      </c>
      <c r="B6" s="142"/>
      <c r="C6" s="60">
        <f>+C7</f>
        <v>28756683</v>
      </c>
      <c r="D6" s="327">
        <f aca="true" t="shared" si="1" ref="D6:AA6">+D7</f>
        <v>0</v>
      </c>
      <c r="E6" s="60">
        <f t="shared" si="1"/>
        <v>62080000</v>
      </c>
      <c r="F6" s="59">
        <f t="shared" si="1"/>
        <v>62080000</v>
      </c>
      <c r="G6" s="59">
        <f t="shared" si="1"/>
        <v>445866</v>
      </c>
      <c r="H6" s="60">
        <f t="shared" si="1"/>
        <v>5265776</v>
      </c>
      <c r="I6" s="60">
        <f t="shared" si="1"/>
        <v>3759133</v>
      </c>
      <c r="J6" s="59">
        <f t="shared" si="1"/>
        <v>9470775</v>
      </c>
      <c r="K6" s="59">
        <f t="shared" si="1"/>
        <v>6091470</v>
      </c>
      <c r="L6" s="60">
        <f t="shared" si="1"/>
        <v>4281762</v>
      </c>
      <c r="M6" s="60">
        <f t="shared" si="1"/>
        <v>7324870</v>
      </c>
      <c r="N6" s="59">
        <f t="shared" si="1"/>
        <v>17698102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27168877</v>
      </c>
      <c r="X6" s="60">
        <f t="shared" si="1"/>
        <v>31040000</v>
      </c>
      <c r="Y6" s="59">
        <f t="shared" si="1"/>
        <v>-3871123</v>
      </c>
      <c r="Z6" s="61">
        <f>+IF(X6&lt;&gt;0,+(Y6/X6)*100,0)</f>
        <v>-12.471401417525774</v>
      </c>
      <c r="AA6" s="62">
        <f t="shared" si="1"/>
        <v>62080000</v>
      </c>
    </row>
    <row r="7" spans="1:27" ht="13.5">
      <c r="A7" s="291" t="s">
        <v>228</v>
      </c>
      <c r="B7" s="142"/>
      <c r="C7" s="60">
        <v>28756683</v>
      </c>
      <c r="D7" s="327"/>
      <c r="E7" s="60">
        <v>62080000</v>
      </c>
      <c r="F7" s="59">
        <v>62080000</v>
      </c>
      <c r="G7" s="59">
        <v>445866</v>
      </c>
      <c r="H7" s="60">
        <v>5265776</v>
      </c>
      <c r="I7" s="60">
        <v>3759133</v>
      </c>
      <c r="J7" s="59">
        <v>9470775</v>
      </c>
      <c r="K7" s="59">
        <v>6091470</v>
      </c>
      <c r="L7" s="60">
        <v>4281762</v>
      </c>
      <c r="M7" s="60">
        <v>7324870</v>
      </c>
      <c r="N7" s="59">
        <v>17698102</v>
      </c>
      <c r="O7" s="59"/>
      <c r="P7" s="60"/>
      <c r="Q7" s="60"/>
      <c r="R7" s="59"/>
      <c r="S7" s="59"/>
      <c r="T7" s="60"/>
      <c r="U7" s="60"/>
      <c r="V7" s="59"/>
      <c r="W7" s="59">
        <v>27168877</v>
      </c>
      <c r="X7" s="60">
        <v>31040000</v>
      </c>
      <c r="Y7" s="59">
        <v>-3871123</v>
      </c>
      <c r="Z7" s="61">
        <v>-12.47</v>
      </c>
      <c r="AA7" s="62">
        <v>62080000</v>
      </c>
    </row>
    <row r="8" spans="1:27" ht="13.5">
      <c r="A8" s="348" t="s">
        <v>205</v>
      </c>
      <c r="B8" s="142"/>
      <c r="C8" s="60">
        <f aca="true" t="shared" si="2" ref="C8:Y8">SUM(C9:C10)</f>
        <v>19198237</v>
      </c>
      <c r="D8" s="327">
        <f t="shared" si="2"/>
        <v>0</v>
      </c>
      <c r="E8" s="60">
        <f t="shared" si="2"/>
        <v>10500000</v>
      </c>
      <c r="F8" s="59">
        <f t="shared" si="2"/>
        <v>10500000</v>
      </c>
      <c r="G8" s="59">
        <f t="shared" si="2"/>
        <v>5040706</v>
      </c>
      <c r="H8" s="60">
        <f t="shared" si="2"/>
        <v>5377432</v>
      </c>
      <c r="I8" s="60">
        <f t="shared" si="2"/>
        <v>3730002</v>
      </c>
      <c r="J8" s="59">
        <f t="shared" si="2"/>
        <v>14148140</v>
      </c>
      <c r="K8" s="59">
        <f t="shared" si="2"/>
        <v>-6455221</v>
      </c>
      <c r="L8" s="60">
        <f t="shared" si="2"/>
        <v>4545519</v>
      </c>
      <c r="M8" s="60">
        <f t="shared" si="2"/>
        <v>3999311</v>
      </c>
      <c r="N8" s="59">
        <f t="shared" si="2"/>
        <v>2089609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16237749</v>
      </c>
      <c r="X8" s="60">
        <f t="shared" si="2"/>
        <v>5250000</v>
      </c>
      <c r="Y8" s="59">
        <f t="shared" si="2"/>
        <v>10987749</v>
      </c>
      <c r="Z8" s="61">
        <f>+IF(X8&lt;&gt;0,+(Y8/X8)*100,0)</f>
        <v>209.29045714285715</v>
      </c>
      <c r="AA8" s="62">
        <f>SUM(AA9:AA10)</f>
        <v>10500000</v>
      </c>
    </row>
    <row r="9" spans="1:27" ht="13.5">
      <c r="A9" s="291" t="s">
        <v>229</v>
      </c>
      <c r="B9" s="142"/>
      <c r="C9" s="60">
        <v>13069111</v>
      </c>
      <c r="D9" s="327"/>
      <c r="E9" s="60">
        <v>4800000</v>
      </c>
      <c r="F9" s="59">
        <v>4800000</v>
      </c>
      <c r="G9" s="59">
        <v>5040706</v>
      </c>
      <c r="H9" s="60">
        <v>5377432</v>
      </c>
      <c r="I9" s="60">
        <v>3730002</v>
      </c>
      <c r="J9" s="59">
        <v>14148140</v>
      </c>
      <c r="K9" s="59">
        <v>-6455221</v>
      </c>
      <c r="L9" s="60">
        <v>4545519</v>
      </c>
      <c r="M9" s="60">
        <v>3999311</v>
      </c>
      <c r="N9" s="59">
        <v>2089609</v>
      </c>
      <c r="O9" s="59"/>
      <c r="P9" s="60"/>
      <c r="Q9" s="60"/>
      <c r="R9" s="59"/>
      <c r="S9" s="59"/>
      <c r="T9" s="60"/>
      <c r="U9" s="60"/>
      <c r="V9" s="59"/>
      <c r="W9" s="59">
        <v>16237749</v>
      </c>
      <c r="X9" s="60">
        <v>2400000</v>
      </c>
      <c r="Y9" s="59">
        <v>13837749</v>
      </c>
      <c r="Z9" s="61">
        <v>576.57</v>
      </c>
      <c r="AA9" s="62">
        <v>4800000</v>
      </c>
    </row>
    <row r="10" spans="1:27" ht="13.5">
      <c r="A10" s="291" t="s">
        <v>230</v>
      </c>
      <c r="B10" s="142"/>
      <c r="C10" s="60">
        <v>6129126</v>
      </c>
      <c r="D10" s="327"/>
      <c r="E10" s="60">
        <v>5700000</v>
      </c>
      <c r="F10" s="59">
        <v>5700000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2850000</v>
      </c>
      <c r="Y10" s="59">
        <v>-2850000</v>
      </c>
      <c r="Z10" s="61">
        <v>-100</v>
      </c>
      <c r="AA10" s="62">
        <v>5700000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33140000</v>
      </c>
      <c r="F11" s="351">
        <f t="shared" si="3"/>
        <v>33140000</v>
      </c>
      <c r="G11" s="351">
        <f t="shared" si="3"/>
        <v>737133</v>
      </c>
      <c r="H11" s="349">
        <f t="shared" si="3"/>
        <v>4390453</v>
      </c>
      <c r="I11" s="349">
        <f t="shared" si="3"/>
        <v>1076498</v>
      </c>
      <c r="J11" s="351">
        <f t="shared" si="3"/>
        <v>6204084</v>
      </c>
      <c r="K11" s="351">
        <f t="shared" si="3"/>
        <v>2746847</v>
      </c>
      <c r="L11" s="349">
        <f t="shared" si="3"/>
        <v>9070703</v>
      </c>
      <c r="M11" s="349">
        <f t="shared" si="3"/>
        <v>2471445</v>
      </c>
      <c r="N11" s="351">
        <f t="shared" si="3"/>
        <v>14288995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20493079</v>
      </c>
      <c r="X11" s="349">
        <f t="shared" si="3"/>
        <v>16570000</v>
      </c>
      <c r="Y11" s="351">
        <f t="shared" si="3"/>
        <v>3923079</v>
      </c>
      <c r="Z11" s="352">
        <f>+IF(X11&lt;&gt;0,+(Y11/X11)*100,0)</f>
        <v>23.675793602896803</v>
      </c>
      <c r="AA11" s="353">
        <f t="shared" si="3"/>
        <v>33140000</v>
      </c>
    </row>
    <row r="12" spans="1:27" ht="13.5">
      <c r="A12" s="291" t="s">
        <v>231</v>
      </c>
      <c r="B12" s="136"/>
      <c r="C12" s="60"/>
      <c r="D12" s="327"/>
      <c r="E12" s="60">
        <v>33140000</v>
      </c>
      <c r="F12" s="59">
        <v>33140000</v>
      </c>
      <c r="G12" s="59">
        <v>737133</v>
      </c>
      <c r="H12" s="60">
        <v>4390453</v>
      </c>
      <c r="I12" s="60">
        <v>1076498</v>
      </c>
      <c r="J12" s="59">
        <v>6204084</v>
      </c>
      <c r="K12" s="59">
        <v>2746847</v>
      </c>
      <c r="L12" s="60">
        <v>9070703</v>
      </c>
      <c r="M12" s="60">
        <v>2471445</v>
      </c>
      <c r="N12" s="59">
        <v>14288995</v>
      </c>
      <c r="O12" s="59"/>
      <c r="P12" s="60"/>
      <c r="Q12" s="60"/>
      <c r="R12" s="59"/>
      <c r="S12" s="59"/>
      <c r="T12" s="60"/>
      <c r="U12" s="60"/>
      <c r="V12" s="59"/>
      <c r="W12" s="59">
        <v>20493079</v>
      </c>
      <c r="X12" s="60">
        <v>16570000</v>
      </c>
      <c r="Y12" s="59">
        <v>3923079</v>
      </c>
      <c r="Z12" s="61">
        <v>23.68</v>
      </c>
      <c r="AA12" s="62">
        <v>33140000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36320000</v>
      </c>
      <c r="F13" s="329">
        <f t="shared" si="4"/>
        <v>36320000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18160000</v>
      </c>
      <c r="Y13" s="329">
        <f t="shared" si="4"/>
        <v>-18160000</v>
      </c>
      <c r="Z13" s="322">
        <f>+IF(X13&lt;&gt;0,+(Y13/X13)*100,0)</f>
        <v>-100</v>
      </c>
      <c r="AA13" s="273">
        <f t="shared" si="4"/>
        <v>36320000</v>
      </c>
    </row>
    <row r="14" spans="1:27" ht="13.5">
      <c r="A14" s="291" t="s">
        <v>232</v>
      </c>
      <c r="B14" s="136"/>
      <c r="C14" s="60"/>
      <c r="D14" s="327"/>
      <c r="E14" s="60">
        <v>36320000</v>
      </c>
      <c r="F14" s="59">
        <v>36320000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18160000</v>
      </c>
      <c r="Y14" s="59">
        <v>-18160000</v>
      </c>
      <c r="Z14" s="61">
        <v>-100</v>
      </c>
      <c r="AA14" s="62">
        <v>36320000</v>
      </c>
    </row>
    <row r="15" spans="1:27" ht="13.5">
      <c r="A15" s="348" t="s">
        <v>208</v>
      </c>
      <c r="B15" s="136"/>
      <c r="C15" s="60">
        <f aca="true" t="shared" si="5" ref="C15:Y15">SUM(C16:C20)</f>
        <v>16627177</v>
      </c>
      <c r="D15" s="327">
        <f t="shared" si="5"/>
        <v>0</v>
      </c>
      <c r="E15" s="60">
        <f t="shared" si="5"/>
        <v>29300000</v>
      </c>
      <c r="F15" s="59">
        <f t="shared" si="5"/>
        <v>29300000</v>
      </c>
      <c r="G15" s="59">
        <f t="shared" si="5"/>
        <v>0</v>
      </c>
      <c r="H15" s="60">
        <f t="shared" si="5"/>
        <v>674019</v>
      </c>
      <c r="I15" s="60">
        <f t="shared" si="5"/>
        <v>4043546</v>
      </c>
      <c r="J15" s="59">
        <f t="shared" si="5"/>
        <v>4717565</v>
      </c>
      <c r="K15" s="59">
        <f t="shared" si="5"/>
        <v>0</v>
      </c>
      <c r="L15" s="60">
        <f t="shared" si="5"/>
        <v>598650</v>
      </c>
      <c r="M15" s="60">
        <f t="shared" si="5"/>
        <v>2227267</v>
      </c>
      <c r="N15" s="59">
        <f t="shared" si="5"/>
        <v>2825917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7543482</v>
      </c>
      <c r="X15" s="60">
        <f t="shared" si="5"/>
        <v>14650000</v>
      </c>
      <c r="Y15" s="59">
        <f t="shared" si="5"/>
        <v>-7106518</v>
      </c>
      <c r="Z15" s="61">
        <f>+IF(X15&lt;&gt;0,+(Y15/X15)*100,0)</f>
        <v>-48.50865529010239</v>
      </c>
      <c r="AA15" s="62">
        <f>SUM(AA16:AA20)</f>
        <v>29300000</v>
      </c>
    </row>
    <row r="16" spans="1:27" ht="13.5">
      <c r="A16" s="291" t="s">
        <v>233</v>
      </c>
      <c r="B16" s="300"/>
      <c r="C16" s="60">
        <v>1473295</v>
      </c>
      <c r="D16" s="327"/>
      <c r="E16" s="60">
        <v>3800000</v>
      </c>
      <c r="F16" s="59">
        <v>3800000</v>
      </c>
      <c r="G16" s="59"/>
      <c r="H16" s="60">
        <v>-59300</v>
      </c>
      <c r="I16" s="60">
        <v>3859300</v>
      </c>
      <c r="J16" s="59">
        <v>3800000</v>
      </c>
      <c r="K16" s="59"/>
      <c r="L16" s="60">
        <v>598650</v>
      </c>
      <c r="M16" s="60"/>
      <c r="N16" s="59">
        <v>598650</v>
      </c>
      <c r="O16" s="59"/>
      <c r="P16" s="60"/>
      <c r="Q16" s="60"/>
      <c r="R16" s="59"/>
      <c r="S16" s="59"/>
      <c r="T16" s="60"/>
      <c r="U16" s="60"/>
      <c r="V16" s="59"/>
      <c r="W16" s="59">
        <v>4398650</v>
      </c>
      <c r="X16" s="60">
        <v>1900000</v>
      </c>
      <c r="Y16" s="59">
        <v>2498650</v>
      </c>
      <c r="Z16" s="61">
        <v>131.51</v>
      </c>
      <c r="AA16" s="62">
        <v>3800000</v>
      </c>
    </row>
    <row r="17" spans="1:27" ht="13.5">
      <c r="A17" s="291" t="s">
        <v>234</v>
      </c>
      <c r="B17" s="136"/>
      <c r="C17" s="60">
        <v>9173097</v>
      </c>
      <c r="D17" s="327"/>
      <c r="E17" s="60">
        <v>5500000</v>
      </c>
      <c r="F17" s="59">
        <v>5500000</v>
      </c>
      <c r="G17" s="59"/>
      <c r="H17" s="60">
        <v>733319</v>
      </c>
      <c r="I17" s="60">
        <v>67706</v>
      </c>
      <c r="J17" s="59">
        <v>801025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801025</v>
      </c>
      <c r="X17" s="60">
        <v>2750000</v>
      </c>
      <c r="Y17" s="59">
        <v>-1948975</v>
      </c>
      <c r="Z17" s="61">
        <v>-70.87</v>
      </c>
      <c r="AA17" s="62">
        <v>5500000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>
        <v>1100925</v>
      </c>
      <c r="N18" s="59">
        <v>1100925</v>
      </c>
      <c r="O18" s="59"/>
      <c r="P18" s="60"/>
      <c r="Q18" s="60"/>
      <c r="R18" s="59"/>
      <c r="S18" s="59"/>
      <c r="T18" s="60"/>
      <c r="U18" s="60"/>
      <c r="V18" s="59"/>
      <c r="W18" s="59">
        <v>1100925</v>
      </c>
      <c r="X18" s="60"/>
      <c r="Y18" s="59">
        <v>1100925</v>
      </c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5980785</v>
      </c>
      <c r="D20" s="327"/>
      <c r="E20" s="60">
        <v>20000000</v>
      </c>
      <c r="F20" s="59">
        <v>20000000</v>
      </c>
      <c r="G20" s="59"/>
      <c r="H20" s="60"/>
      <c r="I20" s="60">
        <v>116540</v>
      </c>
      <c r="J20" s="59">
        <v>116540</v>
      </c>
      <c r="K20" s="59"/>
      <c r="L20" s="60"/>
      <c r="M20" s="60">
        <v>1126342</v>
      </c>
      <c r="N20" s="59">
        <v>1126342</v>
      </c>
      <c r="O20" s="59"/>
      <c r="P20" s="60"/>
      <c r="Q20" s="60"/>
      <c r="R20" s="59"/>
      <c r="S20" s="59"/>
      <c r="T20" s="60"/>
      <c r="U20" s="60"/>
      <c r="V20" s="59"/>
      <c r="W20" s="59">
        <v>1242882</v>
      </c>
      <c r="X20" s="60">
        <v>10000000</v>
      </c>
      <c r="Y20" s="59">
        <v>-8757118</v>
      </c>
      <c r="Z20" s="61">
        <v>-87.57</v>
      </c>
      <c r="AA20" s="62">
        <v>20000000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15718955</v>
      </c>
      <c r="D22" s="331">
        <f t="shared" si="6"/>
        <v>0</v>
      </c>
      <c r="E22" s="330">
        <f t="shared" si="6"/>
        <v>11300000</v>
      </c>
      <c r="F22" s="332">
        <f t="shared" si="6"/>
        <v>11300000</v>
      </c>
      <c r="G22" s="332">
        <f t="shared" si="6"/>
        <v>0</v>
      </c>
      <c r="H22" s="330">
        <f t="shared" si="6"/>
        <v>4840668</v>
      </c>
      <c r="I22" s="330">
        <f t="shared" si="6"/>
        <v>1227995</v>
      </c>
      <c r="J22" s="332">
        <f t="shared" si="6"/>
        <v>6068663</v>
      </c>
      <c r="K22" s="332">
        <f t="shared" si="6"/>
        <v>2570703</v>
      </c>
      <c r="L22" s="330">
        <f t="shared" si="6"/>
        <v>101262</v>
      </c>
      <c r="M22" s="330">
        <f t="shared" si="6"/>
        <v>1171411</v>
      </c>
      <c r="N22" s="332">
        <f t="shared" si="6"/>
        <v>3843376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9912039</v>
      </c>
      <c r="X22" s="330">
        <f t="shared" si="6"/>
        <v>5650000</v>
      </c>
      <c r="Y22" s="332">
        <f t="shared" si="6"/>
        <v>4262039</v>
      </c>
      <c r="Z22" s="323">
        <f>+IF(X22&lt;&gt;0,+(Y22/X22)*100,0)</f>
        <v>75.4343185840708</v>
      </c>
      <c r="AA22" s="337">
        <f>SUM(AA23:AA32)</f>
        <v>11300000</v>
      </c>
    </row>
    <row r="23" spans="1:27" ht="13.5">
      <c r="A23" s="348" t="s">
        <v>236</v>
      </c>
      <c r="B23" s="142"/>
      <c r="C23" s="60">
        <v>2854833</v>
      </c>
      <c r="D23" s="327"/>
      <c r="E23" s="60">
        <v>4000000</v>
      </c>
      <c r="F23" s="59">
        <v>4000000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2000000</v>
      </c>
      <c r="Y23" s="59">
        <v>-2000000</v>
      </c>
      <c r="Z23" s="61">
        <v>-100</v>
      </c>
      <c r="AA23" s="62">
        <v>4000000</v>
      </c>
    </row>
    <row r="24" spans="1:27" ht="13.5">
      <c r="A24" s="348" t="s">
        <v>237</v>
      </c>
      <c r="B24" s="142"/>
      <c r="C24" s="60">
        <v>1355673</v>
      </c>
      <c r="D24" s="327"/>
      <c r="E24" s="60">
        <v>1400000</v>
      </c>
      <c r="F24" s="59">
        <v>1400000</v>
      </c>
      <c r="G24" s="59"/>
      <c r="H24" s="60">
        <v>504964</v>
      </c>
      <c r="I24" s="60"/>
      <c r="J24" s="59">
        <v>504964</v>
      </c>
      <c r="K24" s="59">
        <v>424781</v>
      </c>
      <c r="L24" s="60"/>
      <c r="M24" s="60">
        <v>393838</v>
      </c>
      <c r="N24" s="59">
        <v>818619</v>
      </c>
      <c r="O24" s="59"/>
      <c r="P24" s="60"/>
      <c r="Q24" s="60"/>
      <c r="R24" s="59"/>
      <c r="S24" s="59"/>
      <c r="T24" s="60"/>
      <c r="U24" s="60"/>
      <c r="V24" s="59"/>
      <c r="W24" s="59">
        <v>1323583</v>
      </c>
      <c r="X24" s="60">
        <v>700000</v>
      </c>
      <c r="Y24" s="59">
        <v>623583</v>
      </c>
      <c r="Z24" s="61">
        <v>89.08</v>
      </c>
      <c r="AA24" s="62">
        <v>1400000</v>
      </c>
    </row>
    <row r="25" spans="1:27" ht="13.5">
      <c r="A25" s="348" t="s">
        <v>238</v>
      </c>
      <c r="B25" s="142"/>
      <c r="C25" s="60">
        <v>1412558</v>
      </c>
      <c r="D25" s="327"/>
      <c r="E25" s="60">
        <v>4900000</v>
      </c>
      <c r="F25" s="59">
        <v>4900000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2450000</v>
      </c>
      <c r="Y25" s="59">
        <v>-2450000</v>
      </c>
      <c r="Z25" s="61">
        <v>-100</v>
      </c>
      <c r="AA25" s="62">
        <v>4900000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>
        <v>445754</v>
      </c>
      <c r="I27" s="60"/>
      <c r="J27" s="59">
        <v>445754</v>
      </c>
      <c r="K27" s="59">
        <v>937681</v>
      </c>
      <c r="L27" s="60"/>
      <c r="M27" s="60">
        <v>125926</v>
      </c>
      <c r="N27" s="59">
        <v>1063607</v>
      </c>
      <c r="O27" s="59"/>
      <c r="P27" s="60"/>
      <c r="Q27" s="60"/>
      <c r="R27" s="59"/>
      <c r="S27" s="59"/>
      <c r="T27" s="60"/>
      <c r="U27" s="60"/>
      <c r="V27" s="59"/>
      <c r="W27" s="59">
        <v>1509361</v>
      </c>
      <c r="X27" s="60"/>
      <c r="Y27" s="59">
        <v>1509361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>
        <v>60000</v>
      </c>
      <c r="M31" s="60"/>
      <c r="N31" s="59">
        <v>60000</v>
      </c>
      <c r="O31" s="59"/>
      <c r="P31" s="60"/>
      <c r="Q31" s="60"/>
      <c r="R31" s="59"/>
      <c r="S31" s="59"/>
      <c r="T31" s="60"/>
      <c r="U31" s="60"/>
      <c r="V31" s="59"/>
      <c r="W31" s="59">
        <v>60000</v>
      </c>
      <c r="X31" s="60"/>
      <c r="Y31" s="59">
        <v>60000</v>
      </c>
      <c r="Z31" s="61"/>
      <c r="AA31" s="62"/>
    </row>
    <row r="32" spans="1:27" ht="13.5">
      <c r="A32" s="348" t="s">
        <v>93</v>
      </c>
      <c r="B32" s="136"/>
      <c r="C32" s="60">
        <v>10095891</v>
      </c>
      <c r="D32" s="327"/>
      <c r="E32" s="60">
        <v>1000000</v>
      </c>
      <c r="F32" s="59">
        <v>1000000</v>
      </c>
      <c r="G32" s="59"/>
      <c r="H32" s="60">
        <v>3889950</v>
      </c>
      <c r="I32" s="60">
        <v>1227995</v>
      </c>
      <c r="J32" s="59">
        <v>5117945</v>
      </c>
      <c r="K32" s="59">
        <v>1208241</v>
      </c>
      <c r="L32" s="60">
        <v>41262</v>
      </c>
      <c r="M32" s="60">
        <v>651647</v>
      </c>
      <c r="N32" s="59">
        <v>1901150</v>
      </c>
      <c r="O32" s="59"/>
      <c r="P32" s="60"/>
      <c r="Q32" s="60"/>
      <c r="R32" s="59"/>
      <c r="S32" s="59"/>
      <c r="T32" s="60"/>
      <c r="U32" s="60"/>
      <c r="V32" s="59"/>
      <c r="W32" s="59">
        <v>7019095</v>
      </c>
      <c r="X32" s="60">
        <v>500000</v>
      </c>
      <c r="Y32" s="59">
        <v>6519095</v>
      </c>
      <c r="Z32" s="61">
        <v>1303.82</v>
      </c>
      <c r="AA32" s="62">
        <v>1000000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56859</v>
      </c>
      <c r="D34" s="331">
        <f aca="true" t="shared" si="7" ref="D34:AA34">+D35</f>
        <v>0</v>
      </c>
      <c r="E34" s="330">
        <f t="shared" si="7"/>
        <v>60000</v>
      </c>
      <c r="F34" s="332">
        <f t="shared" si="7"/>
        <v>60000</v>
      </c>
      <c r="G34" s="332">
        <f t="shared" si="7"/>
        <v>1102524</v>
      </c>
      <c r="H34" s="330">
        <f t="shared" si="7"/>
        <v>0</v>
      </c>
      <c r="I34" s="330">
        <f t="shared" si="7"/>
        <v>0</v>
      </c>
      <c r="J34" s="332">
        <f t="shared" si="7"/>
        <v>1102524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1102524</v>
      </c>
      <c r="X34" s="330">
        <f t="shared" si="7"/>
        <v>30000</v>
      </c>
      <c r="Y34" s="332">
        <f t="shared" si="7"/>
        <v>1072524</v>
      </c>
      <c r="Z34" s="323">
        <f>+IF(X34&lt;&gt;0,+(Y34/X34)*100,0)</f>
        <v>3575.08</v>
      </c>
      <c r="AA34" s="337">
        <f t="shared" si="7"/>
        <v>60000</v>
      </c>
    </row>
    <row r="35" spans="1:27" ht="13.5">
      <c r="A35" s="348" t="s">
        <v>245</v>
      </c>
      <c r="B35" s="136"/>
      <c r="C35" s="54">
        <v>56859</v>
      </c>
      <c r="D35" s="355"/>
      <c r="E35" s="54">
        <v>60000</v>
      </c>
      <c r="F35" s="53">
        <v>60000</v>
      </c>
      <c r="G35" s="53">
        <v>1102524</v>
      </c>
      <c r="H35" s="54"/>
      <c r="I35" s="54"/>
      <c r="J35" s="53">
        <v>1102524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1102524</v>
      </c>
      <c r="X35" s="54">
        <v>30000</v>
      </c>
      <c r="Y35" s="53">
        <v>1072524</v>
      </c>
      <c r="Z35" s="94">
        <v>3575.08</v>
      </c>
      <c r="AA35" s="95">
        <v>60000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35501054</v>
      </c>
      <c r="D40" s="331">
        <f t="shared" si="9"/>
        <v>0</v>
      </c>
      <c r="E40" s="330">
        <f t="shared" si="9"/>
        <v>215854959</v>
      </c>
      <c r="F40" s="332">
        <f t="shared" si="9"/>
        <v>215854959</v>
      </c>
      <c r="G40" s="332">
        <f t="shared" si="9"/>
        <v>2768821</v>
      </c>
      <c r="H40" s="330">
        <f t="shared" si="9"/>
        <v>8638510</v>
      </c>
      <c r="I40" s="330">
        <f t="shared" si="9"/>
        <v>948690</v>
      </c>
      <c r="J40" s="332">
        <f t="shared" si="9"/>
        <v>12356021</v>
      </c>
      <c r="K40" s="332">
        <f t="shared" si="9"/>
        <v>8218590</v>
      </c>
      <c r="L40" s="330">
        <f t="shared" si="9"/>
        <v>22465866</v>
      </c>
      <c r="M40" s="330">
        <f t="shared" si="9"/>
        <v>13087441</v>
      </c>
      <c r="N40" s="332">
        <f t="shared" si="9"/>
        <v>43771897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56127918</v>
      </c>
      <c r="X40" s="330">
        <f t="shared" si="9"/>
        <v>107927480</v>
      </c>
      <c r="Y40" s="332">
        <f t="shared" si="9"/>
        <v>-51799562</v>
      </c>
      <c r="Z40" s="323">
        <f>+IF(X40&lt;&gt;0,+(Y40/X40)*100,0)</f>
        <v>-47.994785016753845</v>
      </c>
      <c r="AA40" s="337">
        <f>SUM(AA41:AA49)</f>
        <v>215854959</v>
      </c>
    </row>
    <row r="41" spans="1:27" ht="13.5">
      <c r="A41" s="348" t="s">
        <v>247</v>
      </c>
      <c r="B41" s="142"/>
      <c r="C41" s="349">
        <v>21604410</v>
      </c>
      <c r="D41" s="350"/>
      <c r="E41" s="349">
        <v>100000</v>
      </c>
      <c r="F41" s="351">
        <v>100000</v>
      </c>
      <c r="G41" s="351">
        <v>468821</v>
      </c>
      <c r="H41" s="349"/>
      <c r="I41" s="349"/>
      <c r="J41" s="351">
        <v>468821</v>
      </c>
      <c r="K41" s="351"/>
      <c r="L41" s="349">
        <v>451921</v>
      </c>
      <c r="M41" s="349">
        <v>144500</v>
      </c>
      <c r="N41" s="351">
        <v>596421</v>
      </c>
      <c r="O41" s="351"/>
      <c r="P41" s="349"/>
      <c r="Q41" s="349"/>
      <c r="R41" s="351"/>
      <c r="S41" s="351"/>
      <c r="T41" s="349"/>
      <c r="U41" s="349"/>
      <c r="V41" s="351"/>
      <c r="W41" s="351">
        <v>1065242</v>
      </c>
      <c r="X41" s="349">
        <v>50000</v>
      </c>
      <c r="Y41" s="351">
        <v>1015242</v>
      </c>
      <c r="Z41" s="352">
        <v>2030.48</v>
      </c>
      <c r="AA41" s="353">
        <v>100000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5920082</v>
      </c>
      <c r="D43" s="356"/>
      <c r="E43" s="305">
        <v>18534959</v>
      </c>
      <c r="F43" s="357">
        <v>18534959</v>
      </c>
      <c r="G43" s="357"/>
      <c r="H43" s="305">
        <v>1763077</v>
      </c>
      <c r="I43" s="305"/>
      <c r="J43" s="357">
        <v>1763077</v>
      </c>
      <c r="K43" s="357"/>
      <c r="L43" s="305">
        <v>46072</v>
      </c>
      <c r="M43" s="305"/>
      <c r="N43" s="357">
        <v>46072</v>
      </c>
      <c r="O43" s="357"/>
      <c r="P43" s="305"/>
      <c r="Q43" s="305"/>
      <c r="R43" s="357"/>
      <c r="S43" s="357"/>
      <c r="T43" s="305"/>
      <c r="U43" s="305"/>
      <c r="V43" s="357"/>
      <c r="W43" s="357">
        <v>1809149</v>
      </c>
      <c r="X43" s="305">
        <v>9267480</v>
      </c>
      <c r="Y43" s="357">
        <v>-7458331</v>
      </c>
      <c r="Z43" s="358">
        <v>-80.48</v>
      </c>
      <c r="AA43" s="303">
        <v>18534959</v>
      </c>
    </row>
    <row r="44" spans="1:27" ht="13.5">
      <c r="A44" s="348" t="s">
        <v>250</v>
      </c>
      <c r="B44" s="136"/>
      <c r="C44" s="60">
        <v>3973131</v>
      </c>
      <c r="D44" s="355"/>
      <c r="E44" s="54">
        <v>1720000</v>
      </c>
      <c r="F44" s="53">
        <v>1720000</v>
      </c>
      <c r="G44" s="53"/>
      <c r="H44" s="54">
        <v>276502</v>
      </c>
      <c r="I44" s="54">
        <v>221511</v>
      </c>
      <c r="J44" s="53">
        <v>498013</v>
      </c>
      <c r="K44" s="53">
        <v>711102</v>
      </c>
      <c r="L44" s="54">
        <v>348321</v>
      </c>
      <c r="M44" s="54">
        <v>9845</v>
      </c>
      <c r="N44" s="53">
        <v>1069268</v>
      </c>
      <c r="O44" s="53"/>
      <c r="P44" s="54"/>
      <c r="Q44" s="54"/>
      <c r="R44" s="53"/>
      <c r="S44" s="53"/>
      <c r="T44" s="54"/>
      <c r="U44" s="54"/>
      <c r="V44" s="53"/>
      <c r="W44" s="53">
        <v>1567281</v>
      </c>
      <c r="X44" s="54">
        <v>860000</v>
      </c>
      <c r="Y44" s="53">
        <v>707281</v>
      </c>
      <c r="Z44" s="94">
        <v>82.24</v>
      </c>
      <c r="AA44" s="95">
        <v>1720000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144460</v>
      </c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>
        <v>6598931</v>
      </c>
      <c r="I47" s="54">
        <v>441000</v>
      </c>
      <c r="J47" s="53">
        <v>7039931</v>
      </c>
      <c r="K47" s="53">
        <v>7299077</v>
      </c>
      <c r="L47" s="54">
        <v>21473635</v>
      </c>
      <c r="M47" s="54">
        <v>12787179</v>
      </c>
      <c r="N47" s="53">
        <v>41559891</v>
      </c>
      <c r="O47" s="53"/>
      <c r="P47" s="54"/>
      <c r="Q47" s="54"/>
      <c r="R47" s="53"/>
      <c r="S47" s="53"/>
      <c r="T47" s="54"/>
      <c r="U47" s="54"/>
      <c r="V47" s="53"/>
      <c r="W47" s="53">
        <v>48599822</v>
      </c>
      <c r="X47" s="54"/>
      <c r="Y47" s="53">
        <v>48599822</v>
      </c>
      <c r="Z47" s="94"/>
      <c r="AA47" s="95"/>
    </row>
    <row r="48" spans="1:27" ht="13.5">
      <c r="A48" s="348" t="s">
        <v>254</v>
      </c>
      <c r="B48" s="136"/>
      <c r="C48" s="60">
        <v>3697584</v>
      </c>
      <c r="D48" s="355"/>
      <c r="E48" s="54">
        <v>195500000</v>
      </c>
      <c r="F48" s="53">
        <v>195500000</v>
      </c>
      <c r="G48" s="53">
        <v>2300000</v>
      </c>
      <c r="H48" s="54"/>
      <c r="I48" s="54">
        <v>286179</v>
      </c>
      <c r="J48" s="53">
        <v>2586179</v>
      </c>
      <c r="K48" s="53">
        <v>62411</v>
      </c>
      <c r="L48" s="54"/>
      <c r="M48" s="54"/>
      <c r="N48" s="53">
        <v>62411</v>
      </c>
      <c r="O48" s="53"/>
      <c r="P48" s="54"/>
      <c r="Q48" s="54"/>
      <c r="R48" s="53"/>
      <c r="S48" s="53"/>
      <c r="T48" s="54"/>
      <c r="U48" s="54"/>
      <c r="V48" s="53"/>
      <c r="W48" s="53">
        <v>2648590</v>
      </c>
      <c r="X48" s="54">
        <v>97750000</v>
      </c>
      <c r="Y48" s="53">
        <v>-95101410</v>
      </c>
      <c r="Z48" s="94">
        <v>-97.29</v>
      </c>
      <c r="AA48" s="95">
        <v>195500000</v>
      </c>
    </row>
    <row r="49" spans="1:27" ht="13.5">
      <c r="A49" s="348" t="s">
        <v>93</v>
      </c>
      <c r="B49" s="136"/>
      <c r="C49" s="54">
        <v>161387</v>
      </c>
      <c r="D49" s="355"/>
      <c r="E49" s="54"/>
      <c r="F49" s="53"/>
      <c r="G49" s="53"/>
      <c r="H49" s="54"/>
      <c r="I49" s="54"/>
      <c r="J49" s="53"/>
      <c r="K49" s="53">
        <v>146000</v>
      </c>
      <c r="L49" s="54">
        <v>145917</v>
      </c>
      <c r="M49" s="54">
        <v>145917</v>
      </c>
      <c r="N49" s="53">
        <v>437834</v>
      </c>
      <c r="O49" s="53"/>
      <c r="P49" s="54"/>
      <c r="Q49" s="54"/>
      <c r="R49" s="53"/>
      <c r="S49" s="53"/>
      <c r="T49" s="54"/>
      <c r="U49" s="54"/>
      <c r="V49" s="53"/>
      <c r="W49" s="53">
        <v>437834</v>
      </c>
      <c r="X49" s="54"/>
      <c r="Y49" s="53">
        <v>437834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719129</v>
      </c>
      <c r="D57" s="331">
        <f aca="true" t="shared" si="13" ref="D57:AA57">+D58</f>
        <v>0</v>
      </c>
      <c r="E57" s="330">
        <f t="shared" si="13"/>
        <v>334000</v>
      </c>
      <c r="F57" s="332">
        <f t="shared" si="13"/>
        <v>334000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167000</v>
      </c>
      <c r="Y57" s="332">
        <f t="shared" si="13"/>
        <v>-167000</v>
      </c>
      <c r="Z57" s="323">
        <f>+IF(X57&lt;&gt;0,+(Y57/X57)*100,0)</f>
        <v>-100</v>
      </c>
      <c r="AA57" s="337">
        <f t="shared" si="13"/>
        <v>334000</v>
      </c>
    </row>
    <row r="58" spans="1:27" ht="13.5">
      <c r="A58" s="348" t="s">
        <v>216</v>
      </c>
      <c r="B58" s="136"/>
      <c r="C58" s="60">
        <v>719129</v>
      </c>
      <c r="D58" s="327"/>
      <c r="E58" s="60">
        <v>334000</v>
      </c>
      <c r="F58" s="59">
        <v>334000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167000</v>
      </c>
      <c r="Y58" s="59">
        <v>-167000</v>
      </c>
      <c r="Z58" s="61">
        <v>-100</v>
      </c>
      <c r="AA58" s="62">
        <v>334000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116578094</v>
      </c>
      <c r="D60" s="333">
        <f t="shared" si="14"/>
        <v>0</v>
      </c>
      <c r="E60" s="219">
        <f t="shared" si="14"/>
        <v>398888959</v>
      </c>
      <c r="F60" s="264">
        <f t="shared" si="14"/>
        <v>398888959</v>
      </c>
      <c r="G60" s="264">
        <f t="shared" si="14"/>
        <v>10095050</v>
      </c>
      <c r="H60" s="219">
        <f t="shared" si="14"/>
        <v>29186858</v>
      </c>
      <c r="I60" s="219">
        <f t="shared" si="14"/>
        <v>14785864</v>
      </c>
      <c r="J60" s="264">
        <f t="shared" si="14"/>
        <v>54067772</v>
      </c>
      <c r="K60" s="264">
        <f t="shared" si="14"/>
        <v>13172389</v>
      </c>
      <c r="L60" s="219">
        <f t="shared" si="14"/>
        <v>41063762</v>
      </c>
      <c r="M60" s="219">
        <f t="shared" si="14"/>
        <v>30281745</v>
      </c>
      <c r="N60" s="264">
        <f t="shared" si="14"/>
        <v>84517896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138585668</v>
      </c>
      <c r="X60" s="219">
        <f t="shared" si="14"/>
        <v>199444480</v>
      </c>
      <c r="Y60" s="264">
        <f t="shared" si="14"/>
        <v>-60858812</v>
      </c>
      <c r="Z60" s="324">
        <f>+IF(X60&lt;&gt;0,+(Y60/X60)*100,0)</f>
        <v>-30.51416213675104</v>
      </c>
      <c r="AA60" s="232">
        <f>+AA57+AA54+AA51+AA40+AA37+AA34+AA22+AA5</f>
        <v>398888959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180586087</v>
      </c>
      <c r="D5" s="344">
        <f t="shared" si="0"/>
        <v>0</v>
      </c>
      <c r="E5" s="343">
        <f t="shared" si="0"/>
        <v>34800000</v>
      </c>
      <c r="F5" s="345">
        <f t="shared" si="0"/>
        <v>34800000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17400000</v>
      </c>
      <c r="Y5" s="345">
        <f t="shared" si="0"/>
        <v>-17400000</v>
      </c>
      <c r="Z5" s="346">
        <f>+IF(X5&lt;&gt;0,+(Y5/X5)*100,0)</f>
        <v>-100</v>
      </c>
      <c r="AA5" s="347">
        <f>+AA6+AA8+AA11+AA13+AA15</f>
        <v>34800000</v>
      </c>
    </row>
    <row r="6" spans="1:27" ht="13.5">
      <c r="A6" s="348" t="s">
        <v>204</v>
      </c>
      <c r="B6" s="142"/>
      <c r="C6" s="60">
        <f>+C7</f>
        <v>92918912</v>
      </c>
      <c r="D6" s="327">
        <f aca="true" t="shared" si="1" ref="D6:AA6">+D7</f>
        <v>0</v>
      </c>
      <c r="E6" s="60">
        <f t="shared" si="1"/>
        <v>7000000</v>
      </c>
      <c r="F6" s="59">
        <f t="shared" si="1"/>
        <v>7000000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3500000</v>
      </c>
      <c r="Y6" s="59">
        <f t="shared" si="1"/>
        <v>-3500000</v>
      </c>
      <c r="Z6" s="61">
        <f>+IF(X6&lt;&gt;0,+(Y6/X6)*100,0)</f>
        <v>-100</v>
      </c>
      <c r="AA6" s="62">
        <f t="shared" si="1"/>
        <v>7000000</v>
      </c>
    </row>
    <row r="7" spans="1:27" ht="13.5">
      <c r="A7" s="291" t="s">
        <v>228</v>
      </c>
      <c r="B7" s="142"/>
      <c r="C7" s="60">
        <v>92918912</v>
      </c>
      <c r="D7" s="327"/>
      <c r="E7" s="60">
        <v>7000000</v>
      </c>
      <c r="F7" s="59">
        <v>7000000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3500000</v>
      </c>
      <c r="Y7" s="59">
        <v>-3500000</v>
      </c>
      <c r="Z7" s="61">
        <v>-100</v>
      </c>
      <c r="AA7" s="62">
        <v>7000000</v>
      </c>
    </row>
    <row r="8" spans="1:27" ht="13.5">
      <c r="A8" s="348" t="s">
        <v>205</v>
      </c>
      <c r="B8" s="142"/>
      <c r="C8" s="60">
        <f aca="true" t="shared" si="2" ref="C8:Y8">SUM(C9:C10)</f>
        <v>8608413</v>
      </c>
      <c r="D8" s="327">
        <f t="shared" si="2"/>
        <v>0</v>
      </c>
      <c r="E8" s="60">
        <f t="shared" si="2"/>
        <v>7600000</v>
      </c>
      <c r="F8" s="59">
        <f t="shared" si="2"/>
        <v>7600000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3800000</v>
      </c>
      <c r="Y8" s="59">
        <f t="shared" si="2"/>
        <v>-3800000</v>
      </c>
      <c r="Z8" s="61">
        <f>+IF(X8&lt;&gt;0,+(Y8/X8)*100,0)</f>
        <v>-100</v>
      </c>
      <c r="AA8" s="62">
        <f>SUM(AA9:AA10)</f>
        <v>7600000</v>
      </c>
    </row>
    <row r="9" spans="1:27" ht="13.5">
      <c r="A9" s="291" t="s">
        <v>229</v>
      </c>
      <c r="B9" s="142"/>
      <c r="C9" s="60">
        <v>8608413</v>
      </c>
      <c r="D9" s="327"/>
      <c r="E9" s="60">
        <v>7600000</v>
      </c>
      <c r="F9" s="59">
        <v>7600000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3800000</v>
      </c>
      <c r="Y9" s="59">
        <v>-3800000</v>
      </c>
      <c r="Z9" s="61">
        <v>-100</v>
      </c>
      <c r="AA9" s="62">
        <v>7600000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28490594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>
        <v>28490594</v>
      </c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49327813</v>
      </c>
      <c r="D13" s="328">
        <f aca="true" t="shared" si="4" ref="D13:AA13">+D14</f>
        <v>0</v>
      </c>
      <c r="E13" s="275">
        <f t="shared" si="4"/>
        <v>18700000</v>
      </c>
      <c r="F13" s="329">
        <f t="shared" si="4"/>
        <v>18700000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9350000</v>
      </c>
      <c r="Y13" s="329">
        <f t="shared" si="4"/>
        <v>-9350000</v>
      </c>
      <c r="Z13" s="322">
        <f>+IF(X13&lt;&gt;0,+(Y13/X13)*100,0)</f>
        <v>-100</v>
      </c>
      <c r="AA13" s="273">
        <f t="shared" si="4"/>
        <v>18700000</v>
      </c>
    </row>
    <row r="14" spans="1:27" ht="13.5">
      <c r="A14" s="291" t="s">
        <v>232</v>
      </c>
      <c r="B14" s="136"/>
      <c r="C14" s="60">
        <v>49327813</v>
      </c>
      <c r="D14" s="327"/>
      <c r="E14" s="60">
        <v>18700000</v>
      </c>
      <c r="F14" s="59">
        <v>18700000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9350000</v>
      </c>
      <c r="Y14" s="59">
        <v>-9350000</v>
      </c>
      <c r="Z14" s="61">
        <v>-100</v>
      </c>
      <c r="AA14" s="62">
        <v>18700000</v>
      </c>
    </row>
    <row r="15" spans="1:27" ht="13.5">
      <c r="A15" s="348" t="s">
        <v>208</v>
      </c>
      <c r="B15" s="136"/>
      <c r="C15" s="60">
        <f aca="true" t="shared" si="5" ref="C15:Y15">SUM(C16:C20)</f>
        <v>1240355</v>
      </c>
      <c r="D15" s="327">
        <f t="shared" si="5"/>
        <v>0</v>
      </c>
      <c r="E15" s="60">
        <f t="shared" si="5"/>
        <v>1500000</v>
      </c>
      <c r="F15" s="59">
        <f t="shared" si="5"/>
        <v>1500000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750000</v>
      </c>
      <c r="Y15" s="59">
        <f t="shared" si="5"/>
        <v>-750000</v>
      </c>
      <c r="Z15" s="61">
        <f>+IF(X15&lt;&gt;0,+(Y15/X15)*100,0)</f>
        <v>-100</v>
      </c>
      <c r="AA15" s="62">
        <f>SUM(AA16:AA20)</f>
        <v>1500000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1240355</v>
      </c>
      <c r="D20" s="327"/>
      <c r="E20" s="60">
        <v>1500000</v>
      </c>
      <c r="F20" s="59">
        <v>1500000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750000</v>
      </c>
      <c r="Y20" s="59">
        <v>-750000</v>
      </c>
      <c r="Z20" s="61">
        <v>-100</v>
      </c>
      <c r="AA20" s="62">
        <v>1500000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2888537</v>
      </c>
      <c r="D22" s="331">
        <f t="shared" si="6"/>
        <v>0</v>
      </c>
      <c r="E22" s="330">
        <f t="shared" si="6"/>
        <v>5620000</v>
      </c>
      <c r="F22" s="332">
        <f t="shared" si="6"/>
        <v>5620000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2810000</v>
      </c>
      <c r="Y22" s="332">
        <f t="shared" si="6"/>
        <v>-2810000</v>
      </c>
      <c r="Z22" s="323">
        <f>+IF(X22&lt;&gt;0,+(Y22/X22)*100,0)</f>
        <v>-100</v>
      </c>
      <c r="AA22" s="337">
        <f>SUM(AA23:AA32)</f>
        <v>5620000</v>
      </c>
    </row>
    <row r="23" spans="1:27" ht="13.5">
      <c r="A23" s="348" t="s">
        <v>236</v>
      </c>
      <c r="B23" s="142"/>
      <c r="C23" s="60">
        <v>2084036</v>
      </c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101865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702636</v>
      </c>
      <c r="D25" s="327"/>
      <c r="E25" s="60">
        <v>5620000</v>
      </c>
      <c r="F25" s="59">
        <v>5620000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2810000</v>
      </c>
      <c r="Y25" s="59">
        <v>-2810000</v>
      </c>
      <c r="Z25" s="61">
        <v>-100</v>
      </c>
      <c r="AA25" s="62">
        <v>5620000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600000</v>
      </c>
      <c r="F34" s="332">
        <f t="shared" si="7"/>
        <v>600000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300000</v>
      </c>
      <c r="Y34" s="332">
        <f t="shared" si="7"/>
        <v>-300000</v>
      </c>
      <c r="Z34" s="323">
        <f>+IF(X34&lt;&gt;0,+(Y34/X34)*100,0)</f>
        <v>-100</v>
      </c>
      <c r="AA34" s="337">
        <f t="shared" si="7"/>
        <v>600000</v>
      </c>
    </row>
    <row r="35" spans="1:27" ht="13.5">
      <c r="A35" s="348" t="s">
        <v>245</v>
      </c>
      <c r="B35" s="136"/>
      <c r="C35" s="54"/>
      <c r="D35" s="355"/>
      <c r="E35" s="54">
        <v>600000</v>
      </c>
      <c r="F35" s="53">
        <v>600000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300000</v>
      </c>
      <c r="Y35" s="53">
        <v>-300000</v>
      </c>
      <c r="Z35" s="94">
        <v>-100</v>
      </c>
      <c r="AA35" s="95">
        <v>600000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108850666</v>
      </c>
      <c r="D40" s="331">
        <f t="shared" si="9"/>
        <v>0</v>
      </c>
      <c r="E40" s="330">
        <f t="shared" si="9"/>
        <v>4320000</v>
      </c>
      <c r="F40" s="332">
        <f t="shared" si="9"/>
        <v>4320000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2160000</v>
      </c>
      <c r="Y40" s="332">
        <f t="shared" si="9"/>
        <v>-2160000</v>
      </c>
      <c r="Z40" s="323">
        <f>+IF(X40&lt;&gt;0,+(Y40/X40)*100,0)</f>
        <v>-100</v>
      </c>
      <c r="AA40" s="337">
        <f>SUM(AA41:AA49)</f>
        <v>4320000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4320000</v>
      </c>
      <c r="F43" s="357">
        <v>4320000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2160000</v>
      </c>
      <c r="Y43" s="357">
        <v>-2160000</v>
      </c>
      <c r="Z43" s="358">
        <v>-100</v>
      </c>
      <c r="AA43" s="303">
        <v>4320000</v>
      </c>
    </row>
    <row r="44" spans="1:27" ht="13.5">
      <c r="A44" s="348" t="s">
        <v>250</v>
      </c>
      <c r="B44" s="136"/>
      <c r="C44" s="60">
        <v>72000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108778666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292325290</v>
      </c>
      <c r="D60" s="333">
        <f t="shared" si="14"/>
        <v>0</v>
      </c>
      <c r="E60" s="219">
        <f t="shared" si="14"/>
        <v>45340000</v>
      </c>
      <c r="F60" s="264">
        <f t="shared" si="14"/>
        <v>45340000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22670000</v>
      </c>
      <c r="Y60" s="264">
        <f t="shared" si="14"/>
        <v>-22670000</v>
      </c>
      <c r="Z60" s="324">
        <f>+IF(X60&lt;&gt;0,+(Y60/X60)*100,0)</f>
        <v>-100</v>
      </c>
      <c r="AA60" s="232">
        <f>+AA57+AA54+AA51+AA40+AA37+AA34+AA22+AA5</f>
        <v>45340000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2015-02-02T11:33:16Z</dcterms:created>
  <dcterms:modified xsi:type="dcterms:W3CDTF">2015-02-02T11:35:26Z</dcterms:modified>
  <cp:category/>
  <cp:version/>
  <cp:contentType/>
  <cp:contentStatus/>
</cp:coreProperties>
</file>