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<sst xmlns="http://schemas.openxmlformats.org/spreadsheetml/2006/main" count="855" uniqueCount="302">
  <si>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eMadlangeni(KZN253)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</si>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</sst>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14092716</v>
      </c>
      <c r="C5" s="19">
        <v>0</v>
      </c>
      <c r="D5" s="59">
        <v>14725258</v>
      </c>
      <c r="E5" s="60">
        <v>14725258</v>
      </c>
      <c r="F5" s="60">
        <v>8735902</v>
      </c>
      <c r="G5" s="60">
        <v>624769</v>
      </c>
      <c r="H5" s="60">
        <v>626479</v>
      </c>
      <c r="I5" s="60">
        <v>9987150</v>
      </c>
      <c r="J5" s="60">
        <v>545025</v>
      </c>
      <c r="K5" s="60">
        <v>545713</v>
      </c>
      <c r="L5" s="60">
        <v>548738</v>
      </c>
      <c r="M5" s="60">
        <v>1639476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11626626</v>
      </c>
      <c r="W5" s="60">
        <v>7636680</v>
      </c>
      <c r="X5" s="60">
        <v>3989946</v>
      </c>
      <c r="Y5" s="61">
        <v>52.25</v>
      </c>
      <c r="Z5" s="62">
        <v>14725258</v>
      </c>
    </row>
    <row r="6" spans="1:26" ht="13.5">
      <c r="A6" s="58" t="s">
        <v>32</v>
      </c>
      <c r="B6" s="19">
        <v>12920097</v>
      </c>
      <c r="C6" s="19">
        <v>0</v>
      </c>
      <c r="D6" s="59">
        <v>13420795</v>
      </c>
      <c r="E6" s="60">
        <v>13420795</v>
      </c>
      <c r="F6" s="60">
        <v>1253151</v>
      </c>
      <c r="G6" s="60">
        <v>1036163</v>
      </c>
      <c r="H6" s="60">
        <v>1208629</v>
      </c>
      <c r="I6" s="60">
        <v>3497943</v>
      </c>
      <c r="J6" s="60">
        <v>1026102</v>
      </c>
      <c r="K6" s="60">
        <v>1088201</v>
      </c>
      <c r="L6" s="60">
        <v>1032534</v>
      </c>
      <c r="M6" s="60">
        <v>3146837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6644780</v>
      </c>
      <c r="W6" s="60">
        <v>696768</v>
      </c>
      <c r="X6" s="60">
        <v>5948012</v>
      </c>
      <c r="Y6" s="61">
        <v>853.66</v>
      </c>
      <c r="Z6" s="62">
        <v>13420795</v>
      </c>
    </row>
    <row r="7" spans="1:26" ht="13.5">
      <c r="A7" s="58" t="s">
        <v>33</v>
      </c>
      <c r="B7" s="19">
        <v>1292905</v>
      </c>
      <c r="C7" s="19">
        <v>0</v>
      </c>
      <c r="D7" s="59">
        <v>1078221</v>
      </c>
      <c r="E7" s="60">
        <v>1078221</v>
      </c>
      <c r="F7" s="60">
        <v>70327</v>
      </c>
      <c r="G7" s="60">
        <v>85920</v>
      </c>
      <c r="H7" s="60">
        <v>98675</v>
      </c>
      <c r="I7" s="60">
        <v>254922</v>
      </c>
      <c r="J7" s="60">
        <v>104536</v>
      </c>
      <c r="K7" s="60">
        <v>104976</v>
      </c>
      <c r="L7" s="60">
        <v>113855</v>
      </c>
      <c r="M7" s="60">
        <v>323367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578289</v>
      </c>
      <c r="W7" s="60">
        <v>539112</v>
      </c>
      <c r="X7" s="60">
        <v>39177</v>
      </c>
      <c r="Y7" s="61">
        <v>7.27</v>
      </c>
      <c r="Z7" s="62">
        <v>1078221</v>
      </c>
    </row>
    <row r="8" spans="1:26" ht="13.5">
      <c r="A8" s="58" t="s">
        <v>34</v>
      </c>
      <c r="B8" s="19">
        <v>35076437</v>
      </c>
      <c r="C8" s="19">
        <v>0</v>
      </c>
      <c r="D8" s="59">
        <v>29862000</v>
      </c>
      <c r="E8" s="60">
        <v>29862000</v>
      </c>
      <c r="F8" s="60">
        <v>7701434</v>
      </c>
      <c r="G8" s="60">
        <v>1482537</v>
      </c>
      <c r="H8" s="60">
        <v>1143561</v>
      </c>
      <c r="I8" s="60">
        <v>10327532</v>
      </c>
      <c r="J8" s="60">
        <v>1853612</v>
      </c>
      <c r="K8" s="60">
        <v>5804795</v>
      </c>
      <c r="L8" s="60">
        <v>2171675</v>
      </c>
      <c r="M8" s="60">
        <v>9830082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20157614</v>
      </c>
      <c r="W8" s="60">
        <v>14420333</v>
      </c>
      <c r="X8" s="60">
        <v>5737281</v>
      </c>
      <c r="Y8" s="61">
        <v>39.79</v>
      </c>
      <c r="Z8" s="62">
        <v>29862000</v>
      </c>
    </row>
    <row r="9" spans="1:26" ht="13.5">
      <c r="A9" s="58" t="s">
        <v>35</v>
      </c>
      <c r="B9" s="19">
        <v>4225908</v>
      </c>
      <c r="C9" s="19">
        <v>0</v>
      </c>
      <c r="D9" s="59">
        <v>4162978</v>
      </c>
      <c r="E9" s="60">
        <v>4162978</v>
      </c>
      <c r="F9" s="60">
        <v>160993</v>
      </c>
      <c r="G9" s="60">
        <v>147639</v>
      </c>
      <c r="H9" s="60">
        <v>199451</v>
      </c>
      <c r="I9" s="60">
        <v>508083</v>
      </c>
      <c r="J9" s="60">
        <v>194675</v>
      </c>
      <c r="K9" s="60">
        <v>265488</v>
      </c>
      <c r="L9" s="60">
        <v>200444</v>
      </c>
      <c r="M9" s="60">
        <v>660607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1168690</v>
      </c>
      <c r="W9" s="60">
        <v>1810008</v>
      </c>
      <c r="X9" s="60">
        <v>-641318</v>
      </c>
      <c r="Y9" s="61">
        <v>-35.43</v>
      </c>
      <c r="Z9" s="62">
        <v>4162978</v>
      </c>
    </row>
    <row r="10" spans="1:26" ht="25.5">
      <c r="A10" s="63" t="s">
        <v>277</v>
      </c>
      <c r="B10" s="64">
        <f>SUM(B5:B9)</f>
        <v>67608063</v>
      </c>
      <c r="C10" s="64">
        <f>SUM(C5:C9)</f>
        <v>0</v>
      </c>
      <c r="D10" s="65">
        <f aca="true" t="shared" si="0" ref="D10:Z10">SUM(D5:D9)</f>
        <v>63249252</v>
      </c>
      <c r="E10" s="66">
        <f t="shared" si="0"/>
        <v>63249252</v>
      </c>
      <c r="F10" s="66">
        <f t="shared" si="0"/>
        <v>17921807</v>
      </c>
      <c r="G10" s="66">
        <f t="shared" si="0"/>
        <v>3377028</v>
      </c>
      <c r="H10" s="66">
        <f t="shared" si="0"/>
        <v>3276795</v>
      </c>
      <c r="I10" s="66">
        <f t="shared" si="0"/>
        <v>24575630</v>
      </c>
      <c r="J10" s="66">
        <f t="shared" si="0"/>
        <v>3723950</v>
      </c>
      <c r="K10" s="66">
        <f t="shared" si="0"/>
        <v>7809173</v>
      </c>
      <c r="L10" s="66">
        <f t="shared" si="0"/>
        <v>4067246</v>
      </c>
      <c r="M10" s="66">
        <f t="shared" si="0"/>
        <v>15600369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40175999</v>
      </c>
      <c r="W10" s="66">
        <f t="shared" si="0"/>
        <v>25102901</v>
      </c>
      <c r="X10" s="66">
        <f t="shared" si="0"/>
        <v>15073098</v>
      </c>
      <c r="Y10" s="67">
        <f>+IF(W10&lt;&gt;0,(X10/W10)*100,0)</f>
        <v>60.04524337645278</v>
      </c>
      <c r="Z10" s="68">
        <f t="shared" si="0"/>
        <v>63249252</v>
      </c>
    </row>
    <row r="11" spans="1:26" ht="13.5">
      <c r="A11" s="58" t="s">
        <v>37</v>
      </c>
      <c r="B11" s="19">
        <v>14905074</v>
      </c>
      <c r="C11" s="19">
        <v>0</v>
      </c>
      <c r="D11" s="59">
        <v>21765615</v>
      </c>
      <c r="E11" s="60">
        <v>21765615</v>
      </c>
      <c r="F11" s="60">
        <v>1145996</v>
      </c>
      <c r="G11" s="60">
        <v>1700069</v>
      </c>
      <c r="H11" s="60">
        <v>1203980</v>
      </c>
      <c r="I11" s="60">
        <v>4050045</v>
      </c>
      <c r="J11" s="60">
        <v>1161341</v>
      </c>
      <c r="K11" s="60">
        <v>1391562</v>
      </c>
      <c r="L11" s="60">
        <v>1935970</v>
      </c>
      <c r="M11" s="60">
        <v>4488873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8538918</v>
      </c>
      <c r="W11" s="60">
        <v>9601500</v>
      </c>
      <c r="X11" s="60">
        <v>-1062582</v>
      </c>
      <c r="Y11" s="61">
        <v>-11.07</v>
      </c>
      <c r="Z11" s="62">
        <v>21765615</v>
      </c>
    </row>
    <row r="12" spans="1:26" ht="13.5">
      <c r="A12" s="58" t="s">
        <v>38</v>
      </c>
      <c r="B12" s="19">
        <v>1743871</v>
      </c>
      <c r="C12" s="19">
        <v>0</v>
      </c>
      <c r="D12" s="59">
        <v>1948603</v>
      </c>
      <c r="E12" s="60">
        <v>1948603</v>
      </c>
      <c r="F12" s="60">
        <v>145323</v>
      </c>
      <c r="G12" s="60">
        <v>145323</v>
      </c>
      <c r="H12" s="60">
        <v>145323</v>
      </c>
      <c r="I12" s="60">
        <v>435969</v>
      </c>
      <c r="J12" s="60">
        <v>145323</v>
      </c>
      <c r="K12" s="60">
        <v>145323</v>
      </c>
      <c r="L12" s="60">
        <v>145322</v>
      </c>
      <c r="M12" s="60">
        <v>435968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871937</v>
      </c>
      <c r="W12" s="60">
        <v>726996</v>
      </c>
      <c r="X12" s="60">
        <v>144941</v>
      </c>
      <c r="Y12" s="61">
        <v>19.94</v>
      </c>
      <c r="Z12" s="62">
        <v>1948603</v>
      </c>
    </row>
    <row r="13" spans="1:26" ht="13.5">
      <c r="A13" s="58" t="s">
        <v>278</v>
      </c>
      <c r="B13" s="19">
        <v>7619495</v>
      </c>
      <c r="C13" s="19">
        <v>0</v>
      </c>
      <c r="D13" s="59">
        <v>5007996</v>
      </c>
      <c r="E13" s="60">
        <v>5007996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5007996</v>
      </c>
    </row>
    <row r="14" spans="1:26" ht="13.5">
      <c r="A14" s="58" t="s">
        <v>40</v>
      </c>
      <c r="B14" s="19">
        <v>102872</v>
      </c>
      <c r="C14" s="19">
        <v>0</v>
      </c>
      <c r="D14" s="59">
        <v>171112</v>
      </c>
      <c r="E14" s="60">
        <v>171112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50454</v>
      </c>
      <c r="M14" s="60">
        <v>50454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50454</v>
      </c>
      <c r="W14" s="60">
        <v>85000</v>
      </c>
      <c r="X14" s="60">
        <v>-34546</v>
      </c>
      <c r="Y14" s="61">
        <v>-40.64</v>
      </c>
      <c r="Z14" s="62">
        <v>171112</v>
      </c>
    </row>
    <row r="15" spans="1:26" ht="13.5">
      <c r="A15" s="58" t="s">
        <v>41</v>
      </c>
      <c r="B15" s="19">
        <v>10181655</v>
      </c>
      <c r="C15" s="19">
        <v>0</v>
      </c>
      <c r="D15" s="59">
        <v>11033647</v>
      </c>
      <c r="E15" s="60">
        <v>11033647</v>
      </c>
      <c r="F15" s="60">
        <v>1170070</v>
      </c>
      <c r="G15" s="60">
        <v>1187859</v>
      </c>
      <c r="H15" s="60">
        <v>812685</v>
      </c>
      <c r="I15" s="60">
        <v>3170614</v>
      </c>
      <c r="J15" s="60">
        <v>650340</v>
      </c>
      <c r="K15" s="60">
        <v>668493</v>
      </c>
      <c r="L15" s="60">
        <v>600042</v>
      </c>
      <c r="M15" s="60">
        <v>1918875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5089489</v>
      </c>
      <c r="W15" s="60">
        <v>6650050</v>
      </c>
      <c r="X15" s="60">
        <v>-1560561</v>
      </c>
      <c r="Y15" s="61">
        <v>-23.47</v>
      </c>
      <c r="Z15" s="62">
        <v>11033647</v>
      </c>
    </row>
    <row r="16" spans="1:26" ht="13.5">
      <c r="A16" s="69" t="s">
        <v>42</v>
      </c>
      <c r="B16" s="19">
        <v>8021205</v>
      </c>
      <c r="C16" s="19">
        <v>0</v>
      </c>
      <c r="D16" s="59">
        <v>0</v>
      </c>
      <c r="E16" s="60">
        <v>0</v>
      </c>
      <c r="F16" s="60">
        <v>212061</v>
      </c>
      <c r="G16" s="60">
        <v>1167743</v>
      </c>
      <c r="H16" s="60">
        <v>236777</v>
      </c>
      <c r="I16" s="60">
        <v>1616581</v>
      </c>
      <c r="J16" s="60">
        <v>688503</v>
      </c>
      <c r="K16" s="60">
        <v>479215</v>
      </c>
      <c r="L16" s="60">
        <v>434928</v>
      </c>
      <c r="M16" s="60">
        <v>1602646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3219227</v>
      </c>
      <c r="W16" s="60"/>
      <c r="X16" s="60">
        <v>3219227</v>
      </c>
      <c r="Y16" s="61">
        <v>0</v>
      </c>
      <c r="Z16" s="62">
        <v>0</v>
      </c>
    </row>
    <row r="17" spans="1:26" ht="13.5">
      <c r="A17" s="58" t="s">
        <v>43</v>
      </c>
      <c r="B17" s="19">
        <v>9110940</v>
      </c>
      <c r="C17" s="19">
        <v>0</v>
      </c>
      <c r="D17" s="59">
        <v>29625753</v>
      </c>
      <c r="E17" s="60">
        <v>29625753</v>
      </c>
      <c r="F17" s="60">
        <v>489434</v>
      </c>
      <c r="G17" s="60">
        <v>1204589</v>
      </c>
      <c r="H17" s="60">
        <v>510161</v>
      </c>
      <c r="I17" s="60">
        <v>2204184</v>
      </c>
      <c r="J17" s="60">
        <v>1718906</v>
      </c>
      <c r="K17" s="60">
        <v>754887</v>
      </c>
      <c r="L17" s="60">
        <v>978994</v>
      </c>
      <c r="M17" s="60">
        <v>3452787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5656971</v>
      </c>
      <c r="W17" s="60">
        <v>15463002</v>
      </c>
      <c r="X17" s="60">
        <v>-9806031</v>
      </c>
      <c r="Y17" s="61">
        <v>-63.42</v>
      </c>
      <c r="Z17" s="62">
        <v>29625753</v>
      </c>
    </row>
    <row r="18" spans="1:26" ht="13.5">
      <c r="A18" s="70" t="s">
        <v>44</v>
      </c>
      <c r="B18" s="71">
        <f>SUM(B11:B17)</f>
        <v>51685112</v>
      </c>
      <c r="C18" s="71">
        <f>SUM(C11:C17)</f>
        <v>0</v>
      </c>
      <c r="D18" s="72">
        <f aca="true" t="shared" si="1" ref="D18:Z18">SUM(D11:D17)</f>
        <v>69552726</v>
      </c>
      <c r="E18" s="73">
        <f t="shared" si="1"/>
        <v>69552726</v>
      </c>
      <c r="F18" s="73">
        <f t="shared" si="1"/>
        <v>3162884</v>
      </c>
      <c r="G18" s="73">
        <f t="shared" si="1"/>
        <v>5405583</v>
      </c>
      <c r="H18" s="73">
        <f t="shared" si="1"/>
        <v>2908926</v>
      </c>
      <c r="I18" s="73">
        <f t="shared" si="1"/>
        <v>11477393</v>
      </c>
      <c r="J18" s="73">
        <f t="shared" si="1"/>
        <v>4364413</v>
      </c>
      <c r="K18" s="73">
        <f t="shared" si="1"/>
        <v>3439480</v>
      </c>
      <c r="L18" s="73">
        <f t="shared" si="1"/>
        <v>4145710</v>
      </c>
      <c r="M18" s="73">
        <f t="shared" si="1"/>
        <v>11949603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23426996</v>
      </c>
      <c r="W18" s="73">
        <f t="shared" si="1"/>
        <v>32526548</v>
      </c>
      <c r="X18" s="73">
        <f t="shared" si="1"/>
        <v>-9099552</v>
      </c>
      <c r="Y18" s="67">
        <f>+IF(W18&lt;&gt;0,(X18/W18)*100,0)</f>
        <v>-27.975769208586165</v>
      </c>
      <c r="Z18" s="74">
        <f t="shared" si="1"/>
        <v>69552726</v>
      </c>
    </row>
    <row r="19" spans="1:26" ht="13.5">
      <c r="A19" s="70" t="s">
        <v>45</v>
      </c>
      <c r="B19" s="75">
        <f>+B10-B18</f>
        <v>15922951</v>
      </c>
      <c r="C19" s="75">
        <f>+C10-C18</f>
        <v>0</v>
      </c>
      <c r="D19" s="76">
        <f aca="true" t="shared" si="2" ref="D19:Z19">+D10-D18</f>
        <v>-6303474</v>
      </c>
      <c r="E19" s="77">
        <f t="shared" si="2"/>
        <v>-6303474</v>
      </c>
      <c r="F19" s="77">
        <f t="shared" si="2"/>
        <v>14758923</v>
      </c>
      <c r="G19" s="77">
        <f t="shared" si="2"/>
        <v>-2028555</v>
      </c>
      <c r="H19" s="77">
        <f t="shared" si="2"/>
        <v>367869</v>
      </c>
      <c r="I19" s="77">
        <f t="shared" si="2"/>
        <v>13098237</v>
      </c>
      <c r="J19" s="77">
        <f t="shared" si="2"/>
        <v>-640463</v>
      </c>
      <c r="K19" s="77">
        <f t="shared" si="2"/>
        <v>4369693</v>
      </c>
      <c r="L19" s="77">
        <f t="shared" si="2"/>
        <v>-78464</v>
      </c>
      <c r="M19" s="77">
        <f t="shared" si="2"/>
        <v>3650766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16749003</v>
      </c>
      <c r="W19" s="77">
        <f>IF(E10=E18,0,W10-W18)</f>
        <v>-7423647</v>
      </c>
      <c r="X19" s="77">
        <f t="shared" si="2"/>
        <v>24172650</v>
      </c>
      <c r="Y19" s="78">
        <f>+IF(W19&lt;&gt;0,(X19/W19)*100,0)</f>
        <v>-325.616910394581</v>
      </c>
      <c r="Z19" s="79">
        <f t="shared" si="2"/>
        <v>-6303474</v>
      </c>
    </row>
    <row r="20" spans="1:26" ht="13.5">
      <c r="A20" s="58" t="s">
        <v>46</v>
      </c>
      <c r="B20" s="19">
        <v>0</v>
      </c>
      <c r="C20" s="19">
        <v>0</v>
      </c>
      <c r="D20" s="59">
        <v>9050000</v>
      </c>
      <c r="E20" s="60">
        <v>9050000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9050000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15922951</v>
      </c>
      <c r="C22" s="86">
        <f>SUM(C19:C21)</f>
        <v>0</v>
      </c>
      <c r="D22" s="87">
        <f aca="true" t="shared" si="3" ref="D22:Z22">SUM(D19:D21)</f>
        <v>2746526</v>
      </c>
      <c r="E22" s="88">
        <f t="shared" si="3"/>
        <v>2746526</v>
      </c>
      <c r="F22" s="88">
        <f t="shared" si="3"/>
        <v>14758923</v>
      </c>
      <c r="G22" s="88">
        <f t="shared" si="3"/>
        <v>-2028555</v>
      </c>
      <c r="H22" s="88">
        <f t="shared" si="3"/>
        <v>367869</v>
      </c>
      <c r="I22" s="88">
        <f t="shared" si="3"/>
        <v>13098237</v>
      </c>
      <c r="J22" s="88">
        <f t="shared" si="3"/>
        <v>-640463</v>
      </c>
      <c r="K22" s="88">
        <f t="shared" si="3"/>
        <v>4369693</v>
      </c>
      <c r="L22" s="88">
        <f t="shared" si="3"/>
        <v>-78464</v>
      </c>
      <c r="M22" s="88">
        <f t="shared" si="3"/>
        <v>3650766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16749003</v>
      </c>
      <c r="W22" s="88">
        <f t="shared" si="3"/>
        <v>-7423647</v>
      </c>
      <c r="X22" s="88">
        <f t="shared" si="3"/>
        <v>24172650</v>
      </c>
      <c r="Y22" s="89">
        <f>+IF(W22&lt;&gt;0,(X22/W22)*100,0)</f>
        <v>-325.616910394581</v>
      </c>
      <c r="Z22" s="90">
        <f t="shared" si="3"/>
        <v>2746526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15922951</v>
      </c>
      <c r="C24" s="75">
        <f>SUM(C22:C23)</f>
        <v>0</v>
      </c>
      <c r="D24" s="76">
        <f aca="true" t="shared" si="4" ref="D24:Z24">SUM(D22:D23)</f>
        <v>2746526</v>
      </c>
      <c r="E24" s="77">
        <f t="shared" si="4"/>
        <v>2746526</v>
      </c>
      <c r="F24" s="77">
        <f t="shared" si="4"/>
        <v>14758923</v>
      </c>
      <c r="G24" s="77">
        <f t="shared" si="4"/>
        <v>-2028555</v>
      </c>
      <c r="H24" s="77">
        <f t="shared" si="4"/>
        <v>367869</v>
      </c>
      <c r="I24" s="77">
        <f t="shared" si="4"/>
        <v>13098237</v>
      </c>
      <c r="J24" s="77">
        <f t="shared" si="4"/>
        <v>-640463</v>
      </c>
      <c r="K24" s="77">
        <f t="shared" si="4"/>
        <v>4369693</v>
      </c>
      <c r="L24" s="77">
        <f t="shared" si="4"/>
        <v>-78464</v>
      </c>
      <c r="M24" s="77">
        <f t="shared" si="4"/>
        <v>3650766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16749003</v>
      </c>
      <c r="W24" s="77">
        <f t="shared" si="4"/>
        <v>-7423647</v>
      </c>
      <c r="X24" s="77">
        <f t="shared" si="4"/>
        <v>24172650</v>
      </c>
      <c r="Y24" s="78">
        <f>+IF(W24&lt;&gt;0,(X24/W24)*100,0)</f>
        <v>-325.616910394581</v>
      </c>
      <c r="Z24" s="79">
        <f t="shared" si="4"/>
        <v>2746526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15120525</v>
      </c>
      <c r="C27" s="22">
        <v>0</v>
      </c>
      <c r="D27" s="99">
        <v>14725000</v>
      </c>
      <c r="E27" s="100">
        <v>14725000</v>
      </c>
      <c r="F27" s="100">
        <v>239564</v>
      </c>
      <c r="G27" s="100">
        <v>175458</v>
      </c>
      <c r="H27" s="100">
        <v>906784</v>
      </c>
      <c r="I27" s="100">
        <v>1321806</v>
      </c>
      <c r="J27" s="100">
        <v>1156918</v>
      </c>
      <c r="K27" s="100">
        <v>205656</v>
      </c>
      <c r="L27" s="100">
        <v>596292</v>
      </c>
      <c r="M27" s="100">
        <v>1958866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3280672</v>
      </c>
      <c r="W27" s="100">
        <v>7362500</v>
      </c>
      <c r="X27" s="100">
        <v>-4081828</v>
      </c>
      <c r="Y27" s="101">
        <v>-55.44</v>
      </c>
      <c r="Z27" s="102">
        <v>14725000</v>
      </c>
    </row>
    <row r="28" spans="1:26" ht="13.5">
      <c r="A28" s="103" t="s">
        <v>46</v>
      </c>
      <c r="B28" s="19">
        <v>14912387</v>
      </c>
      <c r="C28" s="19">
        <v>0</v>
      </c>
      <c r="D28" s="59">
        <v>9050000</v>
      </c>
      <c r="E28" s="60">
        <v>9050000</v>
      </c>
      <c r="F28" s="60">
        <v>239564</v>
      </c>
      <c r="G28" s="60">
        <v>175458</v>
      </c>
      <c r="H28" s="60">
        <v>906784</v>
      </c>
      <c r="I28" s="60">
        <v>1321806</v>
      </c>
      <c r="J28" s="60">
        <v>1156918</v>
      </c>
      <c r="K28" s="60">
        <v>205656</v>
      </c>
      <c r="L28" s="60">
        <v>596292</v>
      </c>
      <c r="M28" s="60">
        <v>1958866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3280672</v>
      </c>
      <c r="W28" s="60">
        <v>4525000</v>
      </c>
      <c r="X28" s="60">
        <v>-1244328</v>
      </c>
      <c r="Y28" s="61">
        <v>-27.5</v>
      </c>
      <c r="Z28" s="62">
        <v>9050000</v>
      </c>
    </row>
    <row r="29" spans="1:26" ht="13.5">
      <c r="A29" s="58" t="s">
        <v>282</v>
      </c>
      <c r="B29" s="19">
        <v>208138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5675000</v>
      </c>
      <c r="E31" s="60">
        <v>5675000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2837500</v>
      </c>
      <c r="X31" s="60">
        <v>-2837500</v>
      </c>
      <c r="Y31" s="61">
        <v>-100</v>
      </c>
      <c r="Z31" s="62">
        <v>5675000</v>
      </c>
    </row>
    <row r="32" spans="1:26" ht="13.5">
      <c r="A32" s="70" t="s">
        <v>54</v>
      </c>
      <c r="B32" s="22">
        <f>SUM(B28:B31)</f>
        <v>15120525</v>
      </c>
      <c r="C32" s="22">
        <f>SUM(C28:C31)</f>
        <v>0</v>
      </c>
      <c r="D32" s="99">
        <f aca="true" t="shared" si="5" ref="D32:Z32">SUM(D28:D31)</f>
        <v>14725000</v>
      </c>
      <c r="E32" s="100">
        <f t="shared" si="5"/>
        <v>14725000</v>
      </c>
      <c r="F32" s="100">
        <f t="shared" si="5"/>
        <v>239564</v>
      </c>
      <c r="G32" s="100">
        <f t="shared" si="5"/>
        <v>175458</v>
      </c>
      <c r="H32" s="100">
        <f t="shared" si="5"/>
        <v>906784</v>
      </c>
      <c r="I32" s="100">
        <f t="shared" si="5"/>
        <v>1321806</v>
      </c>
      <c r="J32" s="100">
        <f t="shared" si="5"/>
        <v>1156918</v>
      </c>
      <c r="K32" s="100">
        <f t="shared" si="5"/>
        <v>205656</v>
      </c>
      <c r="L32" s="100">
        <f t="shared" si="5"/>
        <v>596292</v>
      </c>
      <c r="M32" s="100">
        <f t="shared" si="5"/>
        <v>1958866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3280672</v>
      </c>
      <c r="W32" s="100">
        <f t="shared" si="5"/>
        <v>7362500</v>
      </c>
      <c r="X32" s="100">
        <f t="shared" si="5"/>
        <v>-4081828</v>
      </c>
      <c r="Y32" s="101">
        <f>+IF(W32&lt;&gt;0,(X32/W32)*100,0)</f>
        <v>-55.440787775891344</v>
      </c>
      <c r="Z32" s="102">
        <f t="shared" si="5"/>
        <v>14725000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34143968</v>
      </c>
      <c r="C35" s="19">
        <v>0</v>
      </c>
      <c r="D35" s="59">
        <v>36312000</v>
      </c>
      <c r="E35" s="60">
        <v>36312000</v>
      </c>
      <c r="F35" s="60">
        <v>72809211</v>
      </c>
      <c r="G35" s="60">
        <v>73976333</v>
      </c>
      <c r="H35" s="60">
        <v>71642489</v>
      </c>
      <c r="I35" s="60">
        <v>71642489</v>
      </c>
      <c r="J35" s="60">
        <v>72409764</v>
      </c>
      <c r="K35" s="60">
        <v>0</v>
      </c>
      <c r="L35" s="60">
        <v>0</v>
      </c>
      <c r="M35" s="60">
        <v>72409764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72409764</v>
      </c>
      <c r="W35" s="60">
        <v>18156000</v>
      </c>
      <c r="X35" s="60">
        <v>54253764</v>
      </c>
      <c r="Y35" s="61">
        <v>298.82</v>
      </c>
      <c r="Z35" s="62">
        <v>36312000</v>
      </c>
    </row>
    <row r="36" spans="1:26" ht="13.5">
      <c r="A36" s="58" t="s">
        <v>57</v>
      </c>
      <c r="B36" s="19">
        <v>103098819</v>
      </c>
      <c r="C36" s="19">
        <v>0</v>
      </c>
      <c r="D36" s="59">
        <v>110331000</v>
      </c>
      <c r="E36" s="60">
        <v>110331000</v>
      </c>
      <c r="F36" s="60">
        <v>103603533</v>
      </c>
      <c r="G36" s="60">
        <v>103773171</v>
      </c>
      <c r="H36" s="60">
        <v>104598827</v>
      </c>
      <c r="I36" s="60">
        <v>104598827</v>
      </c>
      <c r="J36" s="60">
        <v>105603118</v>
      </c>
      <c r="K36" s="60">
        <v>0</v>
      </c>
      <c r="L36" s="60">
        <v>0</v>
      </c>
      <c r="M36" s="60">
        <v>105603118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105603118</v>
      </c>
      <c r="W36" s="60">
        <v>55165500</v>
      </c>
      <c r="X36" s="60">
        <v>50437618</v>
      </c>
      <c r="Y36" s="61">
        <v>91.43</v>
      </c>
      <c r="Z36" s="62">
        <v>110331000</v>
      </c>
    </row>
    <row r="37" spans="1:26" ht="13.5">
      <c r="A37" s="58" t="s">
        <v>58</v>
      </c>
      <c r="B37" s="19">
        <v>11766628</v>
      </c>
      <c r="C37" s="19">
        <v>0</v>
      </c>
      <c r="D37" s="59">
        <v>5828000</v>
      </c>
      <c r="E37" s="60">
        <v>5828000</v>
      </c>
      <c r="F37" s="60">
        <v>43050272</v>
      </c>
      <c r="G37" s="60">
        <v>46439221</v>
      </c>
      <c r="H37" s="60">
        <v>44613423</v>
      </c>
      <c r="I37" s="60">
        <v>44613423</v>
      </c>
      <c r="J37" s="60">
        <v>47025452</v>
      </c>
      <c r="K37" s="60">
        <v>0</v>
      </c>
      <c r="L37" s="60">
        <v>0</v>
      </c>
      <c r="M37" s="60">
        <v>47025452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47025452</v>
      </c>
      <c r="W37" s="60">
        <v>2914000</v>
      </c>
      <c r="X37" s="60">
        <v>44111452</v>
      </c>
      <c r="Y37" s="61">
        <v>1513.78</v>
      </c>
      <c r="Z37" s="62">
        <v>5828000</v>
      </c>
    </row>
    <row r="38" spans="1:26" ht="13.5">
      <c r="A38" s="58" t="s">
        <v>59</v>
      </c>
      <c r="B38" s="19">
        <v>8029034</v>
      </c>
      <c r="C38" s="19">
        <v>0</v>
      </c>
      <c r="D38" s="59">
        <v>8229000</v>
      </c>
      <c r="E38" s="60">
        <v>8229000</v>
      </c>
      <c r="F38" s="60">
        <v>987952</v>
      </c>
      <c r="G38" s="60">
        <v>964317</v>
      </c>
      <c r="H38" s="60">
        <v>913725</v>
      </c>
      <c r="I38" s="60">
        <v>913725</v>
      </c>
      <c r="J38" s="60">
        <v>913725</v>
      </c>
      <c r="K38" s="60">
        <v>0</v>
      </c>
      <c r="L38" s="60">
        <v>0</v>
      </c>
      <c r="M38" s="60">
        <v>913725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913725</v>
      </c>
      <c r="W38" s="60">
        <v>4114500</v>
      </c>
      <c r="X38" s="60">
        <v>-3200775</v>
      </c>
      <c r="Y38" s="61">
        <v>-77.79</v>
      </c>
      <c r="Z38" s="62">
        <v>8229000</v>
      </c>
    </row>
    <row r="39" spans="1:26" ht="13.5">
      <c r="A39" s="58" t="s">
        <v>60</v>
      </c>
      <c r="B39" s="19">
        <v>117447125</v>
      </c>
      <c r="C39" s="19">
        <v>0</v>
      </c>
      <c r="D39" s="59">
        <v>132586000</v>
      </c>
      <c r="E39" s="60">
        <v>132586000</v>
      </c>
      <c r="F39" s="60">
        <v>132374520</v>
      </c>
      <c r="G39" s="60">
        <v>130345966</v>
      </c>
      <c r="H39" s="60">
        <v>130714168</v>
      </c>
      <c r="I39" s="60">
        <v>130714168</v>
      </c>
      <c r="J39" s="60">
        <v>130073705</v>
      </c>
      <c r="K39" s="60">
        <v>0</v>
      </c>
      <c r="L39" s="60">
        <v>0</v>
      </c>
      <c r="M39" s="60">
        <v>130073705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130073705</v>
      </c>
      <c r="W39" s="60">
        <v>66293000</v>
      </c>
      <c r="X39" s="60">
        <v>63780705</v>
      </c>
      <c r="Y39" s="61">
        <v>96.21</v>
      </c>
      <c r="Z39" s="62">
        <v>132586000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98727513</v>
      </c>
      <c r="C42" s="19">
        <v>0</v>
      </c>
      <c r="D42" s="59">
        <v>6482396</v>
      </c>
      <c r="E42" s="60">
        <v>6482396</v>
      </c>
      <c r="F42" s="60">
        <v>7874792</v>
      </c>
      <c r="G42" s="60">
        <v>-4333279</v>
      </c>
      <c r="H42" s="60">
        <v>-3014155</v>
      </c>
      <c r="I42" s="60">
        <v>527358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527358</v>
      </c>
      <c r="W42" s="60">
        <v>16582698</v>
      </c>
      <c r="X42" s="60">
        <v>-16055340</v>
      </c>
      <c r="Y42" s="61">
        <v>-96.82</v>
      </c>
      <c r="Z42" s="62">
        <v>6482396</v>
      </c>
    </row>
    <row r="43" spans="1:26" ht="13.5">
      <c r="A43" s="58" t="s">
        <v>63</v>
      </c>
      <c r="B43" s="19">
        <v>15747113</v>
      </c>
      <c r="C43" s="19">
        <v>0</v>
      </c>
      <c r="D43" s="59">
        <v>-14725000</v>
      </c>
      <c r="E43" s="60">
        <v>-14725000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-7362502</v>
      </c>
      <c r="X43" s="60">
        <v>7362502</v>
      </c>
      <c r="Y43" s="61">
        <v>-100</v>
      </c>
      <c r="Z43" s="62">
        <v>-14725000</v>
      </c>
    </row>
    <row r="44" spans="1:26" ht="13.5">
      <c r="A44" s="58" t="s">
        <v>64</v>
      </c>
      <c r="B44" s="19">
        <v>0</v>
      </c>
      <c r="C44" s="19">
        <v>0</v>
      </c>
      <c r="D44" s="59">
        <v>100000</v>
      </c>
      <c r="E44" s="60">
        <v>100000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29998</v>
      </c>
      <c r="X44" s="60">
        <v>-29998</v>
      </c>
      <c r="Y44" s="61">
        <v>-100</v>
      </c>
      <c r="Z44" s="62">
        <v>100000</v>
      </c>
    </row>
    <row r="45" spans="1:26" ht="13.5">
      <c r="A45" s="70" t="s">
        <v>65</v>
      </c>
      <c r="B45" s="22">
        <v>118980417</v>
      </c>
      <c r="C45" s="22">
        <v>0</v>
      </c>
      <c r="D45" s="99">
        <v>10627396</v>
      </c>
      <c r="E45" s="100">
        <v>10627396</v>
      </c>
      <c r="F45" s="100">
        <v>15889528</v>
      </c>
      <c r="G45" s="100">
        <v>11556249</v>
      </c>
      <c r="H45" s="100">
        <v>8542094</v>
      </c>
      <c r="I45" s="100">
        <v>8542094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28020194</v>
      </c>
      <c r="X45" s="100">
        <v>-28020194</v>
      </c>
      <c r="Y45" s="101">
        <v>-100</v>
      </c>
      <c r="Z45" s="102">
        <v>10627396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824956</v>
      </c>
      <c r="C51" s="52">
        <v>0</v>
      </c>
      <c r="D51" s="129">
        <v>530615</v>
      </c>
      <c r="E51" s="54">
        <v>154790</v>
      </c>
      <c r="F51" s="54">
        <v>0</v>
      </c>
      <c r="G51" s="54">
        <v>0</v>
      </c>
      <c r="H51" s="54">
        <v>0</v>
      </c>
      <c r="I51" s="54">
        <v>18521</v>
      </c>
      <c r="J51" s="54">
        <v>0</v>
      </c>
      <c r="K51" s="54">
        <v>0</v>
      </c>
      <c r="L51" s="54">
        <v>0</v>
      </c>
      <c r="M51" s="54">
        <v>24186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-60473</v>
      </c>
      <c r="W51" s="54">
        <v>40626</v>
      </c>
      <c r="X51" s="54">
        <v>0</v>
      </c>
      <c r="Y51" s="54">
        <v>1533221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86.66984838996886</v>
      </c>
      <c r="C58" s="5">
        <f>IF(C67=0,0,+(C76/C67)*100)</f>
        <v>0</v>
      </c>
      <c r="D58" s="6">
        <f aca="true" t="shared" si="6" ref="D58:Z58">IF(D67=0,0,+(D76/D67)*100)</f>
        <v>88.24998733726177</v>
      </c>
      <c r="E58" s="7">
        <f t="shared" si="6"/>
        <v>88.24998733726177</v>
      </c>
      <c r="F58" s="7">
        <f t="shared" si="6"/>
        <v>12.412044965758565</v>
      </c>
      <c r="G58" s="7">
        <f t="shared" si="6"/>
        <v>286.97355142472367</v>
      </c>
      <c r="H58" s="7">
        <f t="shared" si="6"/>
        <v>65.23181274940875</v>
      </c>
      <c r="I58" s="7">
        <f t="shared" si="6"/>
        <v>49.837440607310796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37.207288819747866</v>
      </c>
      <c r="W58" s="7">
        <f t="shared" si="6"/>
        <v>158.46848387574207</v>
      </c>
      <c r="X58" s="7">
        <f t="shared" si="6"/>
        <v>0</v>
      </c>
      <c r="Y58" s="7">
        <f t="shared" si="6"/>
        <v>0</v>
      </c>
      <c r="Z58" s="8">
        <f t="shared" si="6"/>
        <v>88.24998733726177</v>
      </c>
    </row>
    <row r="59" spans="1:26" ht="13.5">
      <c r="A59" s="37" t="s">
        <v>31</v>
      </c>
      <c r="B59" s="9">
        <f aca="true" t="shared" si="7" ref="B59:Z66">IF(B68=0,0,+(B77/B68)*100)</f>
        <v>89.5670415816596</v>
      </c>
      <c r="C59" s="9">
        <f t="shared" si="7"/>
        <v>0</v>
      </c>
      <c r="D59" s="2">
        <f t="shared" si="7"/>
        <v>90.00240290775535</v>
      </c>
      <c r="E59" s="10">
        <f t="shared" si="7"/>
        <v>90.00240290775535</v>
      </c>
      <c r="F59" s="10">
        <f t="shared" si="7"/>
        <v>6.507055754064268</v>
      </c>
      <c r="G59" s="10">
        <f t="shared" si="7"/>
        <v>774.478126308595</v>
      </c>
      <c r="H59" s="10">
        <f t="shared" si="7"/>
        <v>130.9402544637055</v>
      </c>
      <c r="I59" s="10">
        <f t="shared" si="7"/>
        <v>45.77033100891816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40.43404216947374</v>
      </c>
      <c r="W59" s="10">
        <f t="shared" si="7"/>
        <v>84.12030088503411</v>
      </c>
      <c r="X59" s="10">
        <f t="shared" si="7"/>
        <v>0</v>
      </c>
      <c r="Y59" s="10">
        <f t="shared" si="7"/>
        <v>0</v>
      </c>
      <c r="Z59" s="11">
        <f t="shared" si="7"/>
        <v>90.00240290775535</v>
      </c>
    </row>
    <row r="60" spans="1:26" ht="13.5">
      <c r="A60" s="38" t="s">
        <v>32</v>
      </c>
      <c r="B60" s="12">
        <f t="shared" si="7"/>
        <v>83.85368159387659</v>
      </c>
      <c r="C60" s="12">
        <f t="shared" si="7"/>
        <v>0</v>
      </c>
      <c r="D60" s="3">
        <f t="shared" si="7"/>
        <v>86.59695643961479</v>
      </c>
      <c r="E60" s="13">
        <f t="shared" si="7"/>
        <v>86.59695643961479</v>
      </c>
      <c r="F60" s="13">
        <f t="shared" si="7"/>
        <v>52.9980026349578</v>
      </c>
      <c r="G60" s="13">
        <f t="shared" si="7"/>
        <v>91.47450738928141</v>
      </c>
      <c r="H60" s="13">
        <f t="shared" si="7"/>
        <v>42.64476526709189</v>
      </c>
      <c r="I60" s="13">
        <f t="shared" si="7"/>
        <v>60.818229456569185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32.01591324317735</v>
      </c>
      <c r="W60" s="13">
        <f t="shared" si="7"/>
        <v>881.4982892440526</v>
      </c>
      <c r="X60" s="13">
        <f t="shared" si="7"/>
        <v>0</v>
      </c>
      <c r="Y60" s="13">
        <f t="shared" si="7"/>
        <v>0</v>
      </c>
      <c r="Z60" s="14">
        <f t="shared" si="7"/>
        <v>86.59695643961479</v>
      </c>
    </row>
    <row r="61" spans="1:26" ht="13.5">
      <c r="A61" s="39" t="s">
        <v>103</v>
      </c>
      <c r="B61" s="12">
        <f t="shared" si="7"/>
        <v>84.36992733520479</v>
      </c>
      <c r="C61" s="12">
        <f t="shared" si="7"/>
        <v>0</v>
      </c>
      <c r="D61" s="3">
        <f t="shared" si="7"/>
        <v>86.77789846661615</v>
      </c>
      <c r="E61" s="13">
        <f t="shared" si="7"/>
        <v>86.77789846661615</v>
      </c>
      <c r="F61" s="13">
        <f t="shared" si="7"/>
        <v>49.868524848803574</v>
      </c>
      <c r="G61" s="13">
        <f t="shared" si="7"/>
        <v>90.61342615140515</v>
      </c>
      <c r="H61" s="13">
        <f t="shared" si="7"/>
        <v>39.37285217099455</v>
      </c>
      <c r="I61" s="13">
        <f t="shared" si="7"/>
        <v>58.13677477150324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30.77696219909174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86.77789846661615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79.17607913402964</v>
      </c>
      <c r="C64" s="12">
        <f t="shared" si="7"/>
        <v>0</v>
      </c>
      <c r="D64" s="3">
        <f t="shared" si="7"/>
        <v>85.0352950294179</v>
      </c>
      <c r="E64" s="13">
        <f t="shared" si="7"/>
        <v>85.0352950294179</v>
      </c>
      <c r="F64" s="13">
        <f t="shared" si="7"/>
        <v>84.8054805747833</v>
      </c>
      <c r="G64" s="13">
        <f t="shared" si="7"/>
        <v>98.56512633126866</v>
      </c>
      <c r="H64" s="13">
        <f t="shared" si="7"/>
        <v>74.6266926978863</v>
      </c>
      <c r="I64" s="13">
        <f t="shared" si="7"/>
        <v>86.00001782377632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43.00684393249063</v>
      </c>
      <c r="W64" s="13">
        <f t="shared" si="7"/>
        <v>85.25075778451364</v>
      </c>
      <c r="X64" s="13">
        <f t="shared" si="7"/>
        <v>0</v>
      </c>
      <c r="Y64" s="13">
        <f t="shared" si="7"/>
        <v>0</v>
      </c>
      <c r="Z64" s="14">
        <f t="shared" si="7"/>
        <v>85.0352950294179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25478855</v>
      </c>
      <c r="C67" s="24"/>
      <c r="D67" s="25">
        <v>26080457</v>
      </c>
      <c r="E67" s="26">
        <v>26080457</v>
      </c>
      <c r="F67" s="26">
        <v>9866263</v>
      </c>
      <c r="G67" s="26">
        <v>1451685</v>
      </c>
      <c r="H67" s="26">
        <v>1624091</v>
      </c>
      <c r="I67" s="26">
        <v>12942039</v>
      </c>
      <c r="J67" s="26">
        <v>1441564</v>
      </c>
      <c r="K67" s="26">
        <v>1503663</v>
      </c>
      <c r="L67" s="26">
        <v>1447996</v>
      </c>
      <c r="M67" s="26">
        <v>4393223</v>
      </c>
      <c r="N67" s="26"/>
      <c r="O67" s="26"/>
      <c r="P67" s="26"/>
      <c r="Q67" s="26"/>
      <c r="R67" s="26"/>
      <c r="S67" s="26"/>
      <c r="T67" s="26"/>
      <c r="U67" s="26"/>
      <c r="V67" s="26">
        <v>17335262</v>
      </c>
      <c r="W67" s="26">
        <v>7472778</v>
      </c>
      <c r="X67" s="26"/>
      <c r="Y67" s="25"/>
      <c r="Z67" s="27">
        <v>26080457</v>
      </c>
    </row>
    <row r="68" spans="1:26" ht="13.5" hidden="1">
      <c r="A68" s="37" t="s">
        <v>31</v>
      </c>
      <c r="B68" s="19">
        <v>12558758</v>
      </c>
      <c r="C68" s="19"/>
      <c r="D68" s="20">
        <v>12659662</v>
      </c>
      <c r="E68" s="21">
        <v>12659662</v>
      </c>
      <c r="F68" s="21">
        <v>8613112</v>
      </c>
      <c r="G68" s="21">
        <v>415522</v>
      </c>
      <c r="H68" s="21">
        <v>415462</v>
      </c>
      <c r="I68" s="21">
        <v>9444096</v>
      </c>
      <c r="J68" s="21">
        <v>415462</v>
      </c>
      <c r="K68" s="21">
        <v>415462</v>
      </c>
      <c r="L68" s="21">
        <v>415462</v>
      </c>
      <c r="M68" s="21">
        <v>1246386</v>
      </c>
      <c r="N68" s="21"/>
      <c r="O68" s="21"/>
      <c r="P68" s="21"/>
      <c r="Q68" s="21"/>
      <c r="R68" s="21"/>
      <c r="S68" s="21"/>
      <c r="T68" s="21"/>
      <c r="U68" s="21"/>
      <c r="V68" s="21">
        <v>10690482</v>
      </c>
      <c r="W68" s="21">
        <v>6776010</v>
      </c>
      <c r="X68" s="21"/>
      <c r="Y68" s="20"/>
      <c r="Z68" s="23">
        <v>12659662</v>
      </c>
    </row>
    <row r="69" spans="1:26" ht="13.5" hidden="1">
      <c r="A69" s="38" t="s">
        <v>32</v>
      </c>
      <c r="B69" s="19">
        <v>12920097</v>
      </c>
      <c r="C69" s="19"/>
      <c r="D69" s="20">
        <v>13420795</v>
      </c>
      <c r="E69" s="21">
        <v>13420795</v>
      </c>
      <c r="F69" s="21">
        <v>1253151</v>
      </c>
      <c r="G69" s="21">
        <v>1036163</v>
      </c>
      <c r="H69" s="21">
        <v>1208629</v>
      </c>
      <c r="I69" s="21">
        <v>3497943</v>
      </c>
      <c r="J69" s="21">
        <v>1026102</v>
      </c>
      <c r="K69" s="21">
        <v>1088201</v>
      </c>
      <c r="L69" s="21">
        <v>1032534</v>
      </c>
      <c r="M69" s="21">
        <v>3146837</v>
      </c>
      <c r="N69" s="21"/>
      <c r="O69" s="21"/>
      <c r="P69" s="21"/>
      <c r="Q69" s="21"/>
      <c r="R69" s="21"/>
      <c r="S69" s="21"/>
      <c r="T69" s="21"/>
      <c r="U69" s="21"/>
      <c r="V69" s="21">
        <v>6644780</v>
      </c>
      <c r="W69" s="21">
        <v>696768</v>
      </c>
      <c r="X69" s="21"/>
      <c r="Y69" s="20"/>
      <c r="Z69" s="23">
        <v>13420795</v>
      </c>
    </row>
    <row r="70" spans="1:26" ht="13.5" hidden="1">
      <c r="A70" s="39" t="s">
        <v>103</v>
      </c>
      <c r="B70" s="19">
        <v>11635896</v>
      </c>
      <c r="C70" s="19"/>
      <c r="D70" s="20">
        <v>12027256</v>
      </c>
      <c r="E70" s="21">
        <v>12027256</v>
      </c>
      <c r="F70" s="21">
        <v>1140900</v>
      </c>
      <c r="G70" s="21">
        <v>923958</v>
      </c>
      <c r="H70" s="21">
        <v>1096456</v>
      </c>
      <c r="I70" s="21">
        <v>3161314</v>
      </c>
      <c r="J70" s="21">
        <v>913897</v>
      </c>
      <c r="K70" s="21">
        <v>976064</v>
      </c>
      <c r="L70" s="21">
        <v>920354</v>
      </c>
      <c r="M70" s="21">
        <v>2810315</v>
      </c>
      <c r="N70" s="21"/>
      <c r="O70" s="21"/>
      <c r="P70" s="21"/>
      <c r="Q70" s="21"/>
      <c r="R70" s="21"/>
      <c r="S70" s="21"/>
      <c r="T70" s="21"/>
      <c r="U70" s="21"/>
      <c r="V70" s="21">
        <v>5971629</v>
      </c>
      <c r="W70" s="21"/>
      <c r="X70" s="21"/>
      <c r="Y70" s="20"/>
      <c r="Z70" s="23">
        <v>12027256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1284201</v>
      </c>
      <c r="C73" s="19"/>
      <c r="D73" s="20">
        <v>1393539</v>
      </c>
      <c r="E73" s="21">
        <v>1393539</v>
      </c>
      <c r="F73" s="21">
        <v>112251</v>
      </c>
      <c r="G73" s="21">
        <v>112205</v>
      </c>
      <c r="H73" s="21">
        <v>112173</v>
      </c>
      <c r="I73" s="21">
        <v>336629</v>
      </c>
      <c r="J73" s="21">
        <v>112205</v>
      </c>
      <c r="K73" s="21">
        <v>112137</v>
      </c>
      <c r="L73" s="21">
        <v>112180</v>
      </c>
      <c r="M73" s="21">
        <v>336522</v>
      </c>
      <c r="N73" s="21"/>
      <c r="O73" s="21"/>
      <c r="P73" s="21"/>
      <c r="Q73" s="21"/>
      <c r="R73" s="21"/>
      <c r="S73" s="21"/>
      <c r="T73" s="21"/>
      <c r="U73" s="21"/>
      <c r="V73" s="21">
        <v>673151</v>
      </c>
      <c r="W73" s="21">
        <v>696768</v>
      </c>
      <c r="X73" s="21"/>
      <c r="Y73" s="20"/>
      <c r="Z73" s="23">
        <v>1393539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22082485</v>
      </c>
      <c r="C76" s="32"/>
      <c r="D76" s="33">
        <v>23016000</v>
      </c>
      <c r="E76" s="34">
        <v>23016000</v>
      </c>
      <c r="F76" s="34">
        <v>1224605</v>
      </c>
      <c r="G76" s="34">
        <v>4165952</v>
      </c>
      <c r="H76" s="34">
        <v>1059424</v>
      </c>
      <c r="I76" s="34">
        <v>6449981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6449981</v>
      </c>
      <c r="W76" s="34">
        <v>11841998</v>
      </c>
      <c r="X76" s="34"/>
      <c r="Y76" s="33"/>
      <c r="Z76" s="35">
        <v>23016000</v>
      </c>
    </row>
    <row r="77" spans="1:26" ht="13.5" hidden="1">
      <c r="A77" s="37" t="s">
        <v>31</v>
      </c>
      <c r="B77" s="19">
        <v>11248508</v>
      </c>
      <c r="C77" s="19"/>
      <c r="D77" s="20">
        <v>11394000</v>
      </c>
      <c r="E77" s="21">
        <v>11394000</v>
      </c>
      <c r="F77" s="21">
        <v>560460</v>
      </c>
      <c r="G77" s="21">
        <v>3218127</v>
      </c>
      <c r="H77" s="21">
        <v>544007</v>
      </c>
      <c r="I77" s="21">
        <v>4322594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4322594</v>
      </c>
      <c r="W77" s="21">
        <v>5700000</v>
      </c>
      <c r="X77" s="21"/>
      <c r="Y77" s="20"/>
      <c r="Z77" s="23">
        <v>11394000</v>
      </c>
    </row>
    <row r="78" spans="1:26" ht="13.5" hidden="1">
      <c r="A78" s="38" t="s">
        <v>32</v>
      </c>
      <c r="B78" s="19">
        <v>10833977</v>
      </c>
      <c r="C78" s="19"/>
      <c r="D78" s="20">
        <v>11622000</v>
      </c>
      <c r="E78" s="21">
        <v>11622000</v>
      </c>
      <c r="F78" s="21">
        <v>664145</v>
      </c>
      <c r="G78" s="21">
        <v>947825</v>
      </c>
      <c r="H78" s="21">
        <v>515417</v>
      </c>
      <c r="I78" s="21">
        <v>2127387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2127387</v>
      </c>
      <c r="W78" s="21">
        <v>6141998</v>
      </c>
      <c r="X78" s="21"/>
      <c r="Y78" s="20"/>
      <c r="Z78" s="23">
        <v>11622000</v>
      </c>
    </row>
    <row r="79" spans="1:26" ht="13.5" hidden="1">
      <c r="A79" s="39" t="s">
        <v>103</v>
      </c>
      <c r="B79" s="19">
        <v>9817197</v>
      </c>
      <c r="C79" s="19"/>
      <c r="D79" s="20">
        <v>10437000</v>
      </c>
      <c r="E79" s="21">
        <v>10437000</v>
      </c>
      <c r="F79" s="21">
        <v>568950</v>
      </c>
      <c r="G79" s="21">
        <v>837230</v>
      </c>
      <c r="H79" s="21">
        <v>431706</v>
      </c>
      <c r="I79" s="21">
        <v>1837886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1837886</v>
      </c>
      <c r="W79" s="21">
        <v>5547998</v>
      </c>
      <c r="X79" s="21"/>
      <c r="Y79" s="20"/>
      <c r="Z79" s="23">
        <v>10437000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1016780</v>
      </c>
      <c r="C82" s="19"/>
      <c r="D82" s="20">
        <v>1185000</v>
      </c>
      <c r="E82" s="21">
        <v>1185000</v>
      </c>
      <c r="F82" s="21">
        <v>95195</v>
      </c>
      <c r="G82" s="21">
        <v>110595</v>
      </c>
      <c r="H82" s="21">
        <v>83711</v>
      </c>
      <c r="I82" s="21">
        <v>289501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289501</v>
      </c>
      <c r="W82" s="21">
        <v>594000</v>
      </c>
      <c r="X82" s="21"/>
      <c r="Y82" s="20"/>
      <c r="Z82" s="23">
        <v>1185000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52304066</v>
      </c>
      <c r="D5" s="153">
        <f>SUM(D6:D8)</f>
        <v>0</v>
      </c>
      <c r="E5" s="154">
        <f t="shared" si="0"/>
        <v>55127503</v>
      </c>
      <c r="F5" s="100">
        <f t="shared" si="0"/>
        <v>55127503</v>
      </c>
      <c r="G5" s="100">
        <f t="shared" si="0"/>
        <v>16509884</v>
      </c>
      <c r="H5" s="100">
        <f t="shared" si="0"/>
        <v>2193450</v>
      </c>
      <c r="I5" s="100">
        <f t="shared" si="0"/>
        <v>1869698</v>
      </c>
      <c r="J5" s="100">
        <f t="shared" si="0"/>
        <v>20573032</v>
      </c>
      <c r="K5" s="100">
        <f t="shared" si="0"/>
        <v>2503676</v>
      </c>
      <c r="L5" s="100">
        <f t="shared" si="0"/>
        <v>6456107</v>
      </c>
      <c r="M5" s="100">
        <f t="shared" si="0"/>
        <v>2834434</v>
      </c>
      <c r="N5" s="100">
        <f t="shared" si="0"/>
        <v>11794217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32367249</v>
      </c>
      <c r="X5" s="100">
        <f t="shared" si="0"/>
        <v>35020296</v>
      </c>
      <c r="Y5" s="100">
        <f t="shared" si="0"/>
        <v>-2653047</v>
      </c>
      <c r="Z5" s="137">
        <f>+IF(X5&lt;&gt;0,+(Y5/X5)*100,0)</f>
        <v>-7.575741221604752</v>
      </c>
      <c r="AA5" s="153">
        <f>SUM(AA6:AA8)</f>
        <v>55127503</v>
      </c>
    </row>
    <row r="6" spans="1:27" ht="13.5">
      <c r="A6" s="138" t="s">
        <v>75</v>
      </c>
      <c r="B6" s="136"/>
      <c r="C6" s="155">
        <v>15625400</v>
      </c>
      <c r="D6" s="155"/>
      <c r="E6" s="156">
        <v>17467000</v>
      </c>
      <c r="F6" s="60">
        <v>17467000</v>
      </c>
      <c r="G6" s="60">
        <v>6914000</v>
      </c>
      <c r="H6" s="60"/>
      <c r="I6" s="60"/>
      <c r="J6" s="60">
        <v>6914000</v>
      </c>
      <c r="K6" s="60"/>
      <c r="L6" s="60">
        <v>5126000</v>
      </c>
      <c r="M6" s="60">
        <v>696000</v>
      </c>
      <c r="N6" s="60">
        <v>5822000</v>
      </c>
      <c r="O6" s="60"/>
      <c r="P6" s="60"/>
      <c r="Q6" s="60"/>
      <c r="R6" s="60"/>
      <c r="S6" s="60"/>
      <c r="T6" s="60"/>
      <c r="U6" s="60"/>
      <c r="V6" s="60"/>
      <c r="W6" s="60">
        <v>12736000</v>
      </c>
      <c r="X6" s="60">
        <v>12209500</v>
      </c>
      <c r="Y6" s="60">
        <v>526500</v>
      </c>
      <c r="Z6" s="140">
        <v>4.31</v>
      </c>
      <c r="AA6" s="155">
        <v>17467000</v>
      </c>
    </row>
    <row r="7" spans="1:27" ht="13.5">
      <c r="A7" s="138" t="s">
        <v>76</v>
      </c>
      <c r="B7" s="136"/>
      <c r="C7" s="157">
        <v>36677426</v>
      </c>
      <c r="D7" s="157"/>
      <c r="E7" s="158">
        <v>37658152</v>
      </c>
      <c r="F7" s="159">
        <v>37658152</v>
      </c>
      <c r="G7" s="159">
        <v>9594952</v>
      </c>
      <c r="H7" s="159">
        <v>2193450</v>
      </c>
      <c r="I7" s="159">
        <v>1869698</v>
      </c>
      <c r="J7" s="159">
        <v>13658100</v>
      </c>
      <c r="K7" s="159">
        <v>2503588</v>
      </c>
      <c r="L7" s="159">
        <v>1330107</v>
      </c>
      <c r="M7" s="159">
        <v>2138434</v>
      </c>
      <c r="N7" s="159">
        <v>5972129</v>
      </c>
      <c r="O7" s="159"/>
      <c r="P7" s="159"/>
      <c r="Q7" s="159"/>
      <c r="R7" s="159"/>
      <c r="S7" s="159"/>
      <c r="T7" s="159"/>
      <c r="U7" s="159"/>
      <c r="V7" s="159"/>
      <c r="W7" s="159">
        <v>19630229</v>
      </c>
      <c r="X7" s="159">
        <v>22809800</v>
      </c>
      <c r="Y7" s="159">
        <v>-3179571</v>
      </c>
      <c r="Z7" s="141">
        <v>-13.94</v>
      </c>
      <c r="AA7" s="157">
        <v>37658152</v>
      </c>
    </row>
    <row r="8" spans="1:27" ht="13.5">
      <c r="A8" s="138" t="s">
        <v>77</v>
      </c>
      <c r="B8" s="136"/>
      <c r="C8" s="155">
        <v>1240</v>
      </c>
      <c r="D8" s="155"/>
      <c r="E8" s="156">
        <v>2351</v>
      </c>
      <c r="F8" s="60">
        <v>2351</v>
      </c>
      <c r="G8" s="60">
        <v>932</v>
      </c>
      <c r="H8" s="60"/>
      <c r="I8" s="60"/>
      <c r="J8" s="60">
        <v>932</v>
      </c>
      <c r="K8" s="60">
        <v>88</v>
      </c>
      <c r="L8" s="60"/>
      <c r="M8" s="60"/>
      <c r="N8" s="60">
        <v>88</v>
      </c>
      <c r="O8" s="60"/>
      <c r="P8" s="60"/>
      <c r="Q8" s="60"/>
      <c r="R8" s="60"/>
      <c r="S8" s="60"/>
      <c r="T8" s="60"/>
      <c r="U8" s="60"/>
      <c r="V8" s="60"/>
      <c r="W8" s="60">
        <v>1020</v>
      </c>
      <c r="X8" s="60">
        <v>996</v>
      </c>
      <c r="Y8" s="60">
        <v>24</v>
      </c>
      <c r="Z8" s="140">
        <v>2.41</v>
      </c>
      <c r="AA8" s="155">
        <v>2351</v>
      </c>
    </row>
    <row r="9" spans="1:27" ht="13.5">
      <c r="A9" s="135" t="s">
        <v>78</v>
      </c>
      <c r="B9" s="136"/>
      <c r="C9" s="153">
        <f aca="true" t="shared" si="1" ref="C9:Y9">SUM(C10:C14)</f>
        <v>1715166</v>
      </c>
      <c r="D9" s="153">
        <f>SUM(D10:D14)</f>
        <v>0</v>
      </c>
      <c r="E9" s="154">
        <f t="shared" si="1"/>
        <v>2547749</v>
      </c>
      <c r="F9" s="100">
        <f t="shared" si="1"/>
        <v>2547749</v>
      </c>
      <c r="G9" s="100">
        <f t="shared" si="1"/>
        <v>137239</v>
      </c>
      <c r="H9" s="100">
        <f t="shared" si="1"/>
        <v>118090</v>
      </c>
      <c r="I9" s="100">
        <f t="shared" si="1"/>
        <v>135298</v>
      </c>
      <c r="J9" s="100">
        <f t="shared" si="1"/>
        <v>390627</v>
      </c>
      <c r="K9" s="100">
        <f t="shared" si="1"/>
        <v>120261</v>
      </c>
      <c r="L9" s="100">
        <f t="shared" si="1"/>
        <v>129358</v>
      </c>
      <c r="M9" s="100">
        <f t="shared" si="1"/>
        <v>105586</v>
      </c>
      <c r="N9" s="100">
        <f t="shared" si="1"/>
        <v>355205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745832</v>
      </c>
      <c r="X9" s="100">
        <f t="shared" si="1"/>
        <v>1185000</v>
      </c>
      <c r="Y9" s="100">
        <f t="shared" si="1"/>
        <v>-439168</v>
      </c>
      <c r="Z9" s="137">
        <f>+IF(X9&lt;&gt;0,+(Y9/X9)*100,0)</f>
        <v>-37.06059071729958</v>
      </c>
      <c r="AA9" s="153">
        <f>SUM(AA10:AA14)</f>
        <v>2547749</v>
      </c>
    </row>
    <row r="10" spans="1:27" ht="13.5">
      <c r="A10" s="138" t="s">
        <v>79</v>
      </c>
      <c r="B10" s="136"/>
      <c r="C10" s="155">
        <v>572320</v>
      </c>
      <c r="D10" s="155"/>
      <c r="E10" s="156">
        <v>1114204</v>
      </c>
      <c r="F10" s="60">
        <v>1114204</v>
      </c>
      <c r="G10" s="60">
        <v>43641</v>
      </c>
      <c r="H10" s="60">
        <v>46311</v>
      </c>
      <c r="I10" s="60">
        <v>56340</v>
      </c>
      <c r="J10" s="60">
        <v>146292</v>
      </c>
      <c r="K10" s="60">
        <v>50955</v>
      </c>
      <c r="L10" s="60">
        <v>45873</v>
      </c>
      <c r="M10" s="60">
        <v>47406</v>
      </c>
      <c r="N10" s="60">
        <v>144234</v>
      </c>
      <c r="O10" s="60"/>
      <c r="P10" s="60"/>
      <c r="Q10" s="60"/>
      <c r="R10" s="60"/>
      <c r="S10" s="60"/>
      <c r="T10" s="60"/>
      <c r="U10" s="60"/>
      <c r="V10" s="60"/>
      <c r="W10" s="60">
        <v>290526</v>
      </c>
      <c r="X10" s="60">
        <v>468000</v>
      </c>
      <c r="Y10" s="60">
        <v>-177474</v>
      </c>
      <c r="Z10" s="140">
        <v>-37.92</v>
      </c>
      <c r="AA10" s="155">
        <v>1114204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1142846</v>
      </c>
      <c r="D12" s="155"/>
      <c r="E12" s="156">
        <v>1433545</v>
      </c>
      <c r="F12" s="60">
        <v>1433545</v>
      </c>
      <c r="G12" s="60">
        <v>93598</v>
      </c>
      <c r="H12" s="60">
        <v>71779</v>
      </c>
      <c r="I12" s="60">
        <v>78958</v>
      </c>
      <c r="J12" s="60">
        <v>244335</v>
      </c>
      <c r="K12" s="60">
        <v>69306</v>
      </c>
      <c r="L12" s="60">
        <v>83485</v>
      </c>
      <c r="M12" s="60">
        <v>58180</v>
      </c>
      <c r="N12" s="60">
        <v>210971</v>
      </c>
      <c r="O12" s="60"/>
      <c r="P12" s="60"/>
      <c r="Q12" s="60"/>
      <c r="R12" s="60"/>
      <c r="S12" s="60"/>
      <c r="T12" s="60"/>
      <c r="U12" s="60"/>
      <c r="V12" s="60"/>
      <c r="W12" s="60">
        <v>455306</v>
      </c>
      <c r="X12" s="60">
        <v>717000</v>
      </c>
      <c r="Y12" s="60">
        <v>-261694</v>
      </c>
      <c r="Z12" s="140">
        <v>-36.5</v>
      </c>
      <c r="AA12" s="155">
        <v>1433545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56640</v>
      </c>
      <c r="D15" s="153">
        <f>SUM(D16:D18)</f>
        <v>0</v>
      </c>
      <c r="E15" s="154">
        <f t="shared" si="2"/>
        <v>70094</v>
      </c>
      <c r="F15" s="100">
        <f t="shared" si="2"/>
        <v>70094</v>
      </c>
      <c r="G15" s="100">
        <f t="shared" si="2"/>
        <v>1592</v>
      </c>
      <c r="H15" s="100">
        <f t="shared" si="2"/>
        <v>-220</v>
      </c>
      <c r="I15" s="100">
        <f t="shared" si="2"/>
        <v>18699</v>
      </c>
      <c r="J15" s="100">
        <f t="shared" si="2"/>
        <v>20071</v>
      </c>
      <c r="K15" s="100">
        <f t="shared" si="2"/>
        <v>14354</v>
      </c>
      <c r="L15" s="100">
        <f t="shared" si="2"/>
        <v>29972</v>
      </c>
      <c r="M15" s="100">
        <f t="shared" si="2"/>
        <v>2860</v>
      </c>
      <c r="N15" s="100">
        <f t="shared" si="2"/>
        <v>47186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67257</v>
      </c>
      <c r="X15" s="100">
        <f t="shared" si="2"/>
        <v>37500</v>
      </c>
      <c r="Y15" s="100">
        <f t="shared" si="2"/>
        <v>29757</v>
      </c>
      <c r="Z15" s="137">
        <f>+IF(X15&lt;&gt;0,+(Y15/X15)*100,0)</f>
        <v>79.352</v>
      </c>
      <c r="AA15" s="153">
        <f>SUM(AA16:AA18)</f>
        <v>70094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56640</v>
      </c>
      <c r="D17" s="155"/>
      <c r="E17" s="156">
        <v>70094</v>
      </c>
      <c r="F17" s="60">
        <v>70094</v>
      </c>
      <c r="G17" s="60">
        <v>1592</v>
      </c>
      <c r="H17" s="60">
        <v>-220</v>
      </c>
      <c r="I17" s="60">
        <v>18699</v>
      </c>
      <c r="J17" s="60">
        <v>20071</v>
      </c>
      <c r="K17" s="60">
        <v>14354</v>
      </c>
      <c r="L17" s="60">
        <v>29972</v>
      </c>
      <c r="M17" s="60">
        <v>2860</v>
      </c>
      <c r="N17" s="60">
        <v>47186</v>
      </c>
      <c r="O17" s="60"/>
      <c r="P17" s="60"/>
      <c r="Q17" s="60"/>
      <c r="R17" s="60"/>
      <c r="S17" s="60"/>
      <c r="T17" s="60"/>
      <c r="U17" s="60"/>
      <c r="V17" s="60"/>
      <c r="W17" s="60">
        <v>67257</v>
      </c>
      <c r="X17" s="60">
        <v>37500</v>
      </c>
      <c r="Y17" s="60">
        <v>29757</v>
      </c>
      <c r="Z17" s="140">
        <v>79.35</v>
      </c>
      <c r="AA17" s="155">
        <v>70094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12934176</v>
      </c>
      <c r="D19" s="153">
        <f>SUM(D20:D23)</f>
        <v>0</v>
      </c>
      <c r="E19" s="154">
        <f t="shared" si="3"/>
        <v>13427750</v>
      </c>
      <c r="F19" s="100">
        <f t="shared" si="3"/>
        <v>13427750</v>
      </c>
      <c r="G19" s="100">
        <f t="shared" si="3"/>
        <v>1254553</v>
      </c>
      <c r="H19" s="100">
        <f t="shared" si="3"/>
        <v>1037565</v>
      </c>
      <c r="I19" s="100">
        <f t="shared" si="3"/>
        <v>1209671</v>
      </c>
      <c r="J19" s="100">
        <f t="shared" si="3"/>
        <v>3501789</v>
      </c>
      <c r="K19" s="100">
        <f t="shared" si="3"/>
        <v>1030289</v>
      </c>
      <c r="L19" s="100">
        <f t="shared" si="3"/>
        <v>1089136</v>
      </c>
      <c r="M19" s="100">
        <f t="shared" si="3"/>
        <v>1035212</v>
      </c>
      <c r="N19" s="100">
        <f t="shared" si="3"/>
        <v>3154637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6656426</v>
      </c>
      <c r="X19" s="100">
        <f t="shared" si="3"/>
        <v>6714000</v>
      </c>
      <c r="Y19" s="100">
        <f t="shared" si="3"/>
        <v>-57574</v>
      </c>
      <c r="Z19" s="137">
        <f>+IF(X19&lt;&gt;0,+(Y19/X19)*100,0)</f>
        <v>-0.8575215966636879</v>
      </c>
      <c r="AA19" s="153">
        <f>SUM(AA20:AA23)</f>
        <v>13427750</v>
      </c>
    </row>
    <row r="20" spans="1:27" ht="13.5">
      <c r="A20" s="138" t="s">
        <v>89</v>
      </c>
      <c r="B20" s="136"/>
      <c r="C20" s="155">
        <v>11649975</v>
      </c>
      <c r="D20" s="155"/>
      <c r="E20" s="156">
        <v>12034211</v>
      </c>
      <c r="F20" s="60">
        <v>12034211</v>
      </c>
      <c r="G20" s="60">
        <v>1142302</v>
      </c>
      <c r="H20" s="60">
        <v>925360</v>
      </c>
      <c r="I20" s="60">
        <v>1097498</v>
      </c>
      <c r="J20" s="60">
        <v>3165160</v>
      </c>
      <c r="K20" s="60">
        <v>918084</v>
      </c>
      <c r="L20" s="60">
        <v>976999</v>
      </c>
      <c r="M20" s="60">
        <v>923032</v>
      </c>
      <c r="N20" s="60">
        <v>2818115</v>
      </c>
      <c r="O20" s="60"/>
      <c r="P20" s="60"/>
      <c r="Q20" s="60"/>
      <c r="R20" s="60"/>
      <c r="S20" s="60"/>
      <c r="T20" s="60"/>
      <c r="U20" s="60"/>
      <c r="V20" s="60"/>
      <c r="W20" s="60">
        <v>5983275</v>
      </c>
      <c r="X20" s="60">
        <v>6018000</v>
      </c>
      <c r="Y20" s="60">
        <v>-34725</v>
      </c>
      <c r="Z20" s="140">
        <v>-0.58</v>
      </c>
      <c r="AA20" s="155">
        <v>12034211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1284201</v>
      </c>
      <c r="D23" s="155"/>
      <c r="E23" s="156">
        <v>1393539</v>
      </c>
      <c r="F23" s="60">
        <v>1393539</v>
      </c>
      <c r="G23" s="60">
        <v>112251</v>
      </c>
      <c r="H23" s="60">
        <v>112205</v>
      </c>
      <c r="I23" s="60">
        <v>112173</v>
      </c>
      <c r="J23" s="60">
        <v>336629</v>
      </c>
      <c r="K23" s="60">
        <v>112205</v>
      </c>
      <c r="L23" s="60">
        <v>112137</v>
      </c>
      <c r="M23" s="60">
        <v>112180</v>
      </c>
      <c r="N23" s="60">
        <v>336522</v>
      </c>
      <c r="O23" s="60"/>
      <c r="P23" s="60"/>
      <c r="Q23" s="60"/>
      <c r="R23" s="60"/>
      <c r="S23" s="60"/>
      <c r="T23" s="60"/>
      <c r="U23" s="60"/>
      <c r="V23" s="60"/>
      <c r="W23" s="60">
        <v>673151</v>
      </c>
      <c r="X23" s="60">
        <v>696000</v>
      </c>
      <c r="Y23" s="60">
        <v>-22849</v>
      </c>
      <c r="Z23" s="140">
        <v>-3.28</v>
      </c>
      <c r="AA23" s="155">
        <v>1393539</v>
      </c>
    </row>
    <row r="24" spans="1:27" ht="13.5">
      <c r="A24" s="135" t="s">
        <v>93</v>
      </c>
      <c r="B24" s="142" t="s">
        <v>94</v>
      </c>
      <c r="C24" s="153">
        <v>598015</v>
      </c>
      <c r="D24" s="153"/>
      <c r="E24" s="154">
        <v>1126156</v>
      </c>
      <c r="F24" s="100">
        <v>1126156</v>
      </c>
      <c r="G24" s="100">
        <v>18539</v>
      </c>
      <c r="H24" s="100">
        <v>28143</v>
      </c>
      <c r="I24" s="100">
        <v>43429</v>
      </c>
      <c r="J24" s="100">
        <v>90111</v>
      </c>
      <c r="K24" s="100">
        <v>55370</v>
      </c>
      <c r="L24" s="100">
        <v>104600</v>
      </c>
      <c r="M24" s="100">
        <v>89154</v>
      </c>
      <c r="N24" s="100">
        <v>249124</v>
      </c>
      <c r="O24" s="100"/>
      <c r="P24" s="100"/>
      <c r="Q24" s="100"/>
      <c r="R24" s="100"/>
      <c r="S24" s="100"/>
      <c r="T24" s="100"/>
      <c r="U24" s="100"/>
      <c r="V24" s="100"/>
      <c r="W24" s="100">
        <v>339235</v>
      </c>
      <c r="X24" s="100"/>
      <c r="Y24" s="100">
        <v>339235</v>
      </c>
      <c r="Z24" s="137">
        <v>0</v>
      </c>
      <c r="AA24" s="153">
        <v>1126156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67608063</v>
      </c>
      <c r="D25" s="168">
        <f>+D5+D9+D15+D19+D24</f>
        <v>0</v>
      </c>
      <c r="E25" s="169">
        <f t="shared" si="4"/>
        <v>72299252</v>
      </c>
      <c r="F25" s="73">
        <f t="shared" si="4"/>
        <v>72299252</v>
      </c>
      <c r="G25" s="73">
        <f t="shared" si="4"/>
        <v>17921807</v>
      </c>
      <c r="H25" s="73">
        <f t="shared" si="4"/>
        <v>3377028</v>
      </c>
      <c r="I25" s="73">
        <f t="shared" si="4"/>
        <v>3276795</v>
      </c>
      <c r="J25" s="73">
        <f t="shared" si="4"/>
        <v>24575630</v>
      </c>
      <c r="K25" s="73">
        <f t="shared" si="4"/>
        <v>3723950</v>
      </c>
      <c r="L25" s="73">
        <f t="shared" si="4"/>
        <v>7809173</v>
      </c>
      <c r="M25" s="73">
        <f t="shared" si="4"/>
        <v>4067246</v>
      </c>
      <c r="N25" s="73">
        <f t="shared" si="4"/>
        <v>15600369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40175999</v>
      </c>
      <c r="X25" s="73">
        <f t="shared" si="4"/>
        <v>42956796</v>
      </c>
      <c r="Y25" s="73">
        <f t="shared" si="4"/>
        <v>-2780797</v>
      </c>
      <c r="Z25" s="170">
        <f>+IF(X25&lt;&gt;0,+(Y25/X25)*100,0)</f>
        <v>-6.473473952759419</v>
      </c>
      <c r="AA25" s="168">
        <f>+AA5+AA9+AA15+AA19+AA24</f>
        <v>72299252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31344196</v>
      </c>
      <c r="D28" s="153">
        <f>SUM(D29:D31)</f>
        <v>0</v>
      </c>
      <c r="E28" s="154">
        <f t="shared" si="5"/>
        <v>40537261</v>
      </c>
      <c r="F28" s="100">
        <f t="shared" si="5"/>
        <v>40537261</v>
      </c>
      <c r="G28" s="100">
        <f t="shared" si="5"/>
        <v>1193149</v>
      </c>
      <c r="H28" s="100">
        <f t="shared" si="5"/>
        <v>3318398</v>
      </c>
      <c r="I28" s="100">
        <f t="shared" si="5"/>
        <v>1098412</v>
      </c>
      <c r="J28" s="100">
        <f t="shared" si="5"/>
        <v>5609959</v>
      </c>
      <c r="K28" s="100">
        <f t="shared" si="5"/>
        <v>2605990</v>
      </c>
      <c r="L28" s="100">
        <f t="shared" si="5"/>
        <v>1868516</v>
      </c>
      <c r="M28" s="100">
        <f t="shared" si="5"/>
        <v>2166912</v>
      </c>
      <c r="N28" s="100">
        <f t="shared" si="5"/>
        <v>6641418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12251377</v>
      </c>
      <c r="X28" s="100">
        <f t="shared" si="5"/>
        <v>19656000</v>
      </c>
      <c r="Y28" s="100">
        <f t="shared" si="5"/>
        <v>-7404623</v>
      </c>
      <c r="Z28" s="137">
        <f>+IF(X28&lt;&gt;0,+(Y28/X28)*100,0)</f>
        <v>-37.67105718355718</v>
      </c>
      <c r="AA28" s="153">
        <f>SUM(AA29:AA31)</f>
        <v>40537261</v>
      </c>
    </row>
    <row r="29" spans="1:27" ht="13.5">
      <c r="A29" s="138" t="s">
        <v>75</v>
      </c>
      <c r="B29" s="136"/>
      <c r="C29" s="155">
        <v>7435976</v>
      </c>
      <c r="D29" s="155"/>
      <c r="E29" s="156">
        <v>9019126</v>
      </c>
      <c r="F29" s="60">
        <v>9019126</v>
      </c>
      <c r="G29" s="60">
        <v>339956</v>
      </c>
      <c r="H29" s="60">
        <v>1488931</v>
      </c>
      <c r="I29" s="60">
        <v>279308</v>
      </c>
      <c r="J29" s="60">
        <v>2108195</v>
      </c>
      <c r="K29" s="60">
        <v>558140</v>
      </c>
      <c r="L29" s="60">
        <v>469572</v>
      </c>
      <c r="M29" s="60">
        <v>1122346</v>
      </c>
      <c r="N29" s="60">
        <v>2150058</v>
      </c>
      <c r="O29" s="60"/>
      <c r="P29" s="60"/>
      <c r="Q29" s="60"/>
      <c r="R29" s="60"/>
      <c r="S29" s="60"/>
      <c r="T29" s="60"/>
      <c r="U29" s="60"/>
      <c r="V29" s="60"/>
      <c r="W29" s="60">
        <v>4258253</v>
      </c>
      <c r="X29" s="60">
        <v>4584000</v>
      </c>
      <c r="Y29" s="60">
        <v>-325747</v>
      </c>
      <c r="Z29" s="140">
        <v>-7.11</v>
      </c>
      <c r="AA29" s="155">
        <v>9019126</v>
      </c>
    </row>
    <row r="30" spans="1:27" ht="13.5">
      <c r="A30" s="138" t="s">
        <v>76</v>
      </c>
      <c r="B30" s="136"/>
      <c r="C30" s="157">
        <v>20291212</v>
      </c>
      <c r="D30" s="157"/>
      <c r="E30" s="158">
        <v>26028515</v>
      </c>
      <c r="F30" s="159">
        <v>26028515</v>
      </c>
      <c r="G30" s="159">
        <v>465669</v>
      </c>
      <c r="H30" s="159">
        <v>1392641</v>
      </c>
      <c r="I30" s="159">
        <v>445761</v>
      </c>
      <c r="J30" s="159">
        <v>2304071</v>
      </c>
      <c r="K30" s="159">
        <v>1655958</v>
      </c>
      <c r="L30" s="159">
        <v>921087</v>
      </c>
      <c r="M30" s="159">
        <v>655247</v>
      </c>
      <c r="N30" s="159">
        <v>3232292</v>
      </c>
      <c r="O30" s="159"/>
      <c r="P30" s="159"/>
      <c r="Q30" s="159"/>
      <c r="R30" s="159"/>
      <c r="S30" s="159"/>
      <c r="T30" s="159"/>
      <c r="U30" s="159"/>
      <c r="V30" s="159"/>
      <c r="W30" s="159">
        <v>5536363</v>
      </c>
      <c r="X30" s="159">
        <v>13914000</v>
      </c>
      <c r="Y30" s="159">
        <v>-8377637</v>
      </c>
      <c r="Z30" s="141">
        <v>-60.21</v>
      </c>
      <c r="AA30" s="157">
        <v>26028515</v>
      </c>
    </row>
    <row r="31" spans="1:27" ht="13.5">
      <c r="A31" s="138" t="s">
        <v>77</v>
      </c>
      <c r="B31" s="136"/>
      <c r="C31" s="155">
        <v>3617008</v>
      </c>
      <c r="D31" s="155"/>
      <c r="E31" s="156">
        <v>5489620</v>
      </c>
      <c r="F31" s="60">
        <v>5489620</v>
      </c>
      <c r="G31" s="60">
        <v>387524</v>
      </c>
      <c r="H31" s="60">
        <v>436826</v>
      </c>
      <c r="I31" s="60">
        <v>373343</v>
      </c>
      <c r="J31" s="60">
        <v>1197693</v>
      </c>
      <c r="K31" s="60">
        <v>391892</v>
      </c>
      <c r="L31" s="60">
        <v>477857</v>
      </c>
      <c r="M31" s="60">
        <v>389319</v>
      </c>
      <c r="N31" s="60">
        <v>1259068</v>
      </c>
      <c r="O31" s="60"/>
      <c r="P31" s="60"/>
      <c r="Q31" s="60"/>
      <c r="R31" s="60"/>
      <c r="S31" s="60"/>
      <c r="T31" s="60"/>
      <c r="U31" s="60"/>
      <c r="V31" s="60"/>
      <c r="W31" s="60">
        <v>2456761</v>
      </c>
      <c r="X31" s="60">
        <v>1158000</v>
      </c>
      <c r="Y31" s="60">
        <v>1298761</v>
      </c>
      <c r="Z31" s="140">
        <v>112.16</v>
      </c>
      <c r="AA31" s="155">
        <v>5489620</v>
      </c>
    </row>
    <row r="32" spans="1:27" ht="13.5">
      <c r="A32" s="135" t="s">
        <v>78</v>
      </c>
      <c r="B32" s="136"/>
      <c r="C32" s="153">
        <f aca="true" t="shared" si="6" ref="C32:Y32">SUM(C33:C37)</f>
        <v>5880314</v>
      </c>
      <c r="D32" s="153">
        <f>SUM(D33:D37)</f>
        <v>0</v>
      </c>
      <c r="E32" s="154">
        <f t="shared" si="6"/>
        <v>7941559</v>
      </c>
      <c r="F32" s="100">
        <f t="shared" si="6"/>
        <v>7941559</v>
      </c>
      <c r="G32" s="100">
        <f t="shared" si="6"/>
        <v>439314</v>
      </c>
      <c r="H32" s="100">
        <f t="shared" si="6"/>
        <v>432133</v>
      </c>
      <c r="I32" s="100">
        <f t="shared" si="6"/>
        <v>471153</v>
      </c>
      <c r="J32" s="100">
        <f t="shared" si="6"/>
        <v>1342600</v>
      </c>
      <c r="K32" s="100">
        <f t="shared" si="6"/>
        <v>563975</v>
      </c>
      <c r="L32" s="100">
        <f t="shared" si="6"/>
        <v>482926</v>
      </c>
      <c r="M32" s="100">
        <f t="shared" si="6"/>
        <v>728090</v>
      </c>
      <c r="N32" s="100">
        <f t="shared" si="6"/>
        <v>1774991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3117591</v>
      </c>
      <c r="X32" s="100">
        <f t="shared" si="6"/>
        <v>4020000</v>
      </c>
      <c r="Y32" s="100">
        <f t="shared" si="6"/>
        <v>-902409</v>
      </c>
      <c r="Z32" s="137">
        <f>+IF(X32&lt;&gt;0,+(Y32/X32)*100,0)</f>
        <v>-22.447985074626867</v>
      </c>
      <c r="AA32" s="153">
        <f>SUM(AA33:AA37)</f>
        <v>7941559</v>
      </c>
    </row>
    <row r="33" spans="1:27" ht="13.5">
      <c r="A33" s="138" t="s">
        <v>79</v>
      </c>
      <c r="B33" s="136"/>
      <c r="C33" s="155">
        <v>3908066</v>
      </c>
      <c r="D33" s="155"/>
      <c r="E33" s="156">
        <v>5389730</v>
      </c>
      <c r="F33" s="60">
        <v>5389730</v>
      </c>
      <c r="G33" s="60">
        <v>293388</v>
      </c>
      <c r="H33" s="60">
        <v>291416</v>
      </c>
      <c r="I33" s="60">
        <v>324580</v>
      </c>
      <c r="J33" s="60">
        <v>909384</v>
      </c>
      <c r="K33" s="60">
        <v>391358</v>
      </c>
      <c r="L33" s="60">
        <v>344150</v>
      </c>
      <c r="M33" s="60">
        <v>528684</v>
      </c>
      <c r="N33" s="60">
        <v>1264192</v>
      </c>
      <c r="O33" s="60"/>
      <c r="P33" s="60"/>
      <c r="Q33" s="60"/>
      <c r="R33" s="60"/>
      <c r="S33" s="60"/>
      <c r="T33" s="60"/>
      <c r="U33" s="60"/>
      <c r="V33" s="60"/>
      <c r="W33" s="60">
        <v>2173576</v>
      </c>
      <c r="X33" s="60">
        <v>2742000</v>
      </c>
      <c r="Y33" s="60">
        <v>-568424</v>
      </c>
      <c r="Z33" s="140">
        <v>-20.73</v>
      </c>
      <c r="AA33" s="155">
        <v>5389730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1972248</v>
      </c>
      <c r="D35" s="155"/>
      <c r="E35" s="156">
        <v>2551829</v>
      </c>
      <c r="F35" s="60">
        <v>2551829</v>
      </c>
      <c r="G35" s="60">
        <v>145926</v>
      </c>
      <c r="H35" s="60">
        <v>140717</v>
      </c>
      <c r="I35" s="60">
        <v>146573</v>
      </c>
      <c r="J35" s="60">
        <v>433216</v>
      </c>
      <c r="K35" s="60">
        <v>172617</v>
      </c>
      <c r="L35" s="60">
        <v>138776</v>
      </c>
      <c r="M35" s="60">
        <v>199406</v>
      </c>
      <c r="N35" s="60">
        <v>510799</v>
      </c>
      <c r="O35" s="60"/>
      <c r="P35" s="60"/>
      <c r="Q35" s="60"/>
      <c r="R35" s="60"/>
      <c r="S35" s="60"/>
      <c r="T35" s="60"/>
      <c r="U35" s="60"/>
      <c r="V35" s="60"/>
      <c r="W35" s="60">
        <v>944015</v>
      </c>
      <c r="X35" s="60">
        <v>1278000</v>
      </c>
      <c r="Y35" s="60">
        <v>-333985</v>
      </c>
      <c r="Z35" s="140">
        <v>-26.13</v>
      </c>
      <c r="AA35" s="155">
        <v>2551829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2499095</v>
      </c>
      <c r="D38" s="153">
        <f>SUM(D39:D41)</f>
        <v>0</v>
      </c>
      <c r="E38" s="154">
        <f t="shared" si="7"/>
        <v>5441091</v>
      </c>
      <c r="F38" s="100">
        <f t="shared" si="7"/>
        <v>5441091</v>
      </c>
      <c r="G38" s="100">
        <f t="shared" si="7"/>
        <v>141871</v>
      </c>
      <c r="H38" s="100">
        <f t="shared" si="7"/>
        <v>167715</v>
      </c>
      <c r="I38" s="100">
        <f t="shared" si="7"/>
        <v>160684</v>
      </c>
      <c r="J38" s="100">
        <f t="shared" si="7"/>
        <v>470270</v>
      </c>
      <c r="K38" s="100">
        <f t="shared" si="7"/>
        <v>186659</v>
      </c>
      <c r="L38" s="100">
        <f t="shared" si="7"/>
        <v>170605</v>
      </c>
      <c r="M38" s="100">
        <f t="shared" si="7"/>
        <v>264999</v>
      </c>
      <c r="N38" s="100">
        <f t="shared" si="7"/>
        <v>622263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1092533</v>
      </c>
      <c r="X38" s="100">
        <f t="shared" si="7"/>
        <v>2298000</v>
      </c>
      <c r="Y38" s="100">
        <f t="shared" si="7"/>
        <v>-1205467</v>
      </c>
      <c r="Z38" s="137">
        <f>+IF(X38&lt;&gt;0,+(Y38/X38)*100,0)</f>
        <v>-52.45722367275892</v>
      </c>
      <c r="AA38" s="153">
        <f>SUM(AA39:AA41)</f>
        <v>5441091</v>
      </c>
    </row>
    <row r="39" spans="1:27" ht="13.5">
      <c r="A39" s="138" t="s">
        <v>85</v>
      </c>
      <c r="B39" s="136"/>
      <c r="C39" s="155"/>
      <c r="D39" s="155"/>
      <c r="E39" s="156">
        <v>1089973</v>
      </c>
      <c r="F39" s="60">
        <v>1089973</v>
      </c>
      <c r="G39" s="60"/>
      <c r="H39" s="60"/>
      <c r="I39" s="60"/>
      <c r="J39" s="60"/>
      <c r="K39" s="60">
        <v>2440</v>
      </c>
      <c r="L39" s="60">
        <v>8726</v>
      </c>
      <c r="M39" s="60">
        <v>4363</v>
      </c>
      <c r="N39" s="60">
        <v>15529</v>
      </c>
      <c r="O39" s="60"/>
      <c r="P39" s="60"/>
      <c r="Q39" s="60"/>
      <c r="R39" s="60"/>
      <c r="S39" s="60"/>
      <c r="T39" s="60"/>
      <c r="U39" s="60"/>
      <c r="V39" s="60"/>
      <c r="W39" s="60">
        <v>15529</v>
      </c>
      <c r="X39" s="60"/>
      <c r="Y39" s="60">
        <v>15529</v>
      </c>
      <c r="Z39" s="140">
        <v>0</v>
      </c>
      <c r="AA39" s="155">
        <v>1089973</v>
      </c>
    </row>
    <row r="40" spans="1:27" ht="13.5">
      <c r="A40" s="138" t="s">
        <v>86</v>
      </c>
      <c r="B40" s="136"/>
      <c r="C40" s="155">
        <v>2499095</v>
      </c>
      <c r="D40" s="155"/>
      <c r="E40" s="156">
        <v>4351118</v>
      </c>
      <c r="F40" s="60">
        <v>4351118</v>
      </c>
      <c r="G40" s="60">
        <v>141871</v>
      </c>
      <c r="H40" s="60">
        <v>167715</v>
      </c>
      <c r="I40" s="60">
        <v>160684</v>
      </c>
      <c r="J40" s="60">
        <v>470270</v>
      </c>
      <c r="K40" s="60">
        <v>184219</v>
      </c>
      <c r="L40" s="60">
        <v>161879</v>
      </c>
      <c r="M40" s="60">
        <v>260636</v>
      </c>
      <c r="N40" s="60">
        <v>606734</v>
      </c>
      <c r="O40" s="60"/>
      <c r="P40" s="60"/>
      <c r="Q40" s="60"/>
      <c r="R40" s="60"/>
      <c r="S40" s="60"/>
      <c r="T40" s="60"/>
      <c r="U40" s="60"/>
      <c r="V40" s="60"/>
      <c r="W40" s="60">
        <v>1077004</v>
      </c>
      <c r="X40" s="60">
        <v>2298000</v>
      </c>
      <c r="Y40" s="60">
        <v>-1220996</v>
      </c>
      <c r="Z40" s="140">
        <v>-53.13</v>
      </c>
      <c r="AA40" s="155">
        <v>4351118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10362645</v>
      </c>
      <c r="D42" s="153">
        <f>SUM(D43:D46)</f>
        <v>0</v>
      </c>
      <c r="E42" s="154">
        <f t="shared" si="8"/>
        <v>13291542</v>
      </c>
      <c r="F42" s="100">
        <f t="shared" si="8"/>
        <v>13291542</v>
      </c>
      <c r="G42" s="100">
        <f t="shared" si="8"/>
        <v>1302446</v>
      </c>
      <c r="H42" s="100">
        <f t="shared" si="8"/>
        <v>1327096</v>
      </c>
      <c r="I42" s="100">
        <f t="shared" si="8"/>
        <v>1064793</v>
      </c>
      <c r="J42" s="100">
        <f t="shared" si="8"/>
        <v>3694335</v>
      </c>
      <c r="K42" s="100">
        <f t="shared" si="8"/>
        <v>889808</v>
      </c>
      <c r="L42" s="100">
        <f t="shared" si="8"/>
        <v>824103</v>
      </c>
      <c r="M42" s="100">
        <f t="shared" si="8"/>
        <v>843797</v>
      </c>
      <c r="N42" s="100">
        <f t="shared" si="8"/>
        <v>2557708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6252043</v>
      </c>
      <c r="X42" s="100">
        <f t="shared" si="8"/>
        <v>6642000</v>
      </c>
      <c r="Y42" s="100">
        <f t="shared" si="8"/>
        <v>-389957</v>
      </c>
      <c r="Z42" s="137">
        <f>+IF(X42&lt;&gt;0,+(Y42/X42)*100,0)</f>
        <v>-5.871077988557663</v>
      </c>
      <c r="AA42" s="153">
        <f>SUM(AA43:AA46)</f>
        <v>13291542</v>
      </c>
    </row>
    <row r="43" spans="1:27" ht="13.5">
      <c r="A43" s="138" t="s">
        <v>89</v>
      </c>
      <c r="B43" s="136"/>
      <c r="C43" s="155">
        <v>10102829</v>
      </c>
      <c r="D43" s="155"/>
      <c r="E43" s="156">
        <v>12362973</v>
      </c>
      <c r="F43" s="60">
        <v>12362973</v>
      </c>
      <c r="G43" s="60">
        <v>1285158</v>
      </c>
      <c r="H43" s="60">
        <v>1313101</v>
      </c>
      <c r="I43" s="60">
        <v>1038019</v>
      </c>
      <c r="J43" s="60">
        <v>3636278</v>
      </c>
      <c r="K43" s="60">
        <v>827335</v>
      </c>
      <c r="L43" s="60">
        <v>802638</v>
      </c>
      <c r="M43" s="60">
        <v>829468</v>
      </c>
      <c r="N43" s="60">
        <v>2459441</v>
      </c>
      <c r="O43" s="60"/>
      <c r="P43" s="60"/>
      <c r="Q43" s="60"/>
      <c r="R43" s="60"/>
      <c r="S43" s="60"/>
      <c r="T43" s="60"/>
      <c r="U43" s="60"/>
      <c r="V43" s="60"/>
      <c r="W43" s="60">
        <v>6095719</v>
      </c>
      <c r="X43" s="60">
        <v>6180000</v>
      </c>
      <c r="Y43" s="60">
        <v>-84281</v>
      </c>
      <c r="Z43" s="140">
        <v>-1.36</v>
      </c>
      <c r="AA43" s="155">
        <v>12362973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259816</v>
      </c>
      <c r="D46" s="155"/>
      <c r="E46" s="156">
        <v>928569</v>
      </c>
      <c r="F46" s="60">
        <v>928569</v>
      </c>
      <c r="G46" s="60">
        <v>17288</v>
      </c>
      <c r="H46" s="60">
        <v>13995</v>
      </c>
      <c r="I46" s="60">
        <v>26774</v>
      </c>
      <c r="J46" s="60">
        <v>58057</v>
      </c>
      <c r="K46" s="60">
        <v>62473</v>
      </c>
      <c r="L46" s="60">
        <v>21465</v>
      </c>
      <c r="M46" s="60">
        <v>14329</v>
      </c>
      <c r="N46" s="60">
        <v>98267</v>
      </c>
      <c r="O46" s="60"/>
      <c r="P46" s="60"/>
      <c r="Q46" s="60"/>
      <c r="R46" s="60"/>
      <c r="S46" s="60"/>
      <c r="T46" s="60"/>
      <c r="U46" s="60"/>
      <c r="V46" s="60"/>
      <c r="W46" s="60">
        <v>156324</v>
      </c>
      <c r="X46" s="60">
        <v>462000</v>
      </c>
      <c r="Y46" s="60">
        <v>-305676</v>
      </c>
      <c r="Z46" s="140">
        <v>-66.16</v>
      </c>
      <c r="AA46" s="155">
        <v>928569</v>
      </c>
    </row>
    <row r="47" spans="1:27" ht="13.5">
      <c r="A47" s="135" t="s">
        <v>93</v>
      </c>
      <c r="B47" s="142" t="s">
        <v>94</v>
      </c>
      <c r="C47" s="153">
        <v>1598862</v>
      </c>
      <c r="D47" s="153"/>
      <c r="E47" s="154">
        <v>2341273</v>
      </c>
      <c r="F47" s="100">
        <v>2341273</v>
      </c>
      <c r="G47" s="100">
        <v>86104</v>
      </c>
      <c r="H47" s="100">
        <v>160241</v>
      </c>
      <c r="I47" s="100">
        <v>113884</v>
      </c>
      <c r="J47" s="100">
        <v>360229</v>
      </c>
      <c r="K47" s="100">
        <v>117981</v>
      </c>
      <c r="L47" s="100">
        <v>93330</v>
      </c>
      <c r="M47" s="100">
        <v>141912</v>
      </c>
      <c r="N47" s="100">
        <v>353223</v>
      </c>
      <c r="O47" s="100"/>
      <c r="P47" s="100"/>
      <c r="Q47" s="100"/>
      <c r="R47" s="100"/>
      <c r="S47" s="100"/>
      <c r="T47" s="100"/>
      <c r="U47" s="100"/>
      <c r="V47" s="100"/>
      <c r="W47" s="100">
        <v>713452</v>
      </c>
      <c r="X47" s="100"/>
      <c r="Y47" s="100">
        <v>713452</v>
      </c>
      <c r="Z47" s="137">
        <v>0</v>
      </c>
      <c r="AA47" s="153">
        <v>2341273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51685112</v>
      </c>
      <c r="D48" s="168">
        <f>+D28+D32+D38+D42+D47</f>
        <v>0</v>
      </c>
      <c r="E48" s="169">
        <f t="shared" si="9"/>
        <v>69552726</v>
      </c>
      <c r="F48" s="73">
        <f t="shared" si="9"/>
        <v>69552726</v>
      </c>
      <c r="G48" s="73">
        <f t="shared" si="9"/>
        <v>3162884</v>
      </c>
      <c r="H48" s="73">
        <f t="shared" si="9"/>
        <v>5405583</v>
      </c>
      <c r="I48" s="73">
        <f t="shared" si="9"/>
        <v>2908926</v>
      </c>
      <c r="J48" s="73">
        <f t="shared" si="9"/>
        <v>11477393</v>
      </c>
      <c r="K48" s="73">
        <f t="shared" si="9"/>
        <v>4364413</v>
      </c>
      <c r="L48" s="73">
        <f t="shared" si="9"/>
        <v>3439480</v>
      </c>
      <c r="M48" s="73">
        <f t="shared" si="9"/>
        <v>4145710</v>
      </c>
      <c r="N48" s="73">
        <f t="shared" si="9"/>
        <v>11949603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23426996</v>
      </c>
      <c r="X48" s="73">
        <f t="shared" si="9"/>
        <v>32616000</v>
      </c>
      <c r="Y48" s="73">
        <f t="shared" si="9"/>
        <v>-9189004</v>
      </c>
      <c r="Z48" s="170">
        <f>+IF(X48&lt;&gt;0,+(Y48/X48)*100,0)</f>
        <v>-28.173301447142507</v>
      </c>
      <c r="AA48" s="168">
        <f>+AA28+AA32+AA38+AA42+AA47</f>
        <v>69552726</v>
      </c>
    </row>
    <row r="49" spans="1:27" ht="13.5">
      <c r="A49" s="148" t="s">
        <v>49</v>
      </c>
      <c r="B49" s="149"/>
      <c r="C49" s="171">
        <f aca="true" t="shared" si="10" ref="C49:Y49">+C25-C48</f>
        <v>15922951</v>
      </c>
      <c r="D49" s="171">
        <f>+D25-D48</f>
        <v>0</v>
      </c>
      <c r="E49" s="172">
        <f t="shared" si="10"/>
        <v>2746526</v>
      </c>
      <c r="F49" s="173">
        <f t="shared" si="10"/>
        <v>2746526</v>
      </c>
      <c r="G49" s="173">
        <f t="shared" si="10"/>
        <v>14758923</v>
      </c>
      <c r="H49" s="173">
        <f t="shared" si="10"/>
        <v>-2028555</v>
      </c>
      <c r="I49" s="173">
        <f t="shared" si="10"/>
        <v>367869</v>
      </c>
      <c r="J49" s="173">
        <f t="shared" si="10"/>
        <v>13098237</v>
      </c>
      <c r="K49" s="173">
        <f t="shared" si="10"/>
        <v>-640463</v>
      </c>
      <c r="L49" s="173">
        <f t="shared" si="10"/>
        <v>4369693</v>
      </c>
      <c r="M49" s="173">
        <f t="shared" si="10"/>
        <v>-78464</v>
      </c>
      <c r="N49" s="173">
        <f t="shared" si="10"/>
        <v>3650766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16749003</v>
      </c>
      <c r="X49" s="173">
        <f>IF(F25=F48,0,X25-X48)</f>
        <v>10340796</v>
      </c>
      <c r="Y49" s="173">
        <f t="shared" si="10"/>
        <v>6408207</v>
      </c>
      <c r="Z49" s="174">
        <f>+IF(X49&lt;&gt;0,+(Y49/X49)*100,0)</f>
        <v>61.97015200764042</v>
      </c>
      <c r="AA49" s="171">
        <f>+AA25-AA48</f>
        <v>2746526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12558758</v>
      </c>
      <c r="D5" s="155">
        <v>0</v>
      </c>
      <c r="E5" s="156">
        <v>12659662</v>
      </c>
      <c r="F5" s="60">
        <v>12659662</v>
      </c>
      <c r="G5" s="60">
        <v>8613112</v>
      </c>
      <c r="H5" s="60">
        <v>415522</v>
      </c>
      <c r="I5" s="60">
        <v>415462</v>
      </c>
      <c r="J5" s="60">
        <v>9444096</v>
      </c>
      <c r="K5" s="60">
        <v>415462</v>
      </c>
      <c r="L5" s="60">
        <v>415462</v>
      </c>
      <c r="M5" s="60">
        <v>415462</v>
      </c>
      <c r="N5" s="60">
        <v>1246386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10690482</v>
      </c>
      <c r="X5" s="60">
        <v>6776010</v>
      </c>
      <c r="Y5" s="60">
        <v>3914472</v>
      </c>
      <c r="Z5" s="140">
        <v>57.77</v>
      </c>
      <c r="AA5" s="155">
        <v>12659662</v>
      </c>
    </row>
    <row r="6" spans="1:27" ht="13.5">
      <c r="A6" s="181" t="s">
        <v>102</v>
      </c>
      <c r="B6" s="182"/>
      <c r="C6" s="155">
        <v>1533958</v>
      </c>
      <c r="D6" s="155">
        <v>0</v>
      </c>
      <c r="E6" s="156">
        <v>2065596</v>
      </c>
      <c r="F6" s="60">
        <v>2065596</v>
      </c>
      <c r="G6" s="60">
        <v>122790</v>
      </c>
      <c r="H6" s="60">
        <v>209247</v>
      </c>
      <c r="I6" s="60">
        <v>211017</v>
      </c>
      <c r="J6" s="60">
        <v>543054</v>
      </c>
      <c r="K6" s="60">
        <v>129563</v>
      </c>
      <c r="L6" s="60">
        <v>130251</v>
      </c>
      <c r="M6" s="60">
        <v>133276</v>
      </c>
      <c r="N6" s="60">
        <v>393090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936144</v>
      </c>
      <c r="X6" s="60">
        <v>860670</v>
      </c>
      <c r="Y6" s="60">
        <v>75474</v>
      </c>
      <c r="Z6" s="140">
        <v>8.77</v>
      </c>
      <c r="AA6" s="155">
        <v>2065596</v>
      </c>
    </row>
    <row r="7" spans="1:27" ht="13.5">
      <c r="A7" s="183" t="s">
        <v>103</v>
      </c>
      <c r="B7" s="182"/>
      <c r="C7" s="155">
        <v>11635896</v>
      </c>
      <c r="D7" s="155">
        <v>0</v>
      </c>
      <c r="E7" s="156">
        <v>12027256</v>
      </c>
      <c r="F7" s="60">
        <v>12027256</v>
      </c>
      <c r="G7" s="60">
        <v>1140900</v>
      </c>
      <c r="H7" s="60">
        <v>923958</v>
      </c>
      <c r="I7" s="60">
        <v>1096456</v>
      </c>
      <c r="J7" s="60">
        <v>3161314</v>
      </c>
      <c r="K7" s="60">
        <v>913897</v>
      </c>
      <c r="L7" s="60">
        <v>976064</v>
      </c>
      <c r="M7" s="60">
        <v>920354</v>
      </c>
      <c r="N7" s="60">
        <v>2810315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5971629</v>
      </c>
      <c r="X7" s="60"/>
      <c r="Y7" s="60">
        <v>5971629</v>
      </c>
      <c r="Z7" s="140">
        <v>0</v>
      </c>
      <c r="AA7" s="155">
        <v>12027256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1284201</v>
      </c>
      <c r="D10" s="155">
        <v>0</v>
      </c>
      <c r="E10" s="156">
        <v>1393539</v>
      </c>
      <c r="F10" s="54">
        <v>1393539</v>
      </c>
      <c r="G10" s="54">
        <v>112251</v>
      </c>
      <c r="H10" s="54">
        <v>112205</v>
      </c>
      <c r="I10" s="54">
        <v>112173</v>
      </c>
      <c r="J10" s="54">
        <v>336629</v>
      </c>
      <c r="K10" s="54">
        <v>112205</v>
      </c>
      <c r="L10" s="54">
        <v>112137</v>
      </c>
      <c r="M10" s="54">
        <v>112180</v>
      </c>
      <c r="N10" s="54">
        <v>336522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673151</v>
      </c>
      <c r="X10" s="54">
        <v>696768</v>
      </c>
      <c r="Y10" s="54">
        <v>-23617</v>
      </c>
      <c r="Z10" s="184">
        <v>-3.39</v>
      </c>
      <c r="AA10" s="130">
        <v>1393539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825341</v>
      </c>
      <c r="D12" s="155">
        <v>0</v>
      </c>
      <c r="E12" s="156">
        <v>1496972</v>
      </c>
      <c r="F12" s="60">
        <v>1496972</v>
      </c>
      <c r="G12" s="60">
        <v>57446</v>
      </c>
      <c r="H12" s="60">
        <v>62055</v>
      </c>
      <c r="I12" s="60">
        <v>79757</v>
      </c>
      <c r="J12" s="60">
        <v>199258</v>
      </c>
      <c r="K12" s="60">
        <v>86599</v>
      </c>
      <c r="L12" s="60">
        <v>75983</v>
      </c>
      <c r="M12" s="60">
        <v>77657</v>
      </c>
      <c r="N12" s="60">
        <v>240239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439497</v>
      </c>
      <c r="X12" s="60">
        <v>635622</v>
      </c>
      <c r="Y12" s="60">
        <v>-196125</v>
      </c>
      <c r="Z12" s="140">
        <v>-30.86</v>
      </c>
      <c r="AA12" s="155">
        <v>1496972</v>
      </c>
    </row>
    <row r="13" spans="1:27" ht="13.5">
      <c r="A13" s="181" t="s">
        <v>109</v>
      </c>
      <c r="B13" s="185"/>
      <c r="C13" s="155">
        <v>1292905</v>
      </c>
      <c r="D13" s="155">
        <v>0</v>
      </c>
      <c r="E13" s="156">
        <v>1078221</v>
      </c>
      <c r="F13" s="60">
        <v>1078221</v>
      </c>
      <c r="G13" s="60">
        <v>70327</v>
      </c>
      <c r="H13" s="60">
        <v>85920</v>
      </c>
      <c r="I13" s="60">
        <v>98675</v>
      </c>
      <c r="J13" s="60">
        <v>254922</v>
      </c>
      <c r="K13" s="60">
        <v>104536</v>
      </c>
      <c r="L13" s="60">
        <v>104976</v>
      </c>
      <c r="M13" s="60">
        <v>113855</v>
      </c>
      <c r="N13" s="60">
        <v>323367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578289</v>
      </c>
      <c r="X13" s="60">
        <v>539112</v>
      </c>
      <c r="Y13" s="60">
        <v>39177</v>
      </c>
      <c r="Z13" s="140">
        <v>7.27</v>
      </c>
      <c r="AA13" s="155">
        <v>1078221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57431</v>
      </c>
      <c r="D16" s="155">
        <v>0</v>
      </c>
      <c r="E16" s="156">
        <v>101237</v>
      </c>
      <c r="F16" s="60">
        <v>101237</v>
      </c>
      <c r="G16" s="60">
        <v>5000</v>
      </c>
      <c r="H16" s="60">
        <v>1925</v>
      </c>
      <c r="I16" s="60">
        <v>2350</v>
      </c>
      <c r="J16" s="60">
        <v>9275</v>
      </c>
      <c r="K16" s="60">
        <v>1231</v>
      </c>
      <c r="L16" s="60">
        <v>1232</v>
      </c>
      <c r="M16" s="60">
        <v>1500</v>
      </c>
      <c r="N16" s="60">
        <v>3963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13238</v>
      </c>
      <c r="X16" s="60">
        <v>33000</v>
      </c>
      <c r="Y16" s="60">
        <v>-19762</v>
      </c>
      <c r="Z16" s="140">
        <v>-59.88</v>
      </c>
      <c r="AA16" s="155">
        <v>101237</v>
      </c>
    </row>
    <row r="17" spans="1:27" ht="13.5">
      <c r="A17" s="181" t="s">
        <v>113</v>
      </c>
      <c r="B17" s="185"/>
      <c r="C17" s="155">
        <v>1040956</v>
      </c>
      <c r="D17" s="155">
        <v>0</v>
      </c>
      <c r="E17" s="156">
        <v>1270232</v>
      </c>
      <c r="F17" s="60">
        <v>1270232</v>
      </c>
      <c r="G17" s="60">
        <v>81286</v>
      </c>
      <c r="H17" s="60">
        <v>67667</v>
      </c>
      <c r="I17" s="60">
        <v>76353</v>
      </c>
      <c r="J17" s="60">
        <v>225306</v>
      </c>
      <c r="K17" s="60">
        <v>81914</v>
      </c>
      <c r="L17" s="60">
        <v>79573</v>
      </c>
      <c r="M17" s="60">
        <v>54869</v>
      </c>
      <c r="N17" s="60">
        <v>216356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441662</v>
      </c>
      <c r="X17" s="60">
        <v>539652</v>
      </c>
      <c r="Y17" s="60">
        <v>-97990</v>
      </c>
      <c r="Z17" s="140">
        <v>-18.16</v>
      </c>
      <c r="AA17" s="155">
        <v>1270232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35076437</v>
      </c>
      <c r="D19" s="155">
        <v>0</v>
      </c>
      <c r="E19" s="156">
        <v>29862000</v>
      </c>
      <c r="F19" s="60">
        <v>29862000</v>
      </c>
      <c r="G19" s="60">
        <v>7701434</v>
      </c>
      <c r="H19" s="60">
        <v>1482537</v>
      </c>
      <c r="I19" s="60">
        <v>1143561</v>
      </c>
      <c r="J19" s="60">
        <v>10327532</v>
      </c>
      <c r="K19" s="60">
        <v>1853612</v>
      </c>
      <c r="L19" s="60">
        <v>5804795</v>
      </c>
      <c r="M19" s="60">
        <v>2171675</v>
      </c>
      <c r="N19" s="60">
        <v>9830082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20157614</v>
      </c>
      <c r="X19" s="60">
        <v>14420333</v>
      </c>
      <c r="Y19" s="60">
        <v>5737281</v>
      </c>
      <c r="Z19" s="140">
        <v>39.79</v>
      </c>
      <c r="AA19" s="155">
        <v>29862000</v>
      </c>
    </row>
    <row r="20" spans="1:27" ht="13.5">
      <c r="A20" s="181" t="s">
        <v>35</v>
      </c>
      <c r="B20" s="185"/>
      <c r="C20" s="155">
        <v>2302180</v>
      </c>
      <c r="D20" s="155">
        <v>0</v>
      </c>
      <c r="E20" s="156">
        <v>1294537</v>
      </c>
      <c r="F20" s="54">
        <v>1294537</v>
      </c>
      <c r="G20" s="54">
        <v>17261</v>
      </c>
      <c r="H20" s="54">
        <v>15992</v>
      </c>
      <c r="I20" s="54">
        <v>40991</v>
      </c>
      <c r="J20" s="54">
        <v>74244</v>
      </c>
      <c r="K20" s="54">
        <v>24931</v>
      </c>
      <c r="L20" s="54">
        <v>108700</v>
      </c>
      <c r="M20" s="54">
        <v>66418</v>
      </c>
      <c r="N20" s="54">
        <v>200049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274293</v>
      </c>
      <c r="X20" s="54">
        <v>601734</v>
      </c>
      <c r="Y20" s="54">
        <v>-327441</v>
      </c>
      <c r="Z20" s="184">
        <v>-54.42</v>
      </c>
      <c r="AA20" s="130">
        <v>1294537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67608063</v>
      </c>
      <c r="D22" s="188">
        <f>SUM(D5:D21)</f>
        <v>0</v>
      </c>
      <c r="E22" s="189">
        <f t="shared" si="0"/>
        <v>63249252</v>
      </c>
      <c r="F22" s="190">
        <f t="shared" si="0"/>
        <v>63249252</v>
      </c>
      <c r="G22" s="190">
        <f t="shared" si="0"/>
        <v>17921807</v>
      </c>
      <c r="H22" s="190">
        <f t="shared" si="0"/>
        <v>3377028</v>
      </c>
      <c r="I22" s="190">
        <f t="shared" si="0"/>
        <v>3276795</v>
      </c>
      <c r="J22" s="190">
        <f t="shared" si="0"/>
        <v>24575630</v>
      </c>
      <c r="K22" s="190">
        <f t="shared" si="0"/>
        <v>3723950</v>
      </c>
      <c r="L22" s="190">
        <f t="shared" si="0"/>
        <v>7809173</v>
      </c>
      <c r="M22" s="190">
        <f t="shared" si="0"/>
        <v>4067246</v>
      </c>
      <c r="N22" s="190">
        <f t="shared" si="0"/>
        <v>15600369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40175999</v>
      </c>
      <c r="X22" s="190">
        <f t="shared" si="0"/>
        <v>25102901</v>
      </c>
      <c r="Y22" s="190">
        <f t="shared" si="0"/>
        <v>15073098</v>
      </c>
      <c r="Z22" s="191">
        <f>+IF(X22&lt;&gt;0,+(Y22/X22)*100,0)</f>
        <v>60.04524337645278</v>
      </c>
      <c r="AA22" s="188">
        <f>SUM(AA5:AA21)</f>
        <v>63249252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14905074</v>
      </c>
      <c r="D25" s="155">
        <v>0</v>
      </c>
      <c r="E25" s="156">
        <v>21765615</v>
      </c>
      <c r="F25" s="60">
        <v>21765615</v>
      </c>
      <c r="G25" s="60">
        <v>1145996</v>
      </c>
      <c r="H25" s="60">
        <v>1700069</v>
      </c>
      <c r="I25" s="60">
        <v>1203980</v>
      </c>
      <c r="J25" s="60">
        <v>4050045</v>
      </c>
      <c r="K25" s="60">
        <v>1161341</v>
      </c>
      <c r="L25" s="60">
        <v>1391562</v>
      </c>
      <c r="M25" s="60">
        <v>1935970</v>
      </c>
      <c r="N25" s="60">
        <v>4488873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8538918</v>
      </c>
      <c r="X25" s="60">
        <v>9601500</v>
      </c>
      <c r="Y25" s="60">
        <v>-1062582</v>
      </c>
      <c r="Z25" s="140">
        <v>-11.07</v>
      </c>
      <c r="AA25" s="155">
        <v>21765615</v>
      </c>
    </row>
    <row r="26" spans="1:27" ht="13.5">
      <c r="A26" s="183" t="s">
        <v>38</v>
      </c>
      <c r="B26" s="182"/>
      <c r="C26" s="155">
        <v>1743871</v>
      </c>
      <c r="D26" s="155">
        <v>0</v>
      </c>
      <c r="E26" s="156">
        <v>1948603</v>
      </c>
      <c r="F26" s="60">
        <v>1948603</v>
      </c>
      <c r="G26" s="60">
        <v>145323</v>
      </c>
      <c r="H26" s="60">
        <v>145323</v>
      </c>
      <c r="I26" s="60">
        <v>145323</v>
      </c>
      <c r="J26" s="60">
        <v>435969</v>
      </c>
      <c r="K26" s="60">
        <v>145323</v>
      </c>
      <c r="L26" s="60">
        <v>145323</v>
      </c>
      <c r="M26" s="60">
        <v>145322</v>
      </c>
      <c r="N26" s="60">
        <v>435968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871937</v>
      </c>
      <c r="X26" s="60">
        <v>726996</v>
      </c>
      <c r="Y26" s="60">
        <v>144941</v>
      </c>
      <c r="Z26" s="140">
        <v>19.94</v>
      </c>
      <c r="AA26" s="155">
        <v>1948603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3.5">
      <c r="A28" s="183" t="s">
        <v>39</v>
      </c>
      <c r="B28" s="182"/>
      <c r="C28" s="155">
        <v>7619495</v>
      </c>
      <c r="D28" s="155">
        <v>0</v>
      </c>
      <c r="E28" s="156">
        <v>5007996</v>
      </c>
      <c r="F28" s="60">
        <v>5007996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5007996</v>
      </c>
    </row>
    <row r="29" spans="1:27" ht="13.5">
      <c r="A29" s="183" t="s">
        <v>40</v>
      </c>
      <c r="B29" s="182"/>
      <c r="C29" s="155">
        <v>102872</v>
      </c>
      <c r="D29" s="155">
        <v>0</v>
      </c>
      <c r="E29" s="156">
        <v>171112</v>
      </c>
      <c r="F29" s="60">
        <v>171112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50454</v>
      </c>
      <c r="N29" s="60">
        <v>50454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50454</v>
      </c>
      <c r="X29" s="60">
        <v>85000</v>
      </c>
      <c r="Y29" s="60">
        <v>-34546</v>
      </c>
      <c r="Z29" s="140">
        <v>-40.64</v>
      </c>
      <c r="AA29" s="155">
        <v>171112</v>
      </c>
    </row>
    <row r="30" spans="1:27" ht="13.5">
      <c r="A30" s="183" t="s">
        <v>119</v>
      </c>
      <c r="B30" s="182"/>
      <c r="C30" s="155">
        <v>8321427</v>
      </c>
      <c r="D30" s="155">
        <v>0</v>
      </c>
      <c r="E30" s="156">
        <v>11033647</v>
      </c>
      <c r="F30" s="60">
        <v>11033647</v>
      </c>
      <c r="G30" s="60">
        <v>1170070</v>
      </c>
      <c r="H30" s="60">
        <v>1187859</v>
      </c>
      <c r="I30" s="60">
        <v>812685</v>
      </c>
      <c r="J30" s="60">
        <v>3170614</v>
      </c>
      <c r="K30" s="60">
        <v>650340</v>
      </c>
      <c r="L30" s="60">
        <v>668493</v>
      </c>
      <c r="M30" s="60">
        <v>600042</v>
      </c>
      <c r="N30" s="60">
        <v>1918875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5089489</v>
      </c>
      <c r="X30" s="60">
        <v>6650050</v>
      </c>
      <c r="Y30" s="60">
        <v>-1560561</v>
      </c>
      <c r="Z30" s="140">
        <v>-23.47</v>
      </c>
      <c r="AA30" s="155">
        <v>11033647</v>
      </c>
    </row>
    <row r="31" spans="1:27" ht="13.5">
      <c r="A31" s="183" t="s">
        <v>120</v>
      </c>
      <c r="B31" s="182"/>
      <c r="C31" s="155">
        <v>1860228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1042576</v>
      </c>
      <c r="D32" s="155">
        <v>0</v>
      </c>
      <c r="E32" s="156">
        <v>1345984</v>
      </c>
      <c r="F32" s="60">
        <v>1345984</v>
      </c>
      <c r="G32" s="60">
        <v>113326</v>
      </c>
      <c r="H32" s="60">
        <v>29240</v>
      </c>
      <c r="I32" s="60">
        <v>0</v>
      </c>
      <c r="J32" s="60">
        <v>142566</v>
      </c>
      <c r="K32" s="60">
        <v>613191</v>
      </c>
      <c r="L32" s="60">
        <v>97310</v>
      </c>
      <c r="M32" s="60">
        <v>0</v>
      </c>
      <c r="N32" s="60">
        <v>710501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853067</v>
      </c>
      <c r="X32" s="60">
        <v>673002</v>
      </c>
      <c r="Y32" s="60">
        <v>180065</v>
      </c>
      <c r="Z32" s="140">
        <v>26.76</v>
      </c>
      <c r="AA32" s="155">
        <v>1345984</v>
      </c>
    </row>
    <row r="33" spans="1:27" ht="13.5">
      <c r="A33" s="183" t="s">
        <v>42</v>
      </c>
      <c r="B33" s="182"/>
      <c r="C33" s="155">
        <v>8021205</v>
      </c>
      <c r="D33" s="155">
        <v>0</v>
      </c>
      <c r="E33" s="156">
        <v>0</v>
      </c>
      <c r="F33" s="60">
        <v>0</v>
      </c>
      <c r="G33" s="60">
        <v>212061</v>
      </c>
      <c r="H33" s="60">
        <v>1167743</v>
      </c>
      <c r="I33" s="60">
        <v>236777</v>
      </c>
      <c r="J33" s="60">
        <v>1616581</v>
      </c>
      <c r="K33" s="60">
        <v>688503</v>
      </c>
      <c r="L33" s="60">
        <v>479215</v>
      </c>
      <c r="M33" s="60">
        <v>434928</v>
      </c>
      <c r="N33" s="60">
        <v>1602646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3219227</v>
      </c>
      <c r="X33" s="60"/>
      <c r="Y33" s="60">
        <v>3219227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8068364</v>
      </c>
      <c r="D34" s="155">
        <v>0</v>
      </c>
      <c r="E34" s="156">
        <v>26279769</v>
      </c>
      <c r="F34" s="60">
        <v>26279769</v>
      </c>
      <c r="G34" s="60">
        <v>376108</v>
      </c>
      <c r="H34" s="60">
        <v>1175349</v>
      </c>
      <c r="I34" s="60">
        <v>510161</v>
      </c>
      <c r="J34" s="60">
        <v>2061618</v>
      </c>
      <c r="K34" s="60">
        <v>1105715</v>
      </c>
      <c r="L34" s="60">
        <v>657577</v>
      </c>
      <c r="M34" s="60">
        <v>978994</v>
      </c>
      <c r="N34" s="60">
        <v>2742286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4803904</v>
      </c>
      <c r="X34" s="60">
        <v>14790000</v>
      </c>
      <c r="Y34" s="60">
        <v>-9986096</v>
      </c>
      <c r="Z34" s="140">
        <v>-67.52</v>
      </c>
      <c r="AA34" s="155">
        <v>26279769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51685112</v>
      </c>
      <c r="D36" s="188">
        <f>SUM(D25:D35)</f>
        <v>0</v>
      </c>
      <c r="E36" s="189">
        <f t="shared" si="1"/>
        <v>69552726</v>
      </c>
      <c r="F36" s="190">
        <f t="shared" si="1"/>
        <v>69552726</v>
      </c>
      <c r="G36" s="190">
        <f t="shared" si="1"/>
        <v>3162884</v>
      </c>
      <c r="H36" s="190">
        <f t="shared" si="1"/>
        <v>5405583</v>
      </c>
      <c r="I36" s="190">
        <f t="shared" si="1"/>
        <v>2908926</v>
      </c>
      <c r="J36" s="190">
        <f t="shared" si="1"/>
        <v>11477393</v>
      </c>
      <c r="K36" s="190">
        <f t="shared" si="1"/>
        <v>4364413</v>
      </c>
      <c r="L36" s="190">
        <f t="shared" si="1"/>
        <v>3439480</v>
      </c>
      <c r="M36" s="190">
        <f t="shared" si="1"/>
        <v>4145710</v>
      </c>
      <c r="N36" s="190">
        <f t="shared" si="1"/>
        <v>11949603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23426996</v>
      </c>
      <c r="X36" s="190">
        <f t="shared" si="1"/>
        <v>32526548</v>
      </c>
      <c r="Y36" s="190">
        <f t="shared" si="1"/>
        <v>-9099552</v>
      </c>
      <c r="Z36" s="191">
        <f>+IF(X36&lt;&gt;0,+(Y36/X36)*100,0)</f>
        <v>-27.975769208586165</v>
      </c>
      <c r="AA36" s="188">
        <f>SUM(AA25:AA35)</f>
        <v>69552726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15922951</v>
      </c>
      <c r="D38" s="199">
        <f>+D22-D36</f>
        <v>0</v>
      </c>
      <c r="E38" s="200">
        <f t="shared" si="2"/>
        <v>-6303474</v>
      </c>
      <c r="F38" s="106">
        <f t="shared" si="2"/>
        <v>-6303474</v>
      </c>
      <c r="G38" s="106">
        <f t="shared" si="2"/>
        <v>14758923</v>
      </c>
      <c r="H38" s="106">
        <f t="shared" si="2"/>
        <v>-2028555</v>
      </c>
      <c r="I38" s="106">
        <f t="shared" si="2"/>
        <v>367869</v>
      </c>
      <c r="J38" s="106">
        <f t="shared" si="2"/>
        <v>13098237</v>
      </c>
      <c r="K38" s="106">
        <f t="shared" si="2"/>
        <v>-640463</v>
      </c>
      <c r="L38" s="106">
        <f t="shared" si="2"/>
        <v>4369693</v>
      </c>
      <c r="M38" s="106">
        <f t="shared" si="2"/>
        <v>-78464</v>
      </c>
      <c r="N38" s="106">
        <f t="shared" si="2"/>
        <v>3650766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16749003</v>
      </c>
      <c r="X38" s="106">
        <f>IF(F22=F36,0,X22-X36)</f>
        <v>-7423647</v>
      </c>
      <c r="Y38" s="106">
        <f t="shared" si="2"/>
        <v>24172650</v>
      </c>
      <c r="Z38" s="201">
        <f>+IF(X38&lt;&gt;0,+(Y38/X38)*100,0)</f>
        <v>-325.616910394581</v>
      </c>
      <c r="AA38" s="199">
        <f>+AA22-AA36</f>
        <v>-6303474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9050000</v>
      </c>
      <c r="F39" s="60">
        <v>9050000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9050000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15922951</v>
      </c>
      <c r="D42" s="206">
        <f>SUM(D38:D41)</f>
        <v>0</v>
      </c>
      <c r="E42" s="207">
        <f t="shared" si="3"/>
        <v>2746526</v>
      </c>
      <c r="F42" s="88">
        <f t="shared" si="3"/>
        <v>2746526</v>
      </c>
      <c r="G42" s="88">
        <f t="shared" si="3"/>
        <v>14758923</v>
      </c>
      <c r="H42" s="88">
        <f t="shared" si="3"/>
        <v>-2028555</v>
      </c>
      <c r="I42" s="88">
        <f t="shared" si="3"/>
        <v>367869</v>
      </c>
      <c r="J42" s="88">
        <f t="shared" si="3"/>
        <v>13098237</v>
      </c>
      <c r="K42" s="88">
        <f t="shared" si="3"/>
        <v>-640463</v>
      </c>
      <c r="L42" s="88">
        <f t="shared" si="3"/>
        <v>4369693</v>
      </c>
      <c r="M42" s="88">
        <f t="shared" si="3"/>
        <v>-78464</v>
      </c>
      <c r="N42" s="88">
        <f t="shared" si="3"/>
        <v>3650766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16749003</v>
      </c>
      <c r="X42" s="88">
        <f t="shared" si="3"/>
        <v>-7423647</v>
      </c>
      <c r="Y42" s="88">
        <f t="shared" si="3"/>
        <v>24172650</v>
      </c>
      <c r="Z42" s="208">
        <f>+IF(X42&lt;&gt;0,+(Y42/X42)*100,0)</f>
        <v>-325.616910394581</v>
      </c>
      <c r="AA42" s="206">
        <f>SUM(AA38:AA41)</f>
        <v>2746526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15922951</v>
      </c>
      <c r="D44" s="210">
        <f>+D42-D43</f>
        <v>0</v>
      </c>
      <c r="E44" s="211">
        <f t="shared" si="4"/>
        <v>2746526</v>
      </c>
      <c r="F44" s="77">
        <f t="shared" si="4"/>
        <v>2746526</v>
      </c>
      <c r="G44" s="77">
        <f t="shared" si="4"/>
        <v>14758923</v>
      </c>
      <c r="H44" s="77">
        <f t="shared" si="4"/>
        <v>-2028555</v>
      </c>
      <c r="I44" s="77">
        <f t="shared" si="4"/>
        <v>367869</v>
      </c>
      <c r="J44" s="77">
        <f t="shared" si="4"/>
        <v>13098237</v>
      </c>
      <c r="K44" s="77">
        <f t="shared" si="4"/>
        <v>-640463</v>
      </c>
      <c r="L44" s="77">
        <f t="shared" si="4"/>
        <v>4369693</v>
      </c>
      <c r="M44" s="77">
        <f t="shared" si="4"/>
        <v>-78464</v>
      </c>
      <c r="N44" s="77">
        <f t="shared" si="4"/>
        <v>3650766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16749003</v>
      </c>
      <c r="X44" s="77">
        <f t="shared" si="4"/>
        <v>-7423647</v>
      </c>
      <c r="Y44" s="77">
        <f t="shared" si="4"/>
        <v>24172650</v>
      </c>
      <c r="Z44" s="212">
        <f>+IF(X44&lt;&gt;0,+(Y44/X44)*100,0)</f>
        <v>-325.616910394581</v>
      </c>
      <c r="AA44" s="210">
        <f>+AA42-AA43</f>
        <v>2746526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15922951</v>
      </c>
      <c r="D46" s="206">
        <f>SUM(D44:D45)</f>
        <v>0</v>
      </c>
      <c r="E46" s="207">
        <f t="shared" si="5"/>
        <v>2746526</v>
      </c>
      <c r="F46" s="88">
        <f t="shared" si="5"/>
        <v>2746526</v>
      </c>
      <c r="G46" s="88">
        <f t="shared" si="5"/>
        <v>14758923</v>
      </c>
      <c r="H46" s="88">
        <f t="shared" si="5"/>
        <v>-2028555</v>
      </c>
      <c r="I46" s="88">
        <f t="shared" si="5"/>
        <v>367869</v>
      </c>
      <c r="J46" s="88">
        <f t="shared" si="5"/>
        <v>13098237</v>
      </c>
      <c r="K46" s="88">
        <f t="shared" si="5"/>
        <v>-640463</v>
      </c>
      <c r="L46" s="88">
        <f t="shared" si="5"/>
        <v>4369693</v>
      </c>
      <c r="M46" s="88">
        <f t="shared" si="5"/>
        <v>-78464</v>
      </c>
      <c r="N46" s="88">
        <f t="shared" si="5"/>
        <v>3650766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16749003</v>
      </c>
      <c r="X46" s="88">
        <f t="shared" si="5"/>
        <v>-7423647</v>
      </c>
      <c r="Y46" s="88">
        <f t="shared" si="5"/>
        <v>24172650</v>
      </c>
      <c r="Z46" s="208">
        <f>+IF(X46&lt;&gt;0,+(Y46/X46)*100,0)</f>
        <v>-325.616910394581</v>
      </c>
      <c r="AA46" s="206">
        <f>SUM(AA44:AA45)</f>
        <v>2746526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15922951</v>
      </c>
      <c r="D48" s="217">
        <f>SUM(D46:D47)</f>
        <v>0</v>
      </c>
      <c r="E48" s="218">
        <f t="shared" si="6"/>
        <v>2746526</v>
      </c>
      <c r="F48" s="219">
        <f t="shared" si="6"/>
        <v>2746526</v>
      </c>
      <c r="G48" s="219">
        <f t="shared" si="6"/>
        <v>14758923</v>
      </c>
      <c r="H48" s="220">
        <f t="shared" si="6"/>
        <v>-2028555</v>
      </c>
      <c r="I48" s="220">
        <f t="shared" si="6"/>
        <v>367869</v>
      </c>
      <c r="J48" s="220">
        <f t="shared" si="6"/>
        <v>13098237</v>
      </c>
      <c r="K48" s="220">
        <f t="shared" si="6"/>
        <v>-640463</v>
      </c>
      <c r="L48" s="220">
        <f t="shared" si="6"/>
        <v>4369693</v>
      </c>
      <c r="M48" s="219">
        <f t="shared" si="6"/>
        <v>-78464</v>
      </c>
      <c r="N48" s="219">
        <f t="shared" si="6"/>
        <v>3650766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16749003</v>
      </c>
      <c r="X48" s="220">
        <f t="shared" si="6"/>
        <v>-7423647</v>
      </c>
      <c r="Y48" s="220">
        <f t="shared" si="6"/>
        <v>24172650</v>
      </c>
      <c r="Z48" s="221">
        <f>+IF(X48&lt;&gt;0,+(Y48/X48)*100,0)</f>
        <v>-325.616910394581</v>
      </c>
      <c r="AA48" s="222">
        <f>SUM(AA46:AA47)</f>
        <v>2746526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13424963</v>
      </c>
      <c r="D5" s="153">
        <f>SUM(D6:D8)</f>
        <v>0</v>
      </c>
      <c r="E5" s="154">
        <f t="shared" si="0"/>
        <v>11665000</v>
      </c>
      <c r="F5" s="100">
        <f t="shared" si="0"/>
        <v>11665000</v>
      </c>
      <c r="G5" s="100">
        <f t="shared" si="0"/>
        <v>239564</v>
      </c>
      <c r="H5" s="100">
        <f t="shared" si="0"/>
        <v>175458</v>
      </c>
      <c r="I5" s="100">
        <f t="shared" si="0"/>
        <v>906784</v>
      </c>
      <c r="J5" s="100">
        <f t="shared" si="0"/>
        <v>1321806</v>
      </c>
      <c r="K5" s="100">
        <f t="shared" si="0"/>
        <v>1156918</v>
      </c>
      <c r="L5" s="100">
        <f t="shared" si="0"/>
        <v>205656</v>
      </c>
      <c r="M5" s="100">
        <f t="shared" si="0"/>
        <v>596292</v>
      </c>
      <c r="N5" s="100">
        <f t="shared" si="0"/>
        <v>1958866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3280672</v>
      </c>
      <c r="X5" s="100">
        <f t="shared" si="0"/>
        <v>5850000</v>
      </c>
      <c r="Y5" s="100">
        <f t="shared" si="0"/>
        <v>-2569328</v>
      </c>
      <c r="Z5" s="137">
        <f>+IF(X5&lt;&gt;0,+(Y5/X5)*100,0)</f>
        <v>-43.92013675213675</v>
      </c>
      <c r="AA5" s="153">
        <f>SUM(AA6:AA8)</f>
        <v>11665000</v>
      </c>
    </row>
    <row r="6" spans="1:27" ht="13.5">
      <c r="A6" s="138" t="s">
        <v>75</v>
      </c>
      <c r="B6" s="136"/>
      <c r="C6" s="155">
        <v>13407977</v>
      </c>
      <c r="D6" s="155"/>
      <c r="E6" s="156">
        <v>11600000</v>
      </c>
      <c r="F6" s="60">
        <v>11600000</v>
      </c>
      <c r="G6" s="60">
        <v>239564</v>
      </c>
      <c r="H6" s="60">
        <v>175458</v>
      </c>
      <c r="I6" s="60">
        <v>906784</v>
      </c>
      <c r="J6" s="60">
        <v>1321806</v>
      </c>
      <c r="K6" s="60">
        <v>1156918</v>
      </c>
      <c r="L6" s="60">
        <v>205656</v>
      </c>
      <c r="M6" s="60">
        <v>596292</v>
      </c>
      <c r="N6" s="60">
        <v>1958866</v>
      </c>
      <c r="O6" s="60"/>
      <c r="P6" s="60"/>
      <c r="Q6" s="60"/>
      <c r="R6" s="60"/>
      <c r="S6" s="60"/>
      <c r="T6" s="60"/>
      <c r="U6" s="60"/>
      <c r="V6" s="60"/>
      <c r="W6" s="60">
        <v>3280672</v>
      </c>
      <c r="X6" s="60">
        <v>5850000</v>
      </c>
      <c r="Y6" s="60">
        <v>-2569328</v>
      </c>
      <c r="Z6" s="140">
        <v>-43.92</v>
      </c>
      <c r="AA6" s="62">
        <v>11600000</v>
      </c>
    </row>
    <row r="7" spans="1:27" ht="13.5">
      <c r="A7" s="138" t="s">
        <v>76</v>
      </c>
      <c r="B7" s="136"/>
      <c r="C7" s="157">
        <v>6109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10877</v>
      </c>
      <c r="D8" s="155"/>
      <c r="E8" s="156">
        <v>65000</v>
      </c>
      <c r="F8" s="60">
        <v>65000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65000</v>
      </c>
    </row>
    <row r="9" spans="1:27" ht="13.5">
      <c r="A9" s="135" t="s">
        <v>78</v>
      </c>
      <c r="B9" s="136"/>
      <c r="C9" s="153">
        <f aca="true" t="shared" si="1" ref="C9:Y9">SUM(C10:C14)</f>
        <v>115933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1975000</v>
      </c>
      <c r="Y9" s="100">
        <f t="shared" si="1"/>
        <v>-1975000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>
        <v>115933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1975000</v>
      </c>
      <c r="Y10" s="60">
        <v>-1975000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1496250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1496250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3000000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83379</v>
      </c>
      <c r="D24" s="153"/>
      <c r="E24" s="154">
        <v>60000</v>
      </c>
      <c r="F24" s="100">
        <v>60000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50000</v>
      </c>
      <c r="Y24" s="100">
        <v>-50000</v>
      </c>
      <c r="Z24" s="137">
        <v>-100</v>
      </c>
      <c r="AA24" s="102">
        <v>60000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15120525</v>
      </c>
      <c r="D25" s="217">
        <f>+D5+D9+D15+D19+D24</f>
        <v>0</v>
      </c>
      <c r="E25" s="230">
        <f t="shared" si="4"/>
        <v>14725000</v>
      </c>
      <c r="F25" s="219">
        <f t="shared" si="4"/>
        <v>14725000</v>
      </c>
      <c r="G25" s="219">
        <f t="shared" si="4"/>
        <v>239564</v>
      </c>
      <c r="H25" s="219">
        <f t="shared" si="4"/>
        <v>175458</v>
      </c>
      <c r="I25" s="219">
        <f t="shared" si="4"/>
        <v>906784</v>
      </c>
      <c r="J25" s="219">
        <f t="shared" si="4"/>
        <v>1321806</v>
      </c>
      <c r="K25" s="219">
        <f t="shared" si="4"/>
        <v>1156918</v>
      </c>
      <c r="L25" s="219">
        <f t="shared" si="4"/>
        <v>205656</v>
      </c>
      <c r="M25" s="219">
        <f t="shared" si="4"/>
        <v>596292</v>
      </c>
      <c r="N25" s="219">
        <f t="shared" si="4"/>
        <v>1958866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3280672</v>
      </c>
      <c r="X25" s="219">
        <f t="shared" si="4"/>
        <v>7875000</v>
      </c>
      <c r="Y25" s="219">
        <f t="shared" si="4"/>
        <v>-4594328</v>
      </c>
      <c r="Z25" s="231">
        <f>+IF(X25&lt;&gt;0,+(Y25/X25)*100,0)</f>
        <v>-58.340673015873016</v>
      </c>
      <c r="AA25" s="232">
        <f>+AA5+AA9+AA15+AA19+AA24</f>
        <v>14725000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13416137</v>
      </c>
      <c r="D28" s="155"/>
      <c r="E28" s="156">
        <v>9050000</v>
      </c>
      <c r="F28" s="60">
        <v>9050000</v>
      </c>
      <c r="G28" s="60">
        <v>239564</v>
      </c>
      <c r="H28" s="60">
        <v>175458</v>
      </c>
      <c r="I28" s="60">
        <v>906784</v>
      </c>
      <c r="J28" s="60">
        <v>1321806</v>
      </c>
      <c r="K28" s="60">
        <v>1156918</v>
      </c>
      <c r="L28" s="60">
        <v>205656</v>
      </c>
      <c r="M28" s="60">
        <v>596292</v>
      </c>
      <c r="N28" s="60">
        <v>1958866</v>
      </c>
      <c r="O28" s="60"/>
      <c r="P28" s="60"/>
      <c r="Q28" s="60"/>
      <c r="R28" s="60"/>
      <c r="S28" s="60"/>
      <c r="T28" s="60"/>
      <c r="U28" s="60"/>
      <c r="V28" s="60"/>
      <c r="W28" s="60">
        <v>3280672</v>
      </c>
      <c r="X28" s="60"/>
      <c r="Y28" s="60">
        <v>3280672</v>
      </c>
      <c r="Z28" s="140"/>
      <c r="AA28" s="155">
        <v>9050000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1496250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14912387</v>
      </c>
      <c r="D32" s="210">
        <f>SUM(D28:D31)</f>
        <v>0</v>
      </c>
      <c r="E32" s="211">
        <f t="shared" si="5"/>
        <v>9050000</v>
      </c>
      <c r="F32" s="77">
        <f t="shared" si="5"/>
        <v>9050000</v>
      </c>
      <c r="G32" s="77">
        <f t="shared" si="5"/>
        <v>239564</v>
      </c>
      <c r="H32" s="77">
        <f t="shared" si="5"/>
        <v>175458</v>
      </c>
      <c r="I32" s="77">
        <f t="shared" si="5"/>
        <v>906784</v>
      </c>
      <c r="J32" s="77">
        <f t="shared" si="5"/>
        <v>1321806</v>
      </c>
      <c r="K32" s="77">
        <f t="shared" si="5"/>
        <v>1156918</v>
      </c>
      <c r="L32" s="77">
        <f t="shared" si="5"/>
        <v>205656</v>
      </c>
      <c r="M32" s="77">
        <f t="shared" si="5"/>
        <v>596292</v>
      </c>
      <c r="N32" s="77">
        <f t="shared" si="5"/>
        <v>1958866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3280672</v>
      </c>
      <c r="X32" s="77">
        <f t="shared" si="5"/>
        <v>0</v>
      </c>
      <c r="Y32" s="77">
        <f t="shared" si="5"/>
        <v>3280672</v>
      </c>
      <c r="Z32" s="212">
        <f>+IF(X32&lt;&gt;0,+(Y32/X32)*100,0)</f>
        <v>0</v>
      </c>
      <c r="AA32" s="79">
        <f>SUM(AA28:AA31)</f>
        <v>9050000</v>
      </c>
    </row>
    <row r="33" spans="1:27" ht="13.5">
      <c r="A33" s="237" t="s">
        <v>51</v>
      </c>
      <c r="B33" s="136" t="s">
        <v>137</v>
      </c>
      <c r="C33" s="155">
        <v>208138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5675000</v>
      </c>
      <c r="F35" s="60">
        <v>5675000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5675000</v>
      </c>
    </row>
    <row r="36" spans="1:27" ht="13.5">
      <c r="A36" s="238" t="s">
        <v>139</v>
      </c>
      <c r="B36" s="149"/>
      <c r="C36" s="222">
        <f aca="true" t="shared" si="6" ref="C36:Y36">SUM(C32:C35)</f>
        <v>15120525</v>
      </c>
      <c r="D36" s="222">
        <f>SUM(D32:D35)</f>
        <v>0</v>
      </c>
      <c r="E36" s="218">
        <f t="shared" si="6"/>
        <v>14725000</v>
      </c>
      <c r="F36" s="220">
        <f t="shared" si="6"/>
        <v>14725000</v>
      </c>
      <c r="G36" s="220">
        <f t="shared" si="6"/>
        <v>239564</v>
      </c>
      <c r="H36" s="220">
        <f t="shared" si="6"/>
        <v>175458</v>
      </c>
      <c r="I36" s="220">
        <f t="shared" si="6"/>
        <v>906784</v>
      </c>
      <c r="J36" s="220">
        <f t="shared" si="6"/>
        <v>1321806</v>
      </c>
      <c r="K36" s="220">
        <f t="shared" si="6"/>
        <v>1156918</v>
      </c>
      <c r="L36" s="220">
        <f t="shared" si="6"/>
        <v>205656</v>
      </c>
      <c r="M36" s="220">
        <f t="shared" si="6"/>
        <v>596292</v>
      </c>
      <c r="N36" s="220">
        <f t="shared" si="6"/>
        <v>1958866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3280672</v>
      </c>
      <c r="X36" s="220">
        <f t="shared" si="6"/>
        <v>0</v>
      </c>
      <c r="Y36" s="220">
        <f t="shared" si="6"/>
        <v>3280672</v>
      </c>
      <c r="Z36" s="221">
        <f>+IF(X36&lt;&gt;0,+(Y36/X36)*100,0)</f>
        <v>0</v>
      </c>
      <c r="AA36" s="239">
        <f>SUM(AA32:AA35)</f>
        <v>14725000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8015286</v>
      </c>
      <c r="D6" s="155"/>
      <c r="E6" s="59">
        <v>3000000</v>
      </c>
      <c r="F6" s="60">
        <v>3000000</v>
      </c>
      <c r="G6" s="60">
        <v>34036325</v>
      </c>
      <c r="H6" s="60">
        <v>37037053</v>
      </c>
      <c r="I6" s="60">
        <v>33567287</v>
      </c>
      <c r="J6" s="60">
        <v>33567287</v>
      </c>
      <c r="K6" s="60">
        <v>39096078</v>
      </c>
      <c r="L6" s="60"/>
      <c r="M6" s="60"/>
      <c r="N6" s="60">
        <v>39096078</v>
      </c>
      <c r="O6" s="60"/>
      <c r="P6" s="60"/>
      <c r="Q6" s="60"/>
      <c r="R6" s="60"/>
      <c r="S6" s="60"/>
      <c r="T6" s="60"/>
      <c r="U6" s="60"/>
      <c r="V6" s="60"/>
      <c r="W6" s="60">
        <v>39096078</v>
      </c>
      <c r="X6" s="60">
        <v>1500000</v>
      </c>
      <c r="Y6" s="60">
        <v>37596078</v>
      </c>
      <c r="Z6" s="140">
        <v>2506.41</v>
      </c>
      <c r="AA6" s="62">
        <v>3000000</v>
      </c>
    </row>
    <row r="7" spans="1:27" ht="13.5">
      <c r="A7" s="249" t="s">
        <v>144</v>
      </c>
      <c r="B7" s="182"/>
      <c r="C7" s="155">
        <v>17908438</v>
      </c>
      <c r="D7" s="155"/>
      <c r="E7" s="59">
        <v>24862000</v>
      </c>
      <c r="F7" s="60">
        <v>24862000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12431000</v>
      </c>
      <c r="Y7" s="60">
        <v>-12431000</v>
      </c>
      <c r="Z7" s="140">
        <v>-100</v>
      </c>
      <c r="AA7" s="62">
        <v>24862000</v>
      </c>
    </row>
    <row r="8" spans="1:27" ht="13.5">
      <c r="A8" s="249" t="s">
        <v>145</v>
      </c>
      <c r="B8" s="182"/>
      <c r="C8" s="155">
        <v>8220244</v>
      </c>
      <c r="D8" s="155"/>
      <c r="E8" s="59">
        <v>8450000</v>
      </c>
      <c r="F8" s="60">
        <v>8450000</v>
      </c>
      <c r="G8" s="60">
        <v>31466666</v>
      </c>
      <c r="H8" s="60">
        <v>29249265</v>
      </c>
      <c r="I8" s="60">
        <v>30084785</v>
      </c>
      <c r="J8" s="60">
        <v>30084785</v>
      </c>
      <c r="K8" s="60">
        <v>24859995</v>
      </c>
      <c r="L8" s="60"/>
      <c r="M8" s="60"/>
      <c r="N8" s="60">
        <v>24859995</v>
      </c>
      <c r="O8" s="60"/>
      <c r="P8" s="60"/>
      <c r="Q8" s="60"/>
      <c r="R8" s="60"/>
      <c r="S8" s="60"/>
      <c r="T8" s="60"/>
      <c r="U8" s="60"/>
      <c r="V8" s="60"/>
      <c r="W8" s="60">
        <v>24859995</v>
      </c>
      <c r="X8" s="60">
        <v>4225000</v>
      </c>
      <c r="Y8" s="60">
        <v>20634995</v>
      </c>
      <c r="Z8" s="140">
        <v>488.4</v>
      </c>
      <c r="AA8" s="62">
        <v>8450000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>
        <v>7306220</v>
      </c>
      <c r="H9" s="60">
        <v>7690015</v>
      </c>
      <c r="I9" s="60">
        <v>7990417</v>
      </c>
      <c r="J9" s="60">
        <v>7990417</v>
      </c>
      <c r="K9" s="60">
        <v>8453691</v>
      </c>
      <c r="L9" s="60"/>
      <c r="M9" s="60"/>
      <c r="N9" s="60">
        <v>8453691</v>
      </c>
      <c r="O9" s="60"/>
      <c r="P9" s="60"/>
      <c r="Q9" s="60"/>
      <c r="R9" s="60"/>
      <c r="S9" s="60"/>
      <c r="T9" s="60"/>
      <c r="U9" s="60"/>
      <c r="V9" s="60"/>
      <c r="W9" s="60">
        <v>8453691</v>
      </c>
      <c r="X9" s="60"/>
      <c r="Y9" s="60">
        <v>8453691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34143968</v>
      </c>
      <c r="D12" s="168">
        <f>SUM(D6:D11)</f>
        <v>0</v>
      </c>
      <c r="E12" s="72">
        <f t="shared" si="0"/>
        <v>36312000</v>
      </c>
      <c r="F12" s="73">
        <f t="shared" si="0"/>
        <v>36312000</v>
      </c>
      <c r="G12" s="73">
        <f t="shared" si="0"/>
        <v>72809211</v>
      </c>
      <c r="H12" s="73">
        <f t="shared" si="0"/>
        <v>73976333</v>
      </c>
      <c r="I12" s="73">
        <f t="shared" si="0"/>
        <v>71642489</v>
      </c>
      <c r="J12" s="73">
        <f t="shared" si="0"/>
        <v>71642489</v>
      </c>
      <c r="K12" s="73">
        <f t="shared" si="0"/>
        <v>72409764</v>
      </c>
      <c r="L12" s="73">
        <f t="shared" si="0"/>
        <v>0</v>
      </c>
      <c r="M12" s="73">
        <f t="shared" si="0"/>
        <v>0</v>
      </c>
      <c r="N12" s="73">
        <f t="shared" si="0"/>
        <v>72409764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72409764</v>
      </c>
      <c r="X12" s="73">
        <f t="shared" si="0"/>
        <v>18156000</v>
      </c>
      <c r="Y12" s="73">
        <f t="shared" si="0"/>
        <v>54253764</v>
      </c>
      <c r="Z12" s="170">
        <f>+IF(X12&lt;&gt;0,+(Y12/X12)*100,0)</f>
        <v>298.8200264375413</v>
      </c>
      <c r="AA12" s="74">
        <f>SUM(AA6:AA11)</f>
        <v>36312000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45170227</v>
      </c>
      <c r="D17" s="155"/>
      <c r="E17" s="59">
        <v>44302000</v>
      </c>
      <c r="F17" s="60">
        <v>44302000</v>
      </c>
      <c r="G17" s="60">
        <v>45236560</v>
      </c>
      <c r="H17" s="60">
        <v>45236560</v>
      </c>
      <c r="I17" s="60">
        <v>45236560</v>
      </c>
      <c r="J17" s="60">
        <v>45236560</v>
      </c>
      <c r="K17" s="60">
        <v>45236560</v>
      </c>
      <c r="L17" s="60"/>
      <c r="M17" s="60"/>
      <c r="N17" s="60">
        <v>45236560</v>
      </c>
      <c r="O17" s="60"/>
      <c r="P17" s="60"/>
      <c r="Q17" s="60"/>
      <c r="R17" s="60"/>
      <c r="S17" s="60"/>
      <c r="T17" s="60"/>
      <c r="U17" s="60"/>
      <c r="V17" s="60"/>
      <c r="W17" s="60">
        <v>45236560</v>
      </c>
      <c r="X17" s="60">
        <v>22151000</v>
      </c>
      <c r="Y17" s="60">
        <v>23085560</v>
      </c>
      <c r="Z17" s="140">
        <v>104.22</v>
      </c>
      <c r="AA17" s="62">
        <v>44302000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56320813</v>
      </c>
      <c r="D19" s="155"/>
      <c r="E19" s="59">
        <v>65910000</v>
      </c>
      <c r="F19" s="60">
        <v>65910000</v>
      </c>
      <c r="G19" s="60">
        <v>58249195</v>
      </c>
      <c r="H19" s="60">
        <v>58418833</v>
      </c>
      <c r="I19" s="60">
        <v>59244489</v>
      </c>
      <c r="J19" s="60">
        <v>59244489</v>
      </c>
      <c r="K19" s="60">
        <v>60248780</v>
      </c>
      <c r="L19" s="60"/>
      <c r="M19" s="60"/>
      <c r="N19" s="60">
        <v>60248780</v>
      </c>
      <c r="O19" s="60"/>
      <c r="P19" s="60"/>
      <c r="Q19" s="60"/>
      <c r="R19" s="60"/>
      <c r="S19" s="60"/>
      <c r="T19" s="60"/>
      <c r="U19" s="60"/>
      <c r="V19" s="60"/>
      <c r="W19" s="60">
        <v>60248780</v>
      </c>
      <c r="X19" s="60">
        <v>32955000</v>
      </c>
      <c r="Y19" s="60">
        <v>27293780</v>
      </c>
      <c r="Z19" s="140">
        <v>82.82</v>
      </c>
      <c r="AA19" s="62">
        <v>65910000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117778</v>
      </c>
      <c r="D22" s="155"/>
      <c r="E22" s="59">
        <v>119000</v>
      </c>
      <c r="F22" s="60">
        <v>119000</v>
      </c>
      <c r="G22" s="60">
        <v>117778</v>
      </c>
      <c r="H22" s="60">
        <v>117778</v>
      </c>
      <c r="I22" s="60">
        <v>117778</v>
      </c>
      <c r="J22" s="60">
        <v>117778</v>
      </c>
      <c r="K22" s="60">
        <v>117778</v>
      </c>
      <c r="L22" s="60"/>
      <c r="M22" s="60"/>
      <c r="N22" s="60">
        <v>117778</v>
      </c>
      <c r="O22" s="60"/>
      <c r="P22" s="60"/>
      <c r="Q22" s="60"/>
      <c r="R22" s="60"/>
      <c r="S22" s="60"/>
      <c r="T22" s="60"/>
      <c r="U22" s="60"/>
      <c r="V22" s="60"/>
      <c r="W22" s="60">
        <v>117778</v>
      </c>
      <c r="X22" s="60">
        <v>59500</v>
      </c>
      <c r="Y22" s="60">
        <v>58278</v>
      </c>
      <c r="Z22" s="140">
        <v>97.95</v>
      </c>
      <c r="AA22" s="62">
        <v>119000</v>
      </c>
    </row>
    <row r="23" spans="1:27" ht="13.5">
      <c r="A23" s="249" t="s">
        <v>158</v>
      </c>
      <c r="B23" s="182"/>
      <c r="C23" s="155">
        <v>1490001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103098819</v>
      </c>
      <c r="D24" s="168">
        <f>SUM(D15:D23)</f>
        <v>0</v>
      </c>
      <c r="E24" s="76">
        <f t="shared" si="1"/>
        <v>110331000</v>
      </c>
      <c r="F24" s="77">
        <f t="shared" si="1"/>
        <v>110331000</v>
      </c>
      <c r="G24" s="77">
        <f t="shared" si="1"/>
        <v>103603533</v>
      </c>
      <c r="H24" s="77">
        <f t="shared" si="1"/>
        <v>103773171</v>
      </c>
      <c r="I24" s="77">
        <f t="shared" si="1"/>
        <v>104598827</v>
      </c>
      <c r="J24" s="77">
        <f t="shared" si="1"/>
        <v>104598827</v>
      </c>
      <c r="K24" s="77">
        <f t="shared" si="1"/>
        <v>105603118</v>
      </c>
      <c r="L24" s="77">
        <f t="shared" si="1"/>
        <v>0</v>
      </c>
      <c r="M24" s="77">
        <f t="shared" si="1"/>
        <v>0</v>
      </c>
      <c r="N24" s="77">
        <f t="shared" si="1"/>
        <v>105603118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105603118</v>
      </c>
      <c r="X24" s="77">
        <f t="shared" si="1"/>
        <v>55165500</v>
      </c>
      <c r="Y24" s="77">
        <f t="shared" si="1"/>
        <v>50437618</v>
      </c>
      <c r="Z24" s="212">
        <f>+IF(X24&lt;&gt;0,+(Y24/X24)*100,0)</f>
        <v>91.42963990175019</v>
      </c>
      <c r="AA24" s="79">
        <f>SUM(AA15:AA23)</f>
        <v>110331000</v>
      </c>
    </row>
    <row r="25" spans="1:27" ht="13.5">
      <c r="A25" s="250" t="s">
        <v>159</v>
      </c>
      <c r="B25" s="251"/>
      <c r="C25" s="168">
        <f aca="true" t="shared" si="2" ref="C25:Y25">+C12+C24</f>
        <v>137242787</v>
      </c>
      <c r="D25" s="168">
        <f>+D12+D24</f>
        <v>0</v>
      </c>
      <c r="E25" s="72">
        <f t="shared" si="2"/>
        <v>146643000</v>
      </c>
      <c r="F25" s="73">
        <f t="shared" si="2"/>
        <v>146643000</v>
      </c>
      <c r="G25" s="73">
        <f t="shared" si="2"/>
        <v>176412744</v>
      </c>
      <c r="H25" s="73">
        <f t="shared" si="2"/>
        <v>177749504</v>
      </c>
      <c r="I25" s="73">
        <f t="shared" si="2"/>
        <v>176241316</v>
      </c>
      <c r="J25" s="73">
        <f t="shared" si="2"/>
        <v>176241316</v>
      </c>
      <c r="K25" s="73">
        <f t="shared" si="2"/>
        <v>178012882</v>
      </c>
      <c r="L25" s="73">
        <f t="shared" si="2"/>
        <v>0</v>
      </c>
      <c r="M25" s="73">
        <f t="shared" si="2"/>
        <v>0</v>
      </c>
      <c r="N25" s="73">
        <f t="shared" si="2"/>
        <v>178012882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178012882</v>
      </c>
      <c r="X25" s="73">
        <f t="shared" si="2"/>
        <v>73321500</v>
      </c>
      <c r="Y25" s="73">
        <f t="shared" si="2"/>
        <v>104691382</v>
      </c>
      <c r="Z25" s="170">
        <f>+IF(X25&lt;&gt;0,+(Y25/X25)*100,0)</f>
        <v>142.78401560251768</v>
      </c>
      <c r="AA25" s="74">
        <f>+AA12+AA24</f>
        <v>146643000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124511</v>
      </c>
      <c r="D30" s="155"/>
      <c r="E30" s="59">
        <v>40000</v>
      </c>
      <c r="F30" s="60">
        <v>40000</v>
      </c>
      <c r="G30" s="60">
        <v>889293</v>
      </c>
      <c r="H30" s="60">
        <v>890742</v>
      </c>
      <c r="I30" s="60">
        <v>896036</v>
      </c>
      <c r="J30" s="60">
        <v>896036</v>
      </c>
      <c r="K30" s="60">
        <v>893438</v>
      </c>
      <c r="L30" s="60"/>
      <c r="M30" s="60"/>
      <c r="N30" s="60">
        <v>893438</v>
      </c>
      <c r="O30" s="60"/>
      <c r="P30" s="60"/>
      <c r="Q30" s="60"/>
      <c r="R30" s="60"/>
      <c r="S30" s="60"/>
      <c r="T30" s="60"/>
      <c r="U30" s="60"/>
      <c r="V30" s="60"/>
      <c r="W30" s="60">
        <v>893438</v>
      </c>
      <c r="X30" s="60">
        <v>20000</v>
      </c>
      <c r="Y30" s="60">
        <v>873438</v>
      </c>
      <c r="Z30" s="140">
        <v>4367.19</v>
      </c>
      <c r="AA30" s="62">
        <v>40000</v>
      </c>
    </row>
    <row r="31" spans="1:27" ht="13.5">
      <c r="A31" s="249" t="s">
        <v>163</v>
      </c>
      <c r="B31" s="182"/>
      <c r="C31" s="155">
        <v>150094</v>
      </c>
      <c r="D31" s="155"/>
      <c r="E31" s="59">
        <v>177000</v>
      </c>
      <c r="F31" s="60">
        <v>177000</v>
      </c>
      <c r="G31" s="60">
        <v>85032</v>
      </c>
      <c r="H31" s="60">
        <v>105625</v>
      </c>
      <c r="I31" s="60">
        <v>111624</v>
      </c>
      <c r="J31" s="60">
        <v>111624</v>
      </c>
      <c r="K31" s="60">
        <v>126653</v>
      </c>
      <c r="L31" s="60"/>
      <c r="M31" s="60"/>
      <c r="N31" s="60">
        <v>126653</v>
      </c>
      <c r="O31" s="60"/>
      <c r="P31" s="60"/>
      <c r="Q31" s="60"/>
      <c r="R31" s="60"/>
      <c r="S31" s="60"/>
      <c r="T31" s="60"/>
      <c r="U31" s="60"/>
      <c r="V31" s="60"/>
      <c r="W31" s="60">
        <v>126653</v>
      </c>
      <c r="X31" s="60">
        <v>88500</v>
      </c>
      <c r="Y31" s="60">
        <v>38153</v>
      </c>
      <c r="Z31" s="140">
        <v>43.11</v>
      </c>
      <c r="AA31" s="62">
        <v>177000</v>
      </c>
    </row>
    <row r="32" spans="1:27" ht="13.5">
      <c r="A32" s="249" t="s">
        <v>164</v>
      </c>
      <c r="B32" s="182"/>
      <c r="C32" s="155">
        <v>10101094</v>
      </c>
      <c r="D32" s="155"/>
      <c r="E32" s="59">
        <v>4216000</v>
      </c>
      <c r="F32" s="60">
        <v>4216000</v>
      </c>
      <c r="G32" s="60">
        <v>19053559</v>
      </c>
      <c r="H32" s="60">
        <v>22420466</v>
      </c>
      <c r="I32" s="60">
        <v>20583375</v>
      </c>
      <c r="J32" s="60">
        <v>20583375</v>
      </c>
      <c r="K32" s="60">
        <v>22993112</v>
      </c>
      <c r="L32" s="60"/>
      <c r="M32" s="60"/>
      <c r="N32" s="60">
        <v>22993112</v>
      </c>
      <c r="O32" s="60"/>
      <c r="P32" s="60"/>
      <c r="Q32" s="60"/>
      <c r="R32" s="60"/>
      <c r="S32" s="60"/>
      <c r="T32" s="60"/>
      <c r="U32" s="60"/>
      <c r="V32" s="60"/>
      <c r="W32" s="60">
        <v>22993112</v>
      </c>
      <c r="X32" s="60">
        <v>2108000</v>
      </c>
      <c r="Y32" s="60">
        <v>20885112</v>
      </c>
      <c r="Z32" s="140">
        <v>990.75</v>
      </c>
      <c r="AA32" s="62">
        <v>4216000</v>
      </c>
    </row>
    <row r="33" spans="1:27" ht="13.5">
      <c r="A33" s="249" t="s">
        <v>165</v>
      </c>
      <c r="B33" s="182"/>
      <c r="C33" s="155">
        <v>1390929</v>
      </c>
      <c r="D33" s="155"/>
      <c r="E33" s="59">
        <v>1395000</v>
      </c>
      <c r="F33" s="60">
        <v>1395000</v>
      </c>
      <c r="G33" s="60">
        <v>23022388</v>
      </c>
      <c r="H33" s="60">
        <v>23022388</v>
      </c>
      <c r="I33" s="60">
        <v>23022388</v>
      </c>
      <c r="J33" s="60">
        <v>23022388</v>
      </c>
      <c r="K33" s="60">
        <v>23012249</v>
      </c>
      <c r="L33" s="60"/>
      <c r="M33" s="60"/>
      <c r="N33" s="60">
        <v>23012249</v>
      </c>
      <c r="O33" s="60"/>
      <c r="P33" s="60"/>
      <c r="Q33" s="60"/>
      <c r="R33" s="60"/>
      <c r="S33" s="60"/>
      <c r="T33" s="60"/>
      <c r="U33" s="60"/>
      <c r="V33" s="60"/>
      <c r="W33" s="60">
        <v>23012249</v>
      </c>
      <c r="X33" s="60">
        <v>697500</v>
      </c>
      <c r="Y33" s="60">
        <v>22314749</v>
      </c>
      <c r="Z33" s="140">
        <v>3199.25</v>
      </c>
      <c r="AA33" s="62">
        <v>1395000</v>
      </c>
    </row>
    <row r="34" spans="1:27" ht="13.5">
      <c r="A34" s="250" t="s">
        <v>58</v>
      </c>
      <c r="B34" s="251"/>
      <c r="C34" s="168">
        <f aca="true" t="shared" si="3" ref="C34:Y34">SUM(C29:C33)</f>
        <v>11766628</v>
      </c>
      <c r="D34" s="168">
        <f>SUM(D29:D33)</f>
        <v>0</v>
      </c>
      <c r="E34" s="72">
        <f t="shared" si="3"/>
        <v>5828000</v>
      </c>
      <c r="F34" s="73">
        <f t="shared" si="3"/>
        <v>5828000</v>
      </c>
      <c r="G34" s="73">
        <f t="shared" si="3"/>
        <v>43050272</v>
      </c>
      <c r="H34" s="73">
        <f t="shared" si="3"/>
        <v>46439221</v>
      </c>
      <c r="I34" s="73">
        <f t="shared" si="3"/>
        <v>44613423</v>
      </c>
      <c r="J34" s="73">
        <f t="shared" si="3"/>
        <v>44613423</v>
      </c>
      <c r="K34" s="73">
        <f t="shared" si="3"/>
        <v>47025452</v>
      </c>
      <c r="L34" s="73">
        <f t="shared" si="3"/>
        <v>0</v>
      </c>
      <c r="M34" s="73">
        <f t="shared" si="3"/>
        <v>0</v>
      </c>
      <c r="N34" s="73">
        <f t="shared" si="3"/>
        <v>47025452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47025452</v>
      </c>
      <c r="X34" s="73">
        <f t="shared" si="3"/>
        <v>2914000</v>
      </c>
      <c r="Y34" s="73">
        <f t="shared" si="3"/>
        <v>44111452</v>
      </c>
      <c r="Z34" s="170">
        <f>+IF(X34&lt;&gt;0,+(Y34/X34)*100,0)</f>
        <v>1513.7766643788607</v>
      </c>
      <c r="AA34" s="74">
        <f>SUM(AA29:AA33)</f>
        <v>5828000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863441</v>
      </c>
      <c r="D37" s="155"/>
      <c r="E37" s="59">
        <v>868000</v>
      </c>
      <c r="F37" s="60">
        <v>868000</v>
      </c>
      <c r="G37" s="60">
        <v>987952</v>
      </c>
      <c r="H37" s="60">
        <v>964317</v>
      </c>
      <c r="I37" s="60">
        <v>913725</v>
      </c>
      <c r="J37" s="60">
        <v>913725</v>
      </c>
      <c r="K37" s="60">
        <v>913725</v>
      </c>
      <c r="L37" s="60"/>
      <c r="M37" s="60"/>
      <c r="N37" s="60">
        <v>913725</v>
      </c>
      <c r="O37" s="60"/>
      <c r="P37" s="60"/>
      <c r="Q37" s="60"/>
      <c r="R37" s="60"/>
      <c r="S37" s="60"/>
      <c r="T37" s="60"/>
      <c r="U37" s="60"/>
      <c r="V37" s="60"/>
      <c r="W37" s="60">
        <v>913725</v>
      </c>
      <c r="X37" s="60">
        <v>434000</v>
      </c>
      <c r="Y37" s="60">
        <v>479725</v>
      </c>
      <c r="Z37" s="140">
        <v>110.54</v>
      </c>
      <c r="AA37" s="62">
        <v>868000</v>
      </c>
    </row>
    <row r="38" spans="1:27" ht="13.5">
      <c r="A38" s="249" t="s">
        <v>165</v>
      </c>
      <c r="B38" s="182"/>
      <c r="C38" s="155">
        <v>7165593</v>
      </c>
      <c r="D38" s="155"/>
      <c r="E38" s="59">
        <v>7361000</v>
      </c>
      <c r="F38" s="60">
        <v>7361000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3680500</v>
      </c>
      <c r="Y38" s="60">
        <v>-3680500</v>
      </c>
      <c r="Z38" s="140">
        <v>-100</v>
      </c>
      <c r="AA38" s="62">
        <v>7361000</v>
      </c>
    </row>
    <row r="39" spans="1:27" ht="13.5">
      <c r="A39" s="250" t="s">
        <v>59</v>
      </c>
      <c r="B39" s="253"/>
      <c r="C39" s="168">
        <f aca="true" t="shared" si="4" ref="C39:Y39">SUM(C37:C38)</f>
        <v>8029034</v>
      </c>
      <c r="D39" s="168">
        <f>SUM(D37:D38)</f>
        <v>0</v>
      </c>
      <c r="E39" s="76">
        <f t="shared" si="4"/>
        <v>8229000</v>
      </c>
      <c r="F39" s="77">
        <f t="shared" si="4"/>
        <v>8229000</v>
      </c>
      <c r="G39" s="77">
        <f t="shared" si="4"/>
        <v>987952</v>
      </c>
      <c r="H39" s="77">
        <f t="shared" si="4"/>
        <v>964317</v>
      </c>
      <c r="I39" s="77">
        <f t="shared" si="4"/>
        <v>913725</v>
      </c>
      <c r="J39" s="77">
        <f t="shared" si="4"/>
        <v>913725</v>
      </c>
      <c r="K39" s="77">
        <f t="shared" si="4"/>
        <v>913725</v>
      </c>
      <c r="L39" s="77">
        <f t="shared" si="4"/>
        <v>0</v>
      </c>
      <c r="M39" s="77">
        <f t="shared" si="4"/>
        <v>0</v>
      </c>
      <c r="N39" s="77">
        <f t="shared" si="4"/>
        <v>913725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913725</v>
      </c>
      <c r="X39" s="77">
        <f t="shared" si="4"/>
        <v>4114500</v>
      </c>
      <c r="Y39" s="77">
        <f t="shared" si="4"/>
        <v>-3200775</v>
      </c>
      <c r="Z39" s="212">
        <f>+IF(X39&lt;&gt;0,+(Y39/X39)*100,0)</f>
        <v>-77.79256288734962</v>
      </c>
      <c r="AA39" s="79">
        <f>SUM(AA37:AA38)</f>
        <v>8229000</v>
      </c>
    </row>
    <row r="40" spans="1:27" ht="13.5">
      <c r="A40" s="250" t="s">
        <v>167</v>
      </c>
      <c r="B40" s="251"/>
      <c r="C40" s="168">
        <f aca="true" t="shared" si="5" ref="C40:Y40">+C34+C39</f>
        <v>19795662</v>
      </c>
      <c r="D40" s="168">
        <f>+D34+D39</f>
        <v>0</v>
      </c>
      <c r="E40" s="72">
        <f t="shared" si="5"/>
        <v>14057000</v>
      </c>
      <c r="F40" s="73">
        <f t="shared" si="5"/>
        <v>14057000</v>
      </c>
      <c r="G40" s="73">
        <f t="shared" si="5"/>
        <v>44038224</v>
      </c>
      <c r="H40" s="73">
        <f t="shared" si="5"/>
        <v>47403538</v>
      </c>
      <c r="I40" s="73">
        <f t="shared" si="5"/>
        <v>45527148</v>
      </c>
      <c r="J40" s="73">
        <f t="shared" si="5"/>
        <v>45527148</v>
      </c>
      <c r="K40" s="73">
        <f t="shared" si="5"/>
        <v>47939177</v>
      </c>
      <c r="L40" s="73">
        <f t="shared" si="5"/>
        <v>0</v>
      </c>
      <c r="M40" s="73">
        <f t="shared" si="5"/>
        <v>0</v>
      </c>
      <c r="N40" s="73">
        <f t="shared" si="5"/>
        <v>47939177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47939177</v>
      </c>
      <c r="X40" s="73">
        <f t="shared" si="5"/>
        <v>7028500</v>
      </c>
      <c r="Y40" s="73">
        <f t="shared" si="5"/>
        <v>40910677</v>
      </c>
      <c r="Z40" s="170">
        <f>+IF(X40&lt;&gt;0,+(Y40/X40)*100,0)</f>
        <v>582.0683929714733</v>
      </c>
      <c r="AA40" s="74">
        <f>+AA34+AA39</f>
        <v>14057000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117447125</v>
      </c>
      <c r="D42" s="257">
        <f>+D25-D40</f>
        <v>0</v>
      </c>
      <c r="E42" s="258">
        <f t="shared" si="6"/>
        <v>132586000</v>
      </c>
      <c r="F42" s="259">
        <f t="shared" si="6"/>
        <v>132586000</v>
      </c>
      <c r="G42" s="259">
        <f t="shared" si="6"/>
        <v>132374520</v>
      </c>
      <c r="H42" s="259">
        <f t="shared" si="6"/>
        <v>130345966</v>
      </c>
      <c r="I42" s="259">
        <f t="shared" si="6"/>
        <v>130714168</v>
      </c>
      <c r="J42" s="259">
        <f t="shared" si="6"/>
        <v>130714168</v>
      </c>
      <c r="K42" s="259">
        <f t="shared" si="6"/>
        <v>130073705</v>
      </c>
      <c r="L42" s="259">
        <f t="shared" si="6"/>
        <v>0</v>
      </c>
      <c r="M42" s="259">
        <f t="shared" si="6"/>
        <v>0</v>
      </c>
      <c r="N42" s="259">
        <f t="shared" si="6"/>
        <v>130073705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130073705</v>
      </c>
      <c r="X42" s="259">
        <f t="shared" si="6"/>
        <v>66293000</v>
      </c>
      <c r="Y42" s="259">
        <f t="shared" si="6"/>
        <v>63780705</v>
      </c>
      <c r="Z42" s="260">
        <f>+IF(X42&lt;&gt;0,+(Y42/X42)*100,0)</f>
        <v>96.21031632299037</v>
      </c>
      <c r="AA42" s="261">
        <f>+AA25-AA40</f>
        <v>132586000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117447125</v>
      </c>
      <c r="D45" s="155"/>
      <c r="E45" s="59">
        <v>132586000</v>
      </c>
      <c r="F45" s="60">
        <v>132586000</v>
      </c>
      <c r="G45" s="60">
        <v>94020198</v>
      </c>
      <c r="H45" s="60">
        <v>130345966</v>
      </c>
      <c r="I45" s="60">
        <v>130714168</v>
      </c>
      <c r="J45" s="60">
        <v>130714168</v>
      </c>
      <c r="K45" s="60">
        <v>130073705</v>
      </c>
      <c r="L45" s="60"/>
      <c r="M45" s="60"/>
      <c r="N45" s="60">
        <v>130073705</v>
      </c>
      <c r="O45" s="60"/>
      <c r="P45" s="60"/>
      <c r="Q45" s="60"/>
      <c r="R45" s="60"/>
      <c r="S45" s="60"/>
      <c r="T45" s="60"/>
      <c r="U45" s="60"/>
      <c r="V45" s="60"/>
      <c r="W45" s="60">
        <v>130073705</v>
      </c>
      <c r="X45" s="60">
        <v>66293000</v>
      </c>
      <c r="Y45" s="60">
        <v>63780705</v>
      </c>
      <c r="Z45" s="139">
        <v>96.21</v>
      </c>
      <c r="AA45" s="62">
        <v>132586000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38354322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117447125</v>
      </c>
      <c r="D48" s="217">
        <f>SUM(D45:D47)</f>
        <v>0</v>
      </c>
      <c r="E48" s="264">
        <f t="shared" si="7"/>
        <v>132586000</v>
      </c>
      <c r="F48" s="219">
        <f t="shared" si="7"/>
        <v>132586000</v>
      </c>
      <c r="G48" s="219">
        <f t="shared" si="7"/>
        <v>132374520</v>
      </c>
      <c r="H48" s="219">
        <f t="shared" si="7"/>
        <v>130345966</v>
      </c>
      <c r="I48" s="219">
        <f t="shared" si="7"/>
        <v>130714168</v>
      </c>
      <c r="J48" s="219">
        <f t="shared" si="7"/>
        <v>130714168</v>
      </c>
      <c r="K48" s="219">
        <f t="shared" si="7"/>
        <v>130073705</v>
      </c>
      <c r="L48" s="219">
        <f t="shared" si="7"/>
        <v>0</v>
      </c>
      <c r="M48" s="219">
        <f t="shared" si="7"/>
        <v>0</v>
      </c>
      <c r="N48" s="219">
        <f t="shared" si="7"/>
        <v>130073705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130073705</v>
      </c>
      <c r="X48" s="219">
        <f t="shared" si="7"/>
        <v>66293000</v>
      </c>
      <c r="Y48" s="219">
        <f t="shared" si="7"/>
        <v>63780705</v>
      </c>
      <c r="Z48" s="265">
        <f>+IF(X48&lt;&gt;0,+(Y48/X48)*100,0)</f>
        <v>96.21031632299037</v>
      </c>
      <c r="AA48" s="232">
        <f>SUM(AA45:AA47)</f>
        <v>132586000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25864592</v>
      </c>
      <c r="D6" s="155"/>
      <c r="E6" s="59">
        <v>29038000</v>
      </c>
      <c r="F6" s="60">
        <v>29038000</v>
      </c>
      <c r="G6" s="60">
        <v>8480707</v>
      </c>
      <c r="H6" s="60">
        <v>5736495</v>
      </c>
      <c r="I6" s="60">
        <v>1854730</v>
      </c>
      <c r="J6" s="60">
        <v>16071932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16071932</v>
      </c>
      <c r="X6" s="60">
        <v>14847998</v>
      </c>
      <c r="Y6" s="60">
        <v>1223934</v>
      </c>
      <c r="Z6" s="140">
        <v>8.24</v>
      </c>
      <c r="AA6" s="62">
        <v>29038000</v>
      </c>
    </row>
    <row r="7" spans="1:27" ht="13.5">
      <c r="A7" s="249" t="s">
        <v>178</v>
      </c>
      <c r="B7" s="182"/>
      <c r="C7" s="155">
        <v>28250000</v>
      </c>
      <c r="D7" s="155"/>
      <c r="E7" s="59">
        <v>29862000</v>
      </c>
      <c r="F7" s="60">
        <v>29862000</v>
      </c>
      <c r="G7" s="60">
        <v>1800000</v>
      </c>
      <c r="H7" s="60">
        <v>1784000</v>
      </c>
      <c r="I7" s="60">
        <v>500316</v>
      </c>
      <c r="J7" s="60">
        <v>4084316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4084316</v>
      </c>
      <c r="X7" s="60">
        <v>26877000</v>
      </c>
      <c r="Y7" s="60">
        <v>-22792684</v>
      </c>
      <c r="Z7" s="140">
        <v>-84.8</v>
      </c>
      <c r="AA7" s="62">
        <v>29862000</v>
      </c>
    </row>
    <row r="8" spans="1:27" ht="13.5">
      <c r="A8" s="249" t="s">
        <v>179</v>
      </c>
      <c r="B8" s="182"/>
      <c r="C8" s="155"/>
      <c r="D8" s="155"/>
      <c r="E8" s="59">
        <v>9050000</v>
      </c>
      <c r="F8" s="60">
        <v>9050000</v>
      </c>
      <c r="G8" s="60">
        <v>4257000</v>
      </c>
      <c r="H8" s="60"/>
      <c r="I8" s="60"/>
      <c r="J8" s="60">
        <v>4257000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4257000</v>
      </c>
      <c r="X8" s="60">
        <v>6216000</v>
      </c>
      <c r="Y8" s="60">
        <v>-1959000</v>
      </c>
      <c r="Z8" s="140">
        <v>-31.52</v>
      </c>
      <c r="AA8" s="62">
        <v>9050000</v>
      </c>
    </row>
    <row r="9" spans="1:27" ht="13.5">
      <c r="A9" s="249" t="s">
        <v>180</v>
      </c>
      <c r="B9" s="182"/>
      <c r="C9" s="155">
        <v>1292905</v>
      </c>
      <c r="D9" s="155"/>
      <c r="E9" s="59">
        <v>1078000</v>
      </c>
      <c r="F9" s="60">
        <v>1078000</v>
      </c>
      <c r="G9" s="60">
        <v>70327</v>
      </c>
      <c r="H9" s="60">
        <v>85920</v>
      </c>
      <c r="I9" s="60">
        <v>98675</v>
      </c>
      <c r="J9" s="60">
        <v>254922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254922</v>
      </c>
      <c r="X9" s="60">
        <v>540000</v>
      </c>
      <c r="Y9" s="60">
        <v>-285078</v>
      </c>
      <c r="Z9" s="140">
        <v>-52.79</v>
      </c>
      <c r="AA9" s="62">
        <v>1078000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36519166</v>
      </c>
      <c r="D12" s="155"/>
      <c r="E12" s="59">
        <v>-62374604</v>
      </c>
      <c r="F12" s="60">
        <v>-62374604</v>
      </c>
      <c r="G12" s="60">
        <v>-6733242</v>
      </c>
      <c r="H12" s="60">
        <v>-11939694</v>
      </c>
      <c r="I12" s="60">
        <v>-5467876</v>
      </c>
      <c r="J12" s="60">
        <v>-24140812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-24140812</v>
      </c>
      <c r="X12" s="60">
        <v>-31812300</v>
      </c>
      <c r="Y12" s="60">
        <v>7671488</v>
      </c>
      <c r="Z12" s="140">
        <v>-24.11</v>
      </c>
      <c r="AA12" s="62">
        <v>-62374604</v>
      </c>
    </row>
    <row r="13" spans="1:27" ht="13.5">
      <c r="A13" s="249" t="s">
        <v>40</v>
      </c>
      <c r="B13" s="182"/>
      <c r="C13" s="155"/>
      <c r="D13" s="155"/>
      <c r="E13" s="59">
        <v>-171000</v>
      </c>
      <c r="F13" s="60">
        <v>-171000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-86000</v>
      </c>
      <c r="Y13" s="60">
        <v>86000</v>
      </c>
      <c r="Z13" s="140">
        <v>-100</v>
      </c>
      <c r="AA13" s="62">
        <v>-171000</v>
      </c>
    </row>
    <row r="14" spans="1:27" ht="13.5">
      <c r="A14" s="249" t="s">
        <v>42</v>
      </c>
      <c r="B14" s="182"/>
      <c r="C14" s="155">
        <v>6800850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98727513</v>
      </c>
      <c r="D15" s="168">
        <f>SUM(D6:D14)</f>
        <v>0</v>
      </c>
      <c r="E15" s="72">
        <f t="shared" si="0"/>
        <v>6482396</v>
      </c>
      <c r="F15" s="73">
        <f t="shared" si="0"/>
        <v>6482396</v>
      </c>
      <c r="G15" s="73">
        <f t="shared" si="0"/>
        <v>7874792</v>
      </c>
      <c r="H15" s="73">
        <f t="shared" si="0"/>
        <v>-4333279</v>
      </c>
      <c r="I15" s="73">
        <f t="shared" si="0"/>
        <v>-3014155</v>
      </c>
      <c r="J15" s="73">
        <f t="shared" si="0"/>
        <v>527358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527358</v>
      </c>
      <c r="X15" s="73">
        <f t="shared" si="0"/>
        <v>16582698</v>
      </c>
      <c r="Y15" s="73">
        <f t="shared" si="0"/>
        <v>-16055340</v>
      </c>
      <c r="Z15" s="170">
        <f>+IF(X15&lt;&gt;0,+(Y15/X15)*100,0)</f>
        <v>-96.81982992152423</v>
      </c>
      <c r="AA15" s="74">
        <f>SUM(AA6:AA14)</f>
        <v>6482396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615714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15131399</v>
      </c>
      <c r="D24" s="155"/>
      <c r="E24" s="59">
        <v>-14725000</v>
      </c>
      <c r="F24" s="60">
        <v>-14725000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-7362502</v>
      </c>
      <c r="Y24" s="60">
        <v>7362502</v>
      </c>
      <c r="Z24" s="140">
        <v>-100</v>
      </c>
      <c r="AA24" s="62">
        <v>-14725000</v>
      </c>
    </row>
    <row r="25" spans="1:27" ht="13.5">
      <c r="A25" s="250" t="s">
        <v>191</v>
      </c>
      <c r="B25" s="251"/>
      <c r="C25" s="168">
        <f aca="true" t="shared" si="1" ref="C25:Y25">SUM(C19:C24)</f>
        <v>15747113</v>
      </c>
      <c r="D25" s="168">
        <f>SUM(D19:D24)</f>
        <v>0</v>
      </c>
      <c r="E25" s="72">
        <f t="shared" si="1"/>
        <v>-14725000</v>
      </c>
      <c r="F25" s="73">
        <f t="shared" si="1"/>
        <v>-14725000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-7362502</v>
      </c>
      <c r="Y25" s="73">
        <f t="shared" si="1"/>
        <v>7362502</v>
      </c>
      <c r="Z25" s="170">
        <f>+IF(X25&lt;&gt;0,+(Y25/X25)*100,0)</f>
        <v>-100</v>
      </c>
      <c r="AA25" s="74">
        <f>SUM(AA19:AA24)</f>
        <v>-14725000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140000</v>
      </c>
      <c r="F31" s="60">
        <v>140000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69998</v>
      </c>
      <c r="Y31" s="60">
        <v>-69998</v>
      </c>
      <c r="Z31" s="140">
        <v>-100</v>
      </c>
      <c r="AA31" s="62">
        <v>140000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-40000</v>
      </c>
      <c r="F33" s="60">
        <v>-40000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-40000</v>
      </c>
      <c r="Y33" s="60">
        <v>40000</v>
      </c>
      <c r="Z33" s="140">
        <v>-100</v>
      </c>
      <c r="AA33" s="62">
        <v>-40000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100000</v>
      </c>
      <c r="F34" s="73">
        <f t="shared" si="2"/>
        <v>100000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29998</v>
      </c>
      <c r="Y34" s="73">
        <f t="shared" si="2"/>
        <v>-29998</v>
      </c>
      <c r="Z34" s="170">
        <f>+IF(X34&lt;&gt;0,+(Y34/X34)*100,0)</f>
        <v>-100</v>
      </c>
      <c r="AA34" s="74">
        <f>SUM(AA29:AA33)</f>
        <v>100000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114474626</v>
      </c>
      <c r="D36" s="153">
        <f>+D15+D25+D34</f>
        <v>0</v>
      </c>
      <c r="E36" s="99">
        <f t="shared" si="3"/>
        <v>-8142604</v>
      </c>
      <c r="F36" s="100">
        <f t="shared" si="3"/>
        <v>-8142604</v>
      </c>
      <c r="G36" s="100">
        <f t="shared" si="3"/>
        <v>7874792</v>
      </c>
      <c r="H36" s="100">
        <f t="shared" si="3"/>
        <v>-4333279</v>
      </c>
      <c r="I36" s="100">
        <f t="shared" si="3"/>
        <v>-3014155</v>
      </c>
      <c r="J36" s="100">
        <f t="shared" si="3"/>
        <v>527358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527358</v>
      </c>
      <c r="X36" s="100">
        <f t="shared" si="3"/>
        <v>9250194</v>
      </c>
      <c r="Y36" s="100">
        <f t="shared" si="3"/>
        <v>-8722836</v>
      </c>
      <c r="Z36" s="137">
        <f>+IF(X36&lt;&gt;0,+(Y36/X36)*100,0)</f>
        <v>-94.29895200035804</v>
      </c>
      <c r="AA36" s="102">
        <f>+AA15+AA25+AA34</f>
        <v>-8142604</v>
      </c>
    </row>
    <row r="37" spans="1:27" ht="13.5">
      <c r="A37" s="249" t="s">
        <v>199</v>
      </c>
      <c r="B37" s="182"/>
      <c r="C37" s="153">
        <v>4505791</v>
      </c>
      <c r="D37" s="153"/>
      <c r="E37" s="99">
        <v>18770000</v>
      </c>
      <c r="F37" s="100">
        <v>18770000</v>
      </c>
      <c r="G37" s="100">
        <v>8014736</v>
      </c>
      <c r="H37" s="100">
        <v>15889528</v>
      </c>
      <c r="I37" s="100">
        <v>11556249</v>
      </c>
      <c r="J37" s="100">
        <v>8014736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8014736</v>
      </c>
      <c r="X37" s="100">
        <v>18770000</v>
      </c>
      <c r="Y37" s="100">
        <v>-10755264</v>
      </c>
      <c r="Z37" s="137">
        <v>-57.3</v>
      </c>
      <c r="AA37" s="102">
        <v>18770000</v>
      </c>
    </row>
    <row r="38" spans="1:27" ht="13.5">
      <c r="A38" s="269" t="s">
        <v>200</v>
      </c>
      <c r="B38" s="256"/>
      <c r="C38" s="257">
        <v>118980417</v>
      </c>
      <c r="D38" s="257"/>
      <c r="E38" s="258">
        <v>10627396</v>
      </c>
      <c r="F38" s="259">
        <v>10627396</v>
      </c>
      <c r="G38" s="259">
        <v>15889528</v>
      </c>
      <c r="H38" s="259">
        <v>11556249</v>
      </c>
      <c r="I38" s="259">
        <v>8542094</v>
      </c>
      <c r="J38" s="259">
        <v>8542094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28020194</v>
      </c>
      <c r="Y38" s="259">
        <v>-28020194</v>
      </c>
      <c r="Z38" s="260">
        <v>-100</v>
      </c>
      <c r="AA38" s="261">
        <v>10627396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15069593</v>
      </c>
      <c r="D5" s="200">
        <f t="shared" si="0"/>
        <v>0</v>
      </c>
      <c r="E5" s="106">
        <f t="shared" si="0"/>
        <v>14725000</v>
      </c>
      <c r="F5" s="106">
        <f t="shared" si="0"/>
        <v>14725000</v>
      </c>
      <c r="G5" s="106">
        <f t="shared" si="0"/>
        <v>239564</v>
      </c>
      <c r="H5" s="106">
        <f t="shared" si="0"/>
        <v>175458</v>
      </c>
      <c r="I5" s="106">
        <f t="shared" si="0"/>
        <v>906784</v>
      </c>
      <c r="J5" s="106">
        <f t="shared" si="0"/>
        <v>1321806</v>
      </c>
      <c r="K5" s="106">
        <f t="shared" si="0"/>
        <v>1156918</v>
      </c>
      <c r="L5" s="106">
        <f t="shared" si="0"/>
        <v>205656</v>
      </c>
      <c r="M5" s="106">
        <f t="shared" si="0"/>
        <v>596292</v>
      </c>
      <c r="N5" s="106">
        <f t="shared" si="0"/>
        <v>1958866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3280672</v>
      </c>
      <c r="X5" s="106">
        <f t="shared" si="0"/>
        <v>7362500</v>
      </c>
      <c r="Y5" s="106">
        <f t="shared" si="0"/>
        <v>-4081828</v>
      </c>
      <c r="Z5" s="201">
        <f>+IF(X5&lt;&gt;0,+(Y5/X5)*100,0)</f>
        <v>-55.440787775891344</v>
      </c>
      <c r="AA5" s="199">
        <f>SUM(AA11:AA18)</f>
        <v>14725000</v>
      </c>
    </row>
    <row r="6" spans="1:27" ht="13.5">
      <c r="A6" s="291" t="s">
        <v>204</v>
      </c>
      <c r="B6" s="142"/>
      <c r="C6" s="62">
        <v>8811843</v>
      </c>
      <c r="D6" s="156"/>
      <c r="E6" s="60">
        <v>9050000</v>
      </c>
      <c r="F6" s="60">
        <v>9050000</v>
      </c>
      <c r="G6" s="60">
        <v>239564</v>
      </c>
      <c r="H6" s="60">
        <v>175458</v>
      </c>
      <c r="I6" s="60">
        <v>906784</v>
      </c>
      <c r="J6" s="60">
        <v>1321806</v>
      </c>
      <c r="K6" s="60">
        <v>1156918</v>
      </c>
      <c r="L6" s="60">
        <v>205656</v>
      </c>
      <c r="M6" s="60">
        <v>596292</v>
      </c>
      <c r="N6" s="60">
        <v>1958866</v>
      </c>
      <c r="O6" s="60"/>
      <c r="P6" s="60"/>
      <c r="Q6" s="60"/>
      <c r="R6" s="60"/>
      <c r="S6" s="60"/>
      <c r="T6" s="60"/>
      <c r="U6" s="60"/>
      <c r="V6" s="60"/>
      <c r="W6" s="60">
        <v>3280672</v>
      </c>
      <c r="X6" s="60">
        <v>4525000</v>
      </c>
      <c r="Y6" s="60">
        <v>-1244328</v>
      </c>
      <c r="Z6" s="140">
        <v>-27.5</v>
      </c>
      <c r="AA6" s="155">
        <v>9050000</v>
      </c>
    </row>
    <row r="7" spans="1:27" ht="13.5">
      <c r="A7" s="291" t="s">
        <v>205</v>
      </c>
      <c r="B7" s="142"/>
      <c r="C7" s="62">
        <v>3435135</v>
      </c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</v>
      </c>
      <c r="Y7" s="60">
        <v>-1500000</v>
      </c>
      <c r="Z7" s="140">
        <v>-100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2500000</v>
      </c>
      <c r="F10" s="60">
        <v>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1250000</v>
      </c>
      <c r="Y10" s="60">
        <v>-1250000</v>
      </c>
      <c r="Z10" s="140">
        <v>-100</v>
      </c>
      <c r="AA10" s="155">
        <v>2500000</v>
      </c>
    </row>
    <row r="11" spans="1:27" ht="13.5">
      <c r="A11" s="292" t="s">
        <v>209</v>
      </c>
      <c r="B11" s="142"/>
      <c r="C11" s="293">
        <f aca="true" t="shared" si="1" ref="C11:Y11">SUM(C6:C10)</f>
        <v>12246978</v>
      </c>
      <c r="D11" s="294">
        <f t="shared" si="1"/>
        <v>0</v>
      </c>
      <c r="E11" s="295">
        <f t="shared" si="1"/>
        <v>14550000</v>
      </c>
      <c r="F11" s="295">
        <f t="shared" si="1"/>
        <v>14550000</v>
      </c>
      <c r="G11" s="295">
        <f t="shared" si="1"/>
        <v>239564</v>
      </c>
      <c r="H11" s="295">
        <f t="shared" si="1"/>
        <v>175458</v>
      </c>
      <c r="I11" s="295">
        <f t="shared" si="1"/>
        <v>906784</v>
      </c>
      <c r="J11" s="295">
        <f t="shared" si="1"/>
        <v>1321806</v>
      </c>
      <c r="K11" s="295">
        <f t="shared" si="1"/>
        <v>1156918</v>
      </c>
      <c r="L11" s="295">
        <f t="shared" si="1"/>
        <v>205656</v>
      </c>
      <c r="M11" s="295">
        <f t="shared" si="1"/>
        <v>596292</v>
      </c>
      <c r="N11" s="295">
        <f t="shared" si="1"/>
        <v>1958866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3280672</v>
      </c>
      <c r="X11" s="295">
        <f t="shared" si="1"/>
        <v>7275000</v>
      </c>
      <c r="Y11" s="295">
        <f t="shared" si="1"/>
        <v>-3994328</v>
      </c>
      <c r="Z11" s="296">
        <f>+IF(X11&lt;&gt;0,+(Y11/X11)*100,0)</f>
        <v>-54.90485223367697</v>
      </c>
      <c r="AA11" s="297">
        <f>SUM(AA6:AA10)</f>
        <v>14550000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2822615</v>
      </c>
      <c r="D15" s="156"/>
      <c r="E15" s="60">
        <v>175000</v>
      </c>
      <c r="F15" s="60">
        <v>175000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87500</v>
      </c>
      <c r="Y15" s="60">
        <v>-87500</v>
      </c>
      <c r="Z15" s="140">
        <v>-100</v>
      </c>
      <c r="AA15" s="155">
        <v>175000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50932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50932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8811843</v>
      </c>
      <c r="D36" s="156">
        <f t="shared" si="4"/>
        <v>0</v>
      </c>
      <c r="E36" s="60">
        <f t="shared" si="4"/>
        <v>9050000</v>
      </c>
      <c r="F36" s="60">
        <f t="shared" si="4"/>
        <v>9050000</v>
      </c>
      <c r="G36" s="60">
        <f t="shared" si="4"/>
        <v>239564</v>
      </c>
      <c r="H36" s="60">
        <f t="shared" si="4"/>
        <v>175458</v>
      </c>
      <c r="I36" s="60">
        <f t="shared" si="4"/>
        <v>906784</v>
      </c>
      <c r="J36" s="60">
        <f t="shared" si="4"/>
        <v>1321806</v>
      </c>
      <c r="K36" s="60">
        <f t="shared" si="4"/>
        <v>1156918</v>
      </c>
      <c r="L36" s="60">
        <f t="shared" si="4"/>
        <v>205656</v>
      </c>
      <c r="M36" s="60">
        <f t="shared" si="4"/>
        <v>596292</v>
      </c>
      <c r="N36" s="60">
        <f t="shared" si="4"/>
        <v>1958866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3280672</v>
      </c>
      <c r="X36" s="60">
        <f t="shared" si="4"/>
        <v>4525000</v>
      </c>
      <c r="Y36" s="60">
        <f t="shared" si="4"/>
        <v>-1244328</v>
      </c>
      <c r="Z36" s="140">
        <f aca="true" t="shared" si="5" ref="Z36:Z49">+IF(X36&lt;&gt;0,+(Y36/X36)*100,0)</f>
        <v>-27.498961325966853</v>
      </c>
      <c r="AA36" s="155">
        <f>AA6+AA21</f>
        <v>9050000</v>
      </c>
    </row>
    <row r="37" spans="1:27" ht="13.5">
      <c r="A37" s="291" t="s">
        <v>205</v>
      </c>
      <c r="B37" s="142"/>
      <c r="C37" s="62">
        <f t="shared" si="4"/>
        <v>3435135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1500000</v>
      </c>
      <c r="Y37" s="60">
        <f t="shared" si="4"/>
        <v>-1500000</v>
      </c>
      <c r="Z37" s="140">
        <f t="shared" si="5"/>
        <v>-100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2500000</v>
      </c>
      <c r="F40" s="60">
        <f t="shared" si="4"/>
        <v>2500000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1250000</v>
      </c>
      <c r="Y40" s="60">
        <f t="shared" si="4"/>
        <v>-1250000</v>
      </c>
      <c r="Z40" s="140">
        <f t="shared" si="5"/>
        <v>-100</v>
      </c>
      <c r="AA40" s="155">
        <f>AA10+AA25</f>
        <v>2500000</v>
      </c>
    </row>
    <row r="41" spans="1:27" ht="13.5">
      <c r="A41" s="292" t="s">
        <v>209</v>
      </c>
      <c r="B41" s="142"/>
      <c r="C41" s="293">
        <f aca="true" t="shared" si="6" ref="C41:Y41">SUM(C36:C40)</f>
        <v>12246978</v>
      </c>
      <c r="D41" s="294">
        <f t="shared" si="6"/>
        <v>0</v>
      </c>
      <c r="E41" s="295">
        <f t="shared" si="6"/>
        <v>14550000</v>
      </c>
      <c r="F41" s="295">
        <f t="shared" si="6"/>
        <v>14550000</v>
      </c>
      <c r="G41" s="295">
        <f t="shared" si="6"/>
        <v>239564</v>
      </c>
      <c r="H41" s="295">
        <f t="shared" si="6"/>
        <v>175458</v>
      </c>
      <c r="I41" s="295">
        <f t="shared" si="6"/>
        <v>906784</v>
      </c>
      <c r="J41" s="295">
        <f t="shared" si="6"/>
        <v>1321806</v>
      </c>
      <c r="K41" s="295">
        <f t="shared" si="6"/>
        <v>1156918</v>
      </c>
      <c r="L41" s="295">
        <f t="shared" si="6"/>
        <v>205656</v>
      </c>
      <c r="M41" s="295">
        <f t="shared" si="6"/>
        <v>596292</v>
      </c>
      <c r="N41" s="295">
        <f t="shared" si="6"/>
        <v>1958866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3280672</v>
      </c>
      <c r="X41" s="295">
        <f t="shared" si="6"/>
        <v>7275000</v>
      </c>
      <c r="Y41" s="295">
        <f t="shared" si="6"/>
        <v>-3994328</v>
      </c>
      <c r="Z41" s="296">
        <f t="shared" si="5"/>
        <v>-54.90485223367697</v>
      </c>
      <c r="AA41" s="297">
        <f>SUM(AA36:AA40)</f>
        <v>14550000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2873547</v>
      </c>
      <c r="D45" s="129">
        <f t="shared" si="7"/>
        <v>0</v>
      </c>
      <c r="E45" s="54">
        <f t="shared" si="7"/>
        <v>175000</v>
      </c>
      <c r="F45" s="54">
        <f t="shared" si="7"/>
        <v>175000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87500</v>
      </c>
      <c r="Y45" s="54">
        <f t="shared" si="7"/>
        <v>-87500</v>
      </c>
      <c r="Z45" s="184">
        <f t="shared" si="5"/>
        <v>-100</v>
      </c>
      <c r="AA45" s="130">
        <f t="shared" si="8"/>
        <v>175000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15120525</v>
      </c>
      <c r="D49" s="218">
        <f t="shared" si="9"/>
        <v>0</v>
      </c>
      <c r="E49" s="220">
        <f t="shared" si="9"/>
        <v>14725000</v>
      </c>
      <c r="F49" s="220">
        <f t="shared" si="9"/>
        <v>14725000</v>
      </c>
      <c r="G49" s="220">
        <f t="shared" si="9"/>
        <v>239564</v>
      </c>
      <c r="H49" s="220">
        <f t="shared" si="9"/>
        <v>175458</v>
      </c>
      <c r="I49" s="220">
        <f t="shared" si="9"/>
        <v>906784</v>
      </c>
      <c r="J49" s="220">
        <f t="shared" si="9"/>
        <v>1321806</v>
      </c>
      <c r="K49" s="220">
        <f t="shared" si="9"/>
        <v>1156918</v>
      </c>
      <c r="L49" s="220">
        <f t="shared" si="9"/>
        <v>205656</v>
      </c>
      <c r="M49" s="220">
        <f t="shared" si="9"/>
        <v>596292</v>
      </c>
      <c r="N49" s="220">
        <f t="shared" si="9"/>
        <v>1958866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3280672</v>
      </c>
      <c r="X49" s="220">
        <f t="shared" si="9"/>
        <v>7362500</v>
      </c>
      <c r="Y49" s="220">
        <f t="shared" si="9"/>
        <v>-4081828</v>
      </c>
      <c r="Z49" s="221">
        <f t="shared" si="5"/>
        <v>-55.440787775891344</v>
      </c>
      <c r="AA49" s="222">
        <f>SUM(AA41:AA48)</f>
        <v>14725000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3488690</v>
      </c>
      <c r="F68" s="60"/>
      <c r="G68" s="60">
        <v>173646</v>
      </c>
      <c r="H68" s="60">
        <v>113013</v>
      </c>
      <c r="I68" s="60">
        <v>151202</v>
      </c>
      <c r="J68" s="60">
        <v>437861</v>
      </c>
      <c r="K68" s="60">
        <v>725112</v>
      </c>
      <c r="L68" s="60">
        <v>97842</v>
      </c>
      <c r="M68" s="60">
        <v>51035</v>
      </c>
      <c r="N68" s="60">
        <v>873989</v>
      </c>
      <c r="O68" s="60"/>
      <c r="P68" s="60"/>
      <c r="Q68" s="60"/>
      <c r="R68" s="60"/>
      <c r="S68" s="60"/>
      <c r="T68" s="60"/>
      <c r="U68" s="60"/>
      <c r="V68" s="60"/>
      <c r="W68" s="60">
        <v>1311850</v>
      </c>
      <c r="X68" s="60"/>
      <c r="Y68" s="60">
        <v>1311850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3488690</v>
      </c>
      <c r="F69" s="220">
        <f t="shared" si="12"/>
        <v>0</v>
      </c>
      <c r="G69" s="220">
        <f t="shared" si="12"/>
        <v>173646</v>
      </c>
      <c r="H69" s="220">
        <f t="shared" si="12"/>
        <v>113013</v>
      </c>
      <c r="I69" s="220">
        <f t="shared" si="12"/>
        <v>151202</v>
      </c>
      <c r="J69" s="220">
        <f t="shared" si="12"/>
        <v>437861</v>
      </c>
      <c r="K69" s="220">
        <f t="shared" si="12"/>
        <v>725112</v>
      </c>
      <c r="L69" s="220">
        <f t="shared" si="12"/>
        <v>97842</v>
      </c>
      <c r="M69" s="220">
        <f t="shared" si="12"/>
        <v>51035</v>
      </c>
      <c r="N69" s="220">
        <f t="shared" si="12"/>
        <v>873989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1311850</v>
      </c>
      <c r="X69" s="220">
        <f t="shared" si="12"/>
        <v>0</v>
      </c>
      <c r="Y69" s="220">
        <f t="shared" si="12"/>
        <v>1311850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12246978</v>
      </c>
      <c r="D5" s="344">
        <f t="shared" si="0"/>
        <v>0</v>
      </c>
      <c r="E5" s="343">
        <f t="shared" si="0"/>
        <v>14550000</v>
      </c>
      <c r="F5" s="345">
        <f t="shared" si="0"/>
        <v>14550000</v>
      </c>
      <c r="G5" s="345">
        <f t="shared" si="0"/>
        <v>239564</v>
      </c>
      <c r="H5" s="343">
        <f t="shared" si="0"/>
        <v>175458</v>
      </c>
      <c r="I5" s="343">
        <f t="shared" si="0"/>
        <v>906784</v>
      </c>
      <c r="J5" s="345">
        <f t="shared" si="0"/>
        <v>1321806</v>
      </c>
      <c r="K5" s="345">
        <f t="shared" si="0"/>
        <v>1156918</v>
      </c>
      <c r="L5" s="343">
        <f t="shared" si="0"/>
        <v>205656</v>
      </c>
      <c r="M5" s="343">
        <f t="shared" si="0"/>
        <v>596292</v>
      </c>
      <c r="N5" s="345">
        <f t="shared" si="0"/>
        <v>1958866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3280672</v>
      </c>
      <c r="X5" s="343">
        <f t="shared" si="0"/>
        <v>7275000</v>
      </c>
      <c r="Y5" s="345">
        <f t="shared" si="0"/>
        <v>-3994328</v>
      </c>
      <c r="Z5" s="346">
        <f>+IF(X5&lt;&gt;0,+(Y5/X5)*100,0)</f>
        <v>-54.90485223367697</v>
      </c>
      <c r="AA5" s="347">
        <f>+AA6+AA8+AA11+AA13+AA15</f>
        <v>14550000</v>
      </c>
    </row>
    <row r="6" spans="1:27" ht="13.5">
      <c r="A6" s="348" t="s">
        <v>204</v>
      </c>
      <c r="B6" s="142"/>
      <c r="C6" s="60">
        <f>+C7</f>
        <v>8811843</v>
      </c>
      <c r="D6" s="327">
        <f aca="true" t="shared" si="1" ref="D6:AA6">+D7</f>
        <v>0</v>
      </c>
      <c r="E6" s="60">
        <f t="shared" si="1"/>
        <v>9050000</v>
      </c>
      <c r="F6" s="59">
        <f t="shared" si="1"/>
        <v>9050000</v>
      </c>
      <c r="G6" s="59">
        <f t="shared" si="1"/>
        <v>239564</v>
      </c>
      <c r="H6" s="60">
        <f t="shared" si="1"/>
        <v>175458</v>
      </c>
      <c r="I6" s="60">
        <f t="shared" si="1"/>
        <v>906784</v>
      </c>
      <c r="J6" s="59">
        <f t="shared" si="1"/>
        <v>1321806</v>
      </c>
      <c r="K6" s="59">
        <f t="shared" si="1"/>
        <v>1156918</v>
      </c>
      <c r="L6" s="60">
        <f t="shared" si="1"/>
        <v>205656</v>
      </c>
      <c r="M6" s="60">
        <f t="shared" si="1"/>
        <v>596292</v>
      </c>
      <c r="N6" s="59">
        <f t="shared" si="1"/>
        <v>1958866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3280672</v>
      </c>
      <c r="X6" s="60">
        <f t="shared" si="1"/>
        <v>4525000</v>
      </c>
      <c r="Y6" s="59">
        <f t="shared" si="1"/>
        <v>-1244328</v>
      </c>
      <c r="Z6" s="61">
        <f>+IF(X6&lt;&gt;0,+(Y6/X6)*100,0)</f>
        <v>-27.498961325966853</v>
      </c>
      <c r="AA6" s="62">
        <f t="shared" si="1"/>
        <v>9050000</v>
      </c>
    </row>
    <row r="7" spans="1:27" ht="13.5">
      <c r="A7" s="291" t="s">
        <v>228</v>
      </c>
      <c r="B7" s="142"/>
      <c r="C7" s="60">
        <v>8811843</v>
      </c>
      <c r="D7" s="327"/>
      <c r="E7" s="60">
        <v>9050000</v>
      </c>
      <c r="F7" s="59">
        <v>9050000</v>
      </c>
      <c r="G7" s="59">
        <v>239564</v>
      </c>
      <c r="H7" s="60">
        <v>175458</v>
      </c>
      <c r="I7" s="60">
        <v>906784</v>
      </c>
      <c r="J7" s="59">
        <v>1321806</v>
      </c>
      <c r="K7" s="59">
        <v>1156918</v>
      </c>
      <c r="L7" s="60">
        <v>205656</v>
      </c>
      <c r="M7" s="60">
        <v>596292</v>
      </c>
      <c r="N7" s="59">
        <v>1958866</v>
      </c>
      <c r="O7" s="59"/>
      <c r="P7" s="60"/>
      <c r="Q7" s="60"/>
      <c r="R7" s="59"/>
      <c r="S7" s="59"/>
      <c r="T7" s="60"/>
      <c r="U7" s="60"/>
      <c r="V7" s="59"/>
      <c r="W7" s="59">
        <v>3280672</v>
      </c>
      <c r="X7" s="60">
        <v>4525000</v>
      </c>
      <c r="Y7" s="59">
        <v>-1244328</v>
      </c>
      <c r="Z7" s="61">
        <v>-27.5</v>
      </c>
      <c r="AA7" s="62">
        <v>9050000</v>
      </c>
    </row>
    <row r="8" spans="1:27" ht="13.5">
      <c r="A8" s="348" t="s">
        <v>205</v>
      </c>
      <c r="B8" s="142"/>
      <c r="C8" s="60">
        <f aca="true" t="shared" si="2" ref="C8:Y8">SUM(C9:C10)</f>
        <v>3435135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>
        <v>3435135</v>
      </c>
      <c r="D9" s="327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2500000</v>
      </c>
      <c r="F15" s="59">
        <f t="shared" si="5"/>
        <v>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1250000</v>
      </c>
      <c r="Y15" s="59">
        <f t="shared" si="5"/>
        <v>-1250000</v>
      </c>
      <c r="Z15" s="61">
        <f>+IF(X15&lt;&gt;0,+(Y15/X15)*100,0)</f>
        <v>-100</v>
      </c>
      <c r="AA15" s="62">
        <f>SUM(AA16:AA20)</f>
        <v>2500000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2500000</v>
      </c>
      <c r="F20" s="59">
        <v>2500000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1250000</v>
      </c>
      <c r="Y20" s="59">
        <v>-1250000</v>
      </c>
      <c r="Z20" s="61">
        <v>-100</v>
      </c>
      <c r="AA20" s="62">
        <v>2500000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2822615</v>
      </c>
      <c r="D40" s="331">
        <f t="shared" si="9"/>
        <v>0</v>
      </c>
      <c r="E40" s="330">
        <f t="shared" si="9"/>
        <v>175000</v>
      </c>
      <c r="F40" s="332">
        <f t="shared" si="9"/>
        <v>175000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87500</v>
      </c>
      <c r="Y40" s="332">
        <f t="shared" si="9"/>
        <v>-87500</v>
      </c>
      <c r="Z40" s="323">
        <f>+IF(X40&lt;&gt;0,+(Y40/X40)*100,0)</f>
        <v>-100</v>
      </c>
      <c r="AA40" s="337">
        <f>SUM(AA41:AA49)</f>
        <v>175000</v>
      </c>
    </row>
    <row r="41" spans="1:27" ht="13.5">
      <c r="A41" s="348" t="s">
        <v>247</v>
      </c>
      <c r="B41" s="142"/>
      <c r="C41" s="349">
        <v>1496250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113993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50508</v>
      </c>
      <c r="D44" s="355"/>
      <c r="E44" s="54">
        <v>115000</v>
      </c>
      <c r="F44" s="53">
        <v>115000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57500</v>
      </c>
      <c r="Y44" s="53">
        <v>-57500</v>
      </c>
      <c r="Z44" s="94">
        <v>-100</v>
      </c>
      <c r="AA44" s="95">
        <v>115000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1151875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9989</v>
      </c>
      <c r="D49" s="355"/>
      <c r="E49" s="54">
        <v>60000</v>
      </c>
      <c r="F49" s="53">
        <v>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30000</v>
      </c>
      <c r="Y49" s="53">
        <v>-30000</v>
      </c>
      <c r="Z49" s="94">
        <v>-100</v>
      </c>
      <c r="AA49" s="95">
        <v>60000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15069593</v>
      </c>
      <c r="D60" s="333">
        <f t="shared" si="14"/>
        <v>0</v>
      </c>
      <c r="E60" s="219">
        <f t="shared" si="14"/>
        <v>14725000</v>
      </c>
      <c r="F60" s="264">
        <f t="shared" si="14"/>
        <v>14725000</v>
      </c>
      <c r="G60" s="264">
        <f t="shared" si="14"/>
        <v>239564</v>
      </c>
      <c r="H60" s="219">
        <f t="shared" si="14"/>
        <v>175458</v>
      </c>
      <c r="I60" s="219">
        <f t="shared" si="14"/>
        <v>906784</v>
      </c>
      <c r="J60" s="264">
        <f t="shared" si="14"/>
        <v>1321806</v>
      </c>
      <c r="K60" s="264">
        <f t="shared" si="14"/>
        <v>1156918</v>
      </c>
      <c r="L60" s="219">
        <f t="shared" si="14"/>
        <v>205656</v>
      </c>
      <c r="M60" s="219">
        <f t="shared" si="14"/>
        <v>596292</v>
      </c>
      <c r="N60" s="264">
        <f t="shared" si="14"/>
        <v>1958866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3280672</v>
      </c>
      <c r="X60" s="219">
        <f t="shared" si="14"/>
        <v>7362500</v>
      </c>
      <c r="Y60" s="264">
        <f t="shared" si="14"/>
        <v>-4081828</v>
      </c>
      <c r="Z60" s="324">
        <f>+IF(X60&lt;&gt;0,+(Y60/X60)*100,0)</f>
        <v>-55.440787775891344</v>
      </c>
      <c r="AA60" s="232">
        <f>+AA57+AA54+AA51+AA40+AA37+AA34+AA22+AA5</f>
        <v>14725000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50932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50932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50932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2015-02-02T11:33:26Z</dcterms:created>
  <dcterms:modified xsi:type="dcterms:W3CDTF">2015-02-02T11:36:00Z</dcterms:modified>
  <cp:category/>
  <cp:version/>
  <cp:contentType/>
  <cp:contentStatus/>
</cp:coreProperties>
</file>