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<sst xmlns="http://schemas.openxmlformats.org/spreadsheetml/2006/main" count="855" uniqueCount="302">
  <si>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Dannhauser(KZN254)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</si>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</sst>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11666910</v>
      </c>
      <c r="C5" s="19">
        <v>0</v>
      </c>
      <c r="D5" s="59">
        <v>9679000</v>
      </c>
      <c r="E5" s="60">
        <v>9679000</v>
      </c>
      <c r="F5" s="60">
        <v>1088547</v>
      </c>
      <c r="G5" s="60">
        <v>1085097</v>
      </c>
      <c r="H5" s="60">
        <v>1087622</v>
      </c>
      <c r="I5" s="60">
        <v>3261266</v>
      </c>
      <c r="J5" s="60">
        <v>1118142</v>
      </c>
      <c r="K5" s="60">
        <v>1099375</v>
      </c>
      <c r="L5" s="60">
        <v>1117678</v>
      </c>
      <c r="M5" s="60">
        <v>3335195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6596461</v>
      </c>
      <c r="W5" s="60">
        <v>4687554</v>
      </c>
      <c r="X5" s="60">
        <v>1908907</v>
      </c>
      <c r="Y5" s="61">
        <v>40.72</v>
      </c>
      <c r="Z5" s="62">
        <v>9679000</v>
      </c>
    </row>
    <row r="6" spans="1:26" ht="13.5">
      <c r="A6" s="58" t="s">
        <v>32</v>
      </c>
      <c r="B6" s="19">
        <v>852014</v>
      </c>
      <c r="C6" s="19">
        <v>0</v>
      </c>
      <c r="D6" s="59">
        <v>950958</v>
      </c>
      <c r="E6" s="60">
        <v>950958</v>
      </c>
      <c r="F6" s="60">
        <v>81045</v>
      </c>
      <c r="G6" s="60">
        <v>81146</v>
      </c>
      <c r="H6" s="60">
        <v>82576</v>
      </c>
      <c r="I6" s="60">
        <v>244767</v>
      </c>
      <c r="J6" s="60">
        <v>82065</v>
      </c>
      <c r="K6" s="60">
        <v>344865</v>
      </c>
      <c r="L6" s="60">
        <v>79202</v>
      </c>
      <c r="M6" s="60">
        <v>506132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750899</v>
      </c>
      <c r="W6" s="60"/>
      <c r="X6" s="60">
        <v>750899</v>
      </c>
      <c r="Y6" s="61">
        <v>0</v>
      </c>
      <c r="Z6" s="62">
        <v>950958</v>
      </c>
    </row>
    <row r="7" spans="1:26" ht="13.5">
      <c r="A7" s="58" t="s">
        <v>33</v>
      </c>
      <c r="B7" s="19">
        <v>1410400</v>
      </c>
      <c r="C7" s="19">
        <v>0</v>
      </c>
      <c r="D7" s="59">
        <v>1610359</v>
      </c>
      <c r="E7" s="60">
        <v>1610359</v>
      </c>
      <c r="F7" s="60">
        <v>75336</v>
      </c>
      <c r="G7" s="60">
        <v>93932</v>
      </c>
      <c r="H7" s="60">
        <v>173804</v>
      </c>
      <c r="I7" s="60">
        <v>343072</v>
      </c>
      <c r="J7" s="60">
        <v>125542</v>
      </c>
      <c r="K7" s="60">
        <v>100310</v>
      </c>
      <c r="L7" s="60">
        <v>89276</v>
      </c>
      <c r="M7" s="60">
        <v>315128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658200</v>
      </c>
      <c r="W7" s="60"/>
      <c r="X7" s="60">
        <v>658200</v>
      </c>
      <c r="Y7" s="61">
        <v>0</v>
      </c>
      <c r="Z7" s="62">
        <v>1610359</v>
      </c>
    </row>
    <row r="8" spans="1:26" ht="13.5">
      <c r="A8" s="58" t="s">
        <v>34</v>
      </c>
      <c r="B8" s="19">
        <v>56930218</v>
      </c>
      <c r="C8" s="19">
        <v>0</v>
      </c>
      <c r="D8" s="59">
        <v>64513000</v>
      </c>
      <c r="E8" s="60">
        <v>64513000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/>
      <c r="X8" s="60">
        <v>0</v>
      </c>
      <c r="Y8" s="61">
        <v>0</v>
      </c>
      <c r="Z8" s="62">
        <v>64513000</v>
      </c>
    </row>
    <row r="9" spans="1:26" ht="13.5">
      <c r="A9" s="58" t="s">
        <v>35</v>
      </c>
      <c r="B9" s="19">
        <v>10800698</v>
      </c>
      <c r="C9" s="19">
        <v>0</v>
      </c>
      <c r="D9" s="59">
        <v>14410729</v>
      </c>
      <c r="E9" s="60">
        <v>14410729</v>
      </c>
      <c r="F9" s="60">
        <v>24826204</v>
      </c>
      <c r="G9" s="60">
        <v>964272</v>
      </c>
      <c r="H9" s="60">
        <v>683506</v>
      </c>
      <c r="I9" s="60">
        <v>26473982</v>
      </c>
      <c r="J9" s="60">
        <v>1329712</v>
      </c>
      <c r="K9" s="60">
        <v>22162672</v>
      </c>
      <c r="L9" s="60">
        <v>575796</v>
      </c>
      <c r="M9" s="60">
        <v>24068180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50542162</v>
      </c>
      <c r="W9" s="60"/>
      <c r="X9" s="60">
        <v>50542162</v>
      </c>
      <c r="Y9" s="61">
        <v>0</v>
      </c>
      <c r="Z9" s="62">
        <v>14410729</v>
      </c>
    </row>
    <row r="10" spans="1:26" ht="25.5">
      <c r="A10" s="63" t="s">
        <v>277</v>
      </c>
      <c r="B10" s="64">
        <f>SUM(B5:B9)</f>
        <v>81660240</v>
      </c>
      <c r="C10" s="64">
        <f>SUM(C5:C9)</f>
        <v>0</v>
      </c>
      <c r="D10" s="65">
        <f aca="true" t="shared" si="0" ref="D10:Z10">SUM(D5:D9)</f>
        <v>91164046</v>
      </c>
      <c r="E10" s="66">
        <f t="shared" si="0"/>
        <v>91164046</v>
      </c>
      <c r="F10" s="66">
        <f t="shared" si="0"/>
        <v>26071132</v>
      </c>
      <c r="G10" s="66">
        <f t="shared" si="0"/>
        <v>2224447</v>
      </c>
      <c r="H10" s="66">
        <f t="shared" si="0"/>
        <v>2027508</v>
      </c>
      <c r="I10" s="66">
        <f t="shared" si="0"/>
        <v>30323087</v>
      </c>
      <c r="J10" s="66">
        <f t="shared" si="0"/>
        <v>2655461</v>
      </c>
      <c r="K10" s="66">
        <f t="shared" si="0"/>
        <v>23707222</v>
      </c>
      <c r="L10" s="66">
        <f t="shared" si="0"/>
        <v>1861952</v>
      </c>
      <c r="M10" s="66">
        <f t="shared" si="0"/>
        <v>28224635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58547722</v>
      </c>
      <c r="W10" s="66">
        <f t="shared" si="0"/>
        <v>4687554</v>
      </c>
      <c r="X10" s="66">
        <f t="shared" si="0"/>
        <v>53860168</v>
      </c>
      <c r="Y10" s="67">
        <f>+IF(W10&lt;&gt;0,(X10/W10)*100,0)</f>
        <v>1149.0036808109303</v>
      </c>
      <c r="Z10" s="68">
        <f t="shared" si="0"/>
        <v>91164046</v>
      </c>
    </row>
    <row r="11" spans="1:26" ht="13.5">
      <c r="A11" s="58" t="s">
        <v>37</v>
      </c>
      <c r="B11" s="19">
        <v>17903676</v>
      </c>
      <c r="C11" s="19">
        <v>0</v>
      </c>
      <c r="D11" s="59">
        <v>28241413</v>
      </c>
      <c r="E11" s="60">
        <v>28241413</v>
      </c>
      <c r="F11" s="60">
        <v>1537067</v>
      </c>
      <c r="G11" s="60">
        <v>0</v>
      </c>
      <c r="H11" s="60">
        <v>1623296</v>
      </c>
      <c r="I11" s="60">
        <v>3160363</v>
      </c>
      <c r="J11" s="60">
        <v>1626259</v>
      </c>
      <c r="K11" s="60">
        <v>1577905</v>
      </c>
      <c r="L11" s="60">
        <v>1642133</v>
      </c>
      <c r="M11" s="60">
        <v>4846297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8006660</v>
      </c>
      <c r="W11" s="60"/>
      <c r="X11" s="60">
        <v>8006660</v>
      </c>
      <c r="Y11" s="61">
        <v>0</v>
      </c>
      <c r="Z11" s="62">
        <v>28241413</v>
      </c>
    </row>
    <row r="12" spans="1:26" ht="13.5">
      <c r="A12" s="58" t="s">
        <v>38</v>
      </c>
      <c r="B12" s="19">
        <v>4821313</v>
      </c>
      <c r="C12" s="19">
        <v>0</v>
      </c>
      <c r="D12" s="59">
        <v>6555000</v>
      </c>
      <c r="E12" s="60">
        <v>6555000</v>
      </c>
      <c r="F12" s="60">
        <v>491534</v>
      </c>
      <c r="G12" s="60">
        <v>0</v>
      </c>
      <c r="H12" s="60">
        <v>491743</v>
      </c>
      <c r="I12" s="60">
        <v>983277</v>
      </c>
      <c r="J12" s="60">
        <v>491543</v>
      </c>
      <c r="K12" s="60">
        <v>491543</v>
      </c>
      <c r="L12" s="60">
        <v>491543</v>
      </c>
      <c r="M12" s="60">
        <v>1474629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2457906</v>
      </c>
      <c r="W12" s="60"/>
      <c r="X12" s="60">
        <v>2457906</v>
      </c>
      <c r="Y12" s="61">
        <v>0</v>
      </c>
      <c r="Z12" s="62">
        <v>6555000</v>
      </c>
    </row>
    <row r="13" spans="1:26" ht="13.5">
      <c r="A13" s="58" t="s">
        <v>278</v>
      </c>
      <c r="B13" s="19">
        <v>25304524</v>
      </c>
      <c r="C13" s="19">
        <v>0</v>
      </c>
      <c r="D13" s="59">
        <v>2000000</v>
      </c>
      <c r="E13" s="60">
        <v>2000000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4906959</v>
      </c>
      <c r="C15" s="19">
        <v>0</v>
      </c>
      <c r="D15" s="59">
        <v>4295000</v>
      </c>
      <c r="E15" s="60">
        <v>4295000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4295000</v>
      </c>
    </row>
    <row r="16" spans="1:26" ht="13.5">
      <c r="A16" s="69" t="s">
        <v>42</v>
      </c>
      <c r="B16" s="19">
        <v>4745820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58641881</v>
      </c>
      <c r="C17" s="19">
        <v>0</v>
      </c>
      <c r="D17" s="59">
        <v>29879406</v>
      </c>
      <c r="E17" s="60">
        <v>29879406</v>
      </c>
      <c r="F17" s="60">
        <v>1912247</v>
      </c>
      <c r="G17" s="60">
        <v>2154244</v>
      </c>
      <c r="H17" s="60">
        <v>3153388</v>
      </c>
      <c r="I17" s="60">
        <v>7219879</v>
      </c>
      <c r="J17" s="60">
        <v>2858507</v>
      </c>
      <c r="K17" s="60">
        <v>1745137</v>
      </c>
      <c r="L17" s="60">
        <v>2828375</v>
      </c>
      <c r="M17" s="60">
        <v>7432019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14651898</v>
      </c>
      <c r="W17" s="60"/>
      <c r="X17" s="60">
        <v>14651898</v>
      </c>
      <c r="Y17" s="61">
        <v>0</v>
      </c>
      <c r="Z17" s="62">
        <v>29879406</v>
      </c>
    </row>
    <row r="18" spans="1:26" ht="13.5">
      <c r="A18" s="70" t="s">
        <v>44</v>
      </c>
      <c r="B18" s="71">
        <f>SUM(B11:B17)</f>
        <v>116324173</v>
      </c>
      <c r="C18" s="71">
        <f>SUM(C11:C17)</f>
        <v>0</v>
      </c>
      <c r="D18" s="72">
        <f aca="true" t="shared" si="1" ref="D18:Z18">SUM(D11:D17)</f>
        <v>70970819</v>
      </c>
      <c r="E18" s="73">
        <f t="shared" si="1"/>
        <v>70970819</v>
      </c>
      <c r="F18" s="73">
        <f t="shared" si="1"/>
        <v>3940848</v>
      </c>
      <c r="G18" s="73">
        <f t="shared" si="1"/>
        <v>2154244</v>
      </c>
      <c r="H18" s="73">
        <f t="shared" si="1"/>
        <v>5268427</v>
      </c>
      <c r="I18" s="73">
        <f t="shared" si="1"/>
        <v>11363519</v>
      </c>
      <c r="J18" s="73">
        <f t="shared" si="1"/>
        <v>4976309</v>
      </c>
      <c r="K18" s="73">
        <f t="shared" si="1"/>
        <v>3814585</v>
      </c>
      <c r="L18" s="73">
        <f t="shared" si="1"/>
        <v>4962051</v>
      </c>
      <c r="M18" s="73">
        <f t="shared" si="1"/>
        <v>13752945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25116464</v>
      </c>
      <c r="W18" s="73">
        <f t="shared" si="1"/>
        <v>0</v>
      </c>
      <c r="X18" s="73">
        <f t="shared" si="1"/>
        <v>25116464</v>
      </c>
      <c r="Y18" s="67">
        <f>+IF(W18&lt;&gt;0,(X18/W18)*100,0)</f>
        <v>0</v>
      </c>
      <c r="Z18" s="74">
        <f t="shared" si="1"/>
        <v>70970819</v>
      </c>
    </row>
    <row r="19" spans="1:26" ht="13.5">
      <c r="A19" s="70" t="s">
        <v>45</v>
      </c>
      <c r="B19" s="75">
        <f>+B10-B18</f>
        <v>-34663933</v>
      </c>
      <c r="C19" s="75">
        <f>+C10-C18</f>
        <v>0</v>
      </c>
      <c r="D19" s="76">
        <f aca="true" t="shared" si="2" ref="D19:Z19">+D10-D18</f>
        <v>20193227</v>
      </c>
      <c r="E19" s="77">
        <f t="shared" si="2"/>
        <v>20193227</v>
      </c>
      <c r="F19" s="77">
        <f t="shared" si="2"/>
        <v>22130284</v>
      </c>
      <c r="G19" s="77">
        <f t="shared" si="2"/>
        <v>70203</v>
      </c>
      <c r="H19" s="77">
        <f t="shared" si="2"/>
        <v>-3240919</v>
      </c>
      <c r="I19" s="77">
        <f t="shared" si="2"/>
        <v>18959568</v>
      </c>
      <c r="J19" s="77">
        <f t="shared" si="2"/>
        <v>-2320848</v>
      </c>
      <c r="K19" s="77">
        <f t="shared" si="2"/>
        <v>19892637</v>
      </c>
      <c r="L19" s="77">
        <f t="shared" si="2"/>
        <v>-3100099</v>
      </c>
      <c r="M19" s="77">
        <f t="shared" si="2"/>
        <v>14471690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33431258</v>
      </c>
      <c r="W19" s="77">
        <f>IF(E10=E18,0,W10-W18)</f>
        <v>4687554</v>
      </c>
      <c r="X19" s="77">
        <f t="shared" si="2"/>
        <v>28743704</v>
      </c>
      <c r="Y19" s="78">
        <f>+IF(W19&lt;&gt;0,(X19/W19)*100,0)</f>
        <v>613.1919546953486</v>
      </c>
      <c r="Z19" s="79">
        <f t="shared" si="2"/>
        <v>20193227</v>
      </c>
    </row>
    <row r="20" spans="1:26" ht="13.5">
      <c r="A20" s="58" t="s">
        <v>46</v>
      </c>
      <c r="B20" s="19">
        <v>40696924</v>
      </c>
      <c r="C20" s="19">
        <v>0</v>
      </c>
      <c r="D20" s="59">
        <v>30422000</v>
      </c>
      <c r="E20" s="60">
        <v>30422000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30422000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6032991</v>
      </c>
      <c r="C22" s="86">
        <f>SUM(C19:C21)</f>
        <v>0</v>
      </c>
      <c r="D22" s="87">
        <f aca="true" t="shared" si="3" ref="D22:Z22">SUM(D19:D21)</f>
        <v>50615227</v>
      </c>
      <c r="E22" s="88">
        <f t="shared" si="3"/>
        <v>50615227</v>
      </c>
      <c r="F22" s="88">
        <f t="shared" si="3"/>
        <v>22130284</v>
      </c>
      <c r="G22" s="88">
        <f t="shared" si="3"/>
        <v>70203</v>
      </c>
      <c r="H22" s="88">
        <f t="shared" si="3"/>
        <v>-3240919</v>
      </c>
      <c r="I22" s="88">
        <f t="shared" si="3"/>
        <v>18959568</v>
      </c>
      <c r="J22" s="88">
        <f t="shared" si="3"/>
        <v>-2320848</v>
      </c>
      <c r="K22" s="88">
        <f t="shared" si="3"/>
        <v>19892637</v>
      </c>
      <c r="L22" s="88">
        <f t="shared" si="3"/>
        <v>-3100099</v>
      </c>
      <c r="M22" s="88">
        <f t="shared" si="3"/>
        <v>14471690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33431258</v>
      </c>
      <c r="W22" s="88">
        <f t="shared" si="3"/>
        <v>4687554</v>
      </c>
      <c r="X22" s="88">
        <f t="shared" si="3"/>
        <v>28743704</v>
      </c>
      <c r="Y22" s="89">
        <f>+IF(W22&lt;&gt;0,(X22/W22)*100,0)</f>
        <v>613.1919546953486</v>
      </c>
      <c r="Z22" s="90">
        <f t="shared" si="3"/>
        <v>50615227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6032991</v>
      </c>
      <c r="C24" s="75">
        <f>SUM(C22:C23)</f>
        <v>0</v>
      </c>
      <c r="D24" s="76">
        <f aca="true" t="shared" si="4" ref="D24:Z24">SUM(D22:D23)</f>
        <v>50615227</v>
      </c>
      <c r="E24" s="77">
        <f t="shared" si="4"/>
        <v>50615227</v>
      </c>
      <c r="F24" s="77">
        <f t="shared" si="4"/>
        <v>22130284</v>
      </c>
      <c r="G24" s="77">
        <f t="shared" si="4"/>
        <v>70203</v>
      </c>
      <c r="H24" s="77">
        <f t="shared" si="4"/>
        <v>-3240919</v>
      </c>
      <c r="I24" s="77">
        <f t="shared" si="4"/>
        <v>18959568</v>
      </c>
      <c r="J24" s="77">
        <f t="shared" si="4"/>
        <v>-2320848</v>
      </c>
      <c r="K24" s="77">
        <f t="shared" si="4"/>
        <v>19892637</v>
      </c>
      <c r="L24" s="77">
        <f t="shared" si="4"/>
        <v>-3100099</v>
      </c>
      <c r="M24" s="77">
        <f t="shared" si="4"/>
        <v>14471690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33431258</v>
      </c>
      <c r="W24" s="77">
        <f t="shared" si="4"/>
        <v>4687554</v>
      </c>
      <c r="X24" s="77">
        <f t="shared" si="4"/>
        <v>28743704</v>
      </c>
      <c r="Y24" s="78">
        <f>+IF(W24&lt;&gt;0,(X24/W24)*100,0)</f>
        <v>613.1919546953486</v>
      </c>
      <c r="Z24" s="79">
        <f t="shared" si="4"/>
        <v>50615227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34679603</v>
      </c>
      <c r="C27" s="22">
        <v>0</v>
      </c>
      <c r="D27" s="99">
        <v>49232000</v>
      </c>
      <c r="E27" s="100">
        <v>49232000</v>
      </c>
      <c r="F27" s="100">
        <v>2604291</v>
      </c>
      <c r="G27" s="100">
        <v>931475</v>
      </c>
      <c r="H27" s="100">
        <v>4353718</v>
      </c>
      <c r="I27" s="100">
        <v>7889484</v>
      </c>
      <c r="J27" s="100">
        <v>4347306</v>
      </c>
      <c r="K27" s="100">
        <v>1628092</v>
      </c>
      <c r="L27" s="100">
        <v>2518311</v>
      </c>
      <c r="M27" s="100">
        <v>8493709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16383193</v>
      </c>
      <c r="W27" s="100">
        <v>24616000</v>
      </c>
      <c r="X27" s="100">
        <v>-8232807</v>
      </c>
      <c r="Y27" s="101">
        <v>-33.44</v>
      </c>
      <c r="Z27" s="102">
        <v>49232000</v>
      </c>
    </row>
    <row r="28" spans="1:26" ht="13.5">
      <c r="A28" s="103" t="s">
        <v>46</v>
      </c>
      <c r="B28" s="19">
        <v>33241479</v>
      </c>
      <c r="C28" s="19">
        <v>0</v>
      </c>
      <c r="D28" s="59">
        <v>30422000</v>
      </c>
      <c r="E28" s="60">
        <v>30422000</v>
      </c>
      <c r="F28" s="60">
        <v>2604291</v>
      </c>
      <c r="G28" s="60">
        <v>0</v>
      </c>
      <c r="H28" s="60">
        <v>4228028</v>
      </c>
      <c r="I28" s="60">
        <v>6832319</v>
      </c>
      <c r="J28" s="60">
        <v>4187990</v>
      </c>
      <c r="K28" s="60">
        <v>1604692</v>
      </c>
      <c r="L28" s="60">
        <v>0</v>
      </c>
      <c r="M28" s="60">
        <v>5792682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12625001</v>
      </c>
      <c r="W28" s="60">
        <v>15211000</v>
      </c>
      <c r="X28" s="60">
        <v>-2585999</v>
      </c>
      <c r="Y28" s="61">
        <v>-17</v>
      </c>
      <c r="Z28" s="62">
        <v>30422000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1438124</v>
      </c>
      <c r="C31" s="19">
        <v>0</v>
      </c>
      <c r="D31" s="59">
        <v>18810000</v>
      </c>
      <c r="E31" s="60">
        <v>18810000</v>
      </c>
      <c r="F31" s="60">
        <v>0</v>
      </c>
      <c r="G31" s="60">
        <v>931475</v>
      </c>
      <c r="H31" s="60">
        <v>125690</v>
      </c>
      <c r="I31" s="60">
        <v>1057165</v>
      </c>
      <c r="J31" s="60">
        <v>159316</v>
      </c>
      <c r="K31" s="60">
        <v>23400</v>
      </c>
      <c r="L31" s="60">
        <v>2518311</v>
      </c>
      <c r="M31" s="60">
        <v>2701027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3758192</v>
      </c>
      <c r="W31" s="60">
        <v>9405000</v>
      </c>
      <c r="X31" s="60">
        <v>-5646808</v>
      </c>
      <c r="Y31" s="61">
        <v>-60.04</v>
      </c>
      <c r="Z31" s="62">
        <v>18810000</v>
      </c>
    </row>
    <row r="32" spans="1:26" ht="13.5">
      <c r="A32" s="70" t="s">
        <v>54</v>
      </c>
      <c r="B32" s="22">
        <f>SUM(B28:B31)</f>
        <v>34679603</v>
      </c>
      <c r="C32" s="22">
        <f>SUM(C28:C31)</f>
        <v>0</v>
      </c>
      <c r="D32" s="99">
        <f aca="true" t="shared" si="5" ref="D32:Z32">SUM(D28:D31)</f>
        <v>49232000</v>
      </c>
      <c r="E32" s="100">
        <f t="shared" si="5"/>
        <v>49232000</v>
      </c>
      <c r="F32" s="100">
        <f t="shared" si="5"/>
        <v>2604291</v>
      </c>
      <c r="G32" s="100">
        <f t="shared" si="5"/>
        <v>931475</v>
      </c>
      <c r="H32" s="100">
        <f t="shared" si="5"/>
        <v>4353718</v>
      </c>
      <c r="I32" s="100">
        <f t="shared" si="5"/>
        <v>7889484</v>
      </c>
      <c r="J32" s="100">
        <f t="shared" si="5"/>
        <v>4347306</v>
      </c>
      <c r="K32" s="100">
        <f t="shared" si="5"/>
        <v>1628092</v>
      </c>
      <c r="L32" s="100">
        <f t="shared" si="5"/>
        <v>2518311</v>
      </c>
      <c r="M32" s="100">
        <f t="shared" si="5"/>
        <v>8493709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16383193</v>
      </c>
      <c r="W32" s="100">
        <f t="shared" si="5"/>
        <v>24616000</v>
      </c>
      <c r="X32" s="100">
        <f t="shared" si="5"/>
        <v>-8232807</v>
      </c>
      <c r="Y32" s="101">
        <f>+IF(W32&lt;&gt;0,(X32/W32)*100,0)</f>
        <v>-33.44494231394215</v>
      </c>
      <c r="Z32" s="102">
        <f t="shared" si="5"/>
        <v>49232000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25628030</v>
      </c>
      <c r="C35" s="19">
        <v>0</v>
      </c>
      <c r="D35" s="59">
        <v>39302000</v>
      </c>
      <c r="E35" s="60">
        <v>39302000</v>
      </c>
      <c r="F35" s="60">
        <v>63939143</v>
      </c>
      <c r="G35" s="60">
        <v>63694320</v>
      </c>
      <c r="H35" s="60">
        <v>52691271</v>
      </c>
      <c r="I35" s="60">
        <v>52691271</v>
      </c>
      <c r="J35" s="60">
        <v>29292243</v>
      </c>
      <c r="K35" s="60">
        <v>29494243</v>
      </c>
      <c r="L35" s="60">
        <v>51949569</v>
      </c>
      <c r="M35" s="60">
        <v>51949569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51949569</v>
      </c>
      <c r="W35" s="60">
        <v>19651000</v>
      </c>
      <c r="X35" s="60">
        <v>32298569</v>
      </c>
      <c r="Y35" s="61">
        <v>164.36</v>
      </c>
      <c r="Z35" s="62">
        <v>39302000</v>
      </c>
    </row>
    <row r="36" spans="1:26" ht="13.5">
      <c r="A36" s="58" t="s">
        <v>57</v>
      </c>
      <c r="B36" s="19">
        <v>243253165</v>
      </c>
      <c r="C36" s="19">
        <v>0</v>
      </c>
      <c r="D36" s="59">
        <v>269175000</v>
      </c>
      <c r="E36" s="60">
        <v>269175000</v>
      </c>
      <c r="F36" s="60">
        <v>243253165</v>
      </c>
      <c r="G36" s="60">
        <v>243253165</v>
      </c>
      <c r="H36" s="60">
        <v>243253165</v>
      </c>
      <c r="I36" s="60">
        <v>243253165</v>
      </c>
      <c r="J36" s="60">
        <v>243253165</v>
      </c>
      <c r="K36" s="60">
        <v>243253165</v>
      </c>
      <c r="L36" s="60">
        <v>243699630</v>
      </c>
      <c r="M36" s="60">
        <v>243699630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243699630</v>
      </c>
      <c r="W36" s="60">
        <v>134587500</v>
      </c>
      <c r="X36" s="60">
        <v>109112130</v>
      </c>
      <c r="Y36" s="61">
        <v>81.07</v>
      </c>
      <c r="Z36" s="62">
        <v>269175000</v>
      </c>
    </row>
    <row r="37" spans="1:26" ht="13.5">
      <c r="A37" s="58" t="s">
        <v>58</v>
      </c>
      <c r="B37" s="19">
        <v>15391999</v>
      </c>
      <c r="C37" s="19">
        <v>0</v>
      </c>
      <c r="D37" s="59">
        <v>7000000</v>
      </c>
      <c r="E37" s="60">
        <v>7000000</v>
      </c>
      <c r="F37" s="60">
        <v>34753115</v>
      </c>
      <c r="G37" s="60">
        <v>38242865</v>
      </c>
      <c r="H37" s="60">
        <v>34905829</v>
      </c>
      <c r="I37" s="60">
        <v>34905829</v>
      </c>
      <c r="J37" s="60">
        <v>22583471</v>
      </c>
      <c r="K37" s="60">
        <v>22785471</v>
      </c>
      <c r="L37" s="60">
        <v>36723636</v>
      </c>
      <c r="M37" s="60">
        <v>36723636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36723636</v>
      </c>
      <c r="W37" s="60">
        <v>3500000</v>
      </c>
      <c r="X37" s="60">
        <v>33223636</v>
      </c>
      <c r="Y37" s="61">
        <v>949.25</v>
      </c>
      <c r="Z37" s="62">
        <v>7000000</v>
      </c>
    </row>
    <row r="38" spans="1:26" ht="13.5">
      <c r="A38" s="58" t="s">
        <v>59</v>
      </c>
      <c r="B38" s="19">
        <v>3926000</v>
      </c>
      <c r="C38" s="19">
        <v>0</v>
      </c>
      <c r="D38" s="59">
        <v>3000000</v>
      </c>
      <c r="E38" s="60">
        <v>3000000</v>
      </c>
      <c r="F38" s="60">
        <v>3926000</v>
      </c>
      <c r="G38" s="60">
        <v>3926000</v>
      </c>
      <c r="H38" s="60">
        <v>3926000</v>
      </c>
      <c r="I38" s="60">
        <v>3926000</v>
      </c>
      <c r="J38" s="60">
        <v>3926000</v>
      </c>
      <c r="K38" s="60">
        <v>3926000</v>
      </c>
      <c r="L38" s="60">
        <v>3926000</v>
      </c>
      <c r="M38" s="60">
        <v>3926000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3926000</v>
      </c>
      <c r="W38" s="60">
        <v>1500000</v>
      </c>
      <c r="X38" s="60">
        <v>2426000</v>
      </c>
      <c r="Y38" s="61">
        <v>161.73</v>
      </c>
      <c r="Z38" s="62">
        <v>3000000</v>
      </c>
    </row>
    <row r="39" spans="1:26" ht="13.5">
      <c r="A39" s="58" t="s">
        <v>60</v>
      </c>
      <c r="B39" s="19">
        <v>249563196</v>
      </c>
      <c r="C39" s="19">
        <v>0</v>
      </c>
      <c r="D39" s="59">
        <v>298477000</v>
      </c>
      <c r="E39" s="60">
        <v>298477000</v>
      </c>
      <c r="F39" s="60">
        <v>268513193</v>
      </c>
      <c r="G39" s="60">
        <v>264778620</v>
      </c>
      <c r="H39" s="60">
        <v>257112607</v>
      </c>
      <c r="I39" s="60">
        <v>257112607</v>
      </c>
      <c r="J39" s="60">
        <v>246035937</v>
      </c>
      <c r="K39" s="60">
        <v>246035937</v>
      </c>
      <c r="L39" s="60">
        <v>254999563</v>
      </c>
      <c r="M39" s="60">
        <v>254999563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254999563</v>
      </c>
      <c r="W39" s="60">
        <v>149238500</v>
      </c>
      <c r="X39" s="60">
        <v>105761063</v>
      </c>
      <c r="Y39" s="61">
        <v>70.87</v>
      </c>
      <c r="Z39" s="62">
        <v>298477000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-13657826</v>
      </c>
      <c r="C42" s="19">
        <v>0</v>
      </c>
      <c r="D42" s="59">
        <v>28418996</v>
      </c>
      <c r="E42" s="60">
        <v>28418996</v>
      </c>
      <c r="F42" s="60">
        <v>30229365</v>
      </c>
      <c r="G42" s="60">
        <v>-3369465</v>
      </c>
      <c r="H42" s="60">
        <v>-1777727</v>
      </c>
      <c r="I42" s="60">
        <v>25082173</v>
      </c>
      <c r="J42" s="60">
        <v>3195698</v>
      </c>
      <c r="K42" s="60">
        <v>19219887</v>
      </c>
      <c r="L42" s="60">
        <v>23490491</v>
      </c>
      <c r="M42" s="60">
        <v>45906076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70988249</v>
      </c>
      <c r="W42" s="60">
        <v>41812498</v>
      </c>
      <c r="X42" s="60">
        <v>29175751</v>
      </c>
      <c r="Y42" s="61">
        <v>69.78</v>
      </c>
      <c r="Z42" s="62">
        <v>28418996</v>
      </c>
    </row>
    <row r="43" spans="1:26" ht="13.5">
      <c r="A43" s="58" t="s">
        <v>63</v>
      </c>
      <c r="B43" s="19">
        <v>-1988474</v>
      </c>
      <c r="C43" s="19">
        <v>0</v>
      </c>
      <c r="D43" s="59">
        <v>-49022996</v>
      </c>
      <c r="E43" s="60">
        <v>-49022996</v>
      </c>
      <c r="F43" s="60">
        <v>-2604291</v>
      </c>
      <c r="G43" s="60">
        <v>-931476</v>
      </c>
      <c r="H43" s="60">
        <v>-4353718</v>
      </c>
      <c r="I43" s="60">
        <v>-7889485</v>
      </c>
      <c r="J43" s="60">
        <v>-4347306</v>
      </c>
      <c r="K43" s="60">
        <v>-1628092</v>
      </c>
      <c r="L43" s="60">
        <v>-2518311</v>
      </c>
      <c r="M43" s="60">
        <v>-8493709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-16383194</v>
      </c>
      <c r="W43" s="60">
        <v>-22815498</v>
      </c>
      <c r="X43" s="60">
        <v>6432304</v>
      </c>
      <c r="Y43" s="61">
        <v>-28.19</v>
      </c>
      <c r="Z43" s="62">
        <v>-49022996</v>
      </c>
    </row>
    <row r="44" spans="1:26" ht="13.5">
      <c r="A44" s="58" t="s">
        <v>64</v>
      </c>
      <c r="B44" s="19">
        <v>72646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20445381</v>
      </c>
      <c r="C45" s="22">
        <v>0</v>
      </c>
      <c r="D45" s="99">
        <v>2543000</v>
      </c>
      <c r="E45" s="100">
        <v>2543000</v>
      </c>
      <c r="F45" s="100">
        <v>28309264</v>
      </c>
      <c r="G45" s="100">
        <v>24008323</v>
      </c>
      <c r="H45" s="100">
        <v>17876878</v>
      </c>
      <c r="I45" s="100">
        <v>17876878</v>
      </c>
      <c r="J45" s="100">
        <v>16725270</v>
      </c>
      <c r="K45" s="100">
        <v>34317065</v>
      </c>
      <c r="L45" s="100">
        <v>55289245</v>
      </c>
      <c r="M45" s="100">
        <v>55289245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55289245</v>
      </c>
      <c r="W45" s="100">
        <v>42144000</v>
      </c>
      <c r="X45" s="100">
        <v>13145245</v>
      </c>
      <c r="Y45" s="101">
        <v>31.19</v>
      </c>
      <c r="Z45" s="102">
        <v>2543000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1047438</v>
      </c>
      <c r="C49" s="52">
        <v>0</v>
      </c>
      <c r="D49" s="129">
        <v>576118</v>
      </c>
      <c r="E49" s="54">
        <v>503331</v>
      </c>
      <c r="F49" s="54">
        <v>0</v>
      </c>
      <c r="G49" s="54">
        <v>0</v>
      </c>
      <c r="H49" s="54">
        <v>0</v>
      </c>
      <c r="I49" s="54">
        <v>-1251667</v>
      </c>
      <c r="J49" s="54">
        <v>0</v>
      </c>
      <c r="K49" s="54">
        <v>0</v>
      </c>
      <c r="L49" s="54">
        <v>0</v>
      </c>
      <c r="M49" s="54">
        <v>-228880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473165</v>
      </c>
      <c r="W49" s="54">
        <v>2418297</v>
      </c>
      <c r="X49" s="54">
        <v>10899808</v>
      </c>
      <c r="Y49" s="54">
        <v>14437610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875877</v>
      </c>
      <c r="C51" s="52">
        <v>0</v>
      </c>
      <c r="D51" s="129">
        <v>10004</v>
      </c>
      <c r="E51" s="54">
        <v>10</v>
      </c>
      <c r="F51" s="54">
        <v>0</v>
      </c>
      <c r="G51" s="54">
        <v>0</v>
      </c>
      <c r="H51" s="54">
        <v>0</v>
      </c>
      <c r="I51" s="54">
        <v>29518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915409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115.27499487975163</v>
      </c>
      <c r="C58" s="5">
        <f>IF(C67=0,0,+(C76/C67)*100)</f>
        <v>0</v>
      </c>
      <c r="D58" s="6">
        <f aca="true" t="shared" si="6" ref="D58:Z58">IF(D67=0,0,+(D76/D67)*100)</f>
        <v>55.00033524489783</v>
      </c>
      <c r="E58" s="7">
        <f t="shared" si="6"/>
        <v>55.00033524489783</v>
      </c>
      <c r="F58" s="7">
        <f t="shared" si="6"/>
        <v>33.71457739109023</v>
      </c>
      <c r="G58" s="7">
        <f t="shared" si="6"/>
        <v>100.56609128629282</v>
      </c>
      <c r="H58" s="7">
        <f t="shared" si="6"/>
        <v>275.84947162787836</v>
      </c>
      <c r="I58" s="7">
        <f t="shared" si="6"/>
        <v>136.7686214020233</v>
      </c>
      <c r="J58" s="7">
        <f t="shared" si="6"/>
        <v>100.00824857712045</v>
      </c>
      <c r="K58" s="7">
        <f t="shared" si="6"/>
        <v>27.169584002658837</v>
      </c>
      <c r="L58" s="7">
        <f t="shared" si="6"/>
        <v>30.6846968785509</v>
      </c>
      <c r="M58" s="7">
        <f t="shared" si="6"/>
        <v>51.02296680287828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91.9393088129614</v>
      </c>
      <c r="W58" s="7">
        <f t="shared" si="6"/>
        <v>61.42342040219697</v>
      </c>
      <c r="X58" s="7">
        <f t="shared" si="6"/>
        <v>0</v>
      </c>
      <c r="Y58" s="7">
        <f t="shared" si="6"/>
        <v>0</v>
      </c>
      <c r="Z58" s="8">
        <f t="shared" si="6"/>
        <v>55.00033524489783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55.00006303183107</v>
      </c>
      <c r="E59" s="10">
        <f t="shared" si="7"/>
        <v>55.00006303183107</v>
      </c>
      <c r="F59" s="10">
        <f t="shared" si="7"/>
        <v>32.70267613617051</v>
      </c>
      <c r="G59" s="10">
        <f t="shared" si="7"/>
        <v>100.00009215765964</v>
      </c>
      <c r="H59" s="10">
        <f t="shared" si="7"/>
        <v>293.3213009666961</v>
      </c>
      <c r="I59" s="10">
        <f t="shared" si="7"/>
        <v>142.00954475961177</v>
      </c>
      <c r="J59" s="10">
        <f t="shared" si="7"/>
        <v>100</v>
      </c>
      <c r="K59" s="10">
        <f t="shared" si="7"/>
        <v>34.073996588971006</v>
      </c>
      <c r="L59" s="10">
        <f t="shared" si="7"/>
        <v>31.947036624143983</v>
      </c>
      <c r="M59" s="10">
        <f t="shared" si="7"/>
        <v>55.46326376718602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98.25142602980598</v>
      </c>
      <c r="W59" s="10">
        <f t="shared" si="7"/>
        <v>55.84422067457783</v>
      </c>
      <c r="X59" s="10">
        <f t="shared" si="7"/>
        <v>0</v>
      </c>
      <c r="Y59" s="10">
        <f t="shared" si="7"/>
        <v>0</v>
      </c>
      <c r="Z59" s="11">
        <f t="shared" si="7"/>
        <v>55.00006303183107</v>
      </c>
    </row>
    <row r="60" spans="1:26" ht="13.5">
      <c r="A60" s="38" t="s">
        <v>32</v>
      </c>
      <c r="B60" s="12">
        <f t="shared" si="7"/>
        <v>324.4405608358548</v>
      </c>
      <c r="C60" s="12">
        <f t="shared" si="7"/>
        <v>0</v>
      </c>
      <c r="D60" s="3">
        <f t="shared" si="7"/>
        <v>55.00306007205366</v>
      </c>
      <c r="E60" s="13">
        <f t="shared" si="7"/>
        <v>55.00306007205366</v>
      </c>
      <c r="F60" s="13">
        <f t="shared" si="7"/>
        <v>47.305817755567894</v>
      </c>
      <c r="G60" s="13">
        <f t="shared" si="7"/>
        <v>108.13472013407932</v>
      </c>
      <c r="H60" s="13">
        <f t="shared" si="7"/>
        <v>45.725150164696764</v>
      </c>
      <c r="I60" s="13">
        <f t="shared" si="7"/>
        <v>66.93876216973693</v>
      </c>
      <c r="J60" s="13">
        <f t="shared" si="7"/>
        <v>100.12063608115518</v>
      </c>
      <c r="K60" s="13">
        <f t="shared" si="7"/>
        <v>5.159410203992866</v>
      </c>
      <c r="L60" s="13">
        <f t="shared" si="7"/>
        <v>12.870887098810634</v>
      </c>
      <c r="M60" s="13">
        <f t="shared" si="7"/>
        <v>21.763294950724315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36.48892860424638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55.00306007205366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324.4405608358548</v>
      </c>
      <c r="C64" s="12">
        <f t="shared" si="7"/>
        <v>0</v>
      </c>
      <c r="D64" s="3">
        <f t="shared" si="7"/>
        <v>55.00306007205366</v>
      </c>
      <c r="E64" s="13">
        <f t="shared" si="7"/>
        <v>55.00306007205366</v>
      </c>
      <c r="F64" s="13">
        <f t="shared" si="7"/>
        <v>39.46206290997366</v>
      </c>
      <c r="G64" s="13">
        <f t="shared" si="7"/>
        <v>100</v>
      </c>
      <c r="H64" s="13">
        <f t="shared" si="7"/>
        <v>16.101114742240078</v>
      </c>
      <c r="I64" s="13">
        <f t="shared" si="7"/>
        <v>51.827235369625335</v>
      </c>
      <c r="J64" s="13">
        <f t="shared" si="7"/>
        <v>99.9986829281142</v>
      </c>
      <c r="K64" s="13">
        <f t="shared" si="7"/>
        <v>16.130782446939065</v>
      </c>
      <c r="L64" s="13">
        <f t="shared" si="7"/>
        <v>9.087855731097648</v>
      </c>
      <c r="M64" s="13">
        <f t="shared" si="7"/>
        <v>41.36417217050635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46.61159381467352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55.00306007205366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215.9955567897806</v>
      </c>
      <c r="G65" s="13">
        <f t="shared" si="7"/>
        <v>271.32104853361017</v>
      </c>
      <c r="H65" s="13">
        <f t="shared" si="7"/>
        <v>490.2694320604768</v>
      </c>
      <c r="I65" s="13">
        <f t="shared" si="7"/>
        <v>345.08047252834376</v>
      </c>
      <c r="J65" s="13">
        <f t="shared" si="7"/>
        <v>101.62892979312592</v>
      </c>
      <c r="K65" s="13">
        <f t="shared" si="7"/>
        <v>1.9838925572247936</v>
      </c>
      <c r="L65" s="13">
        <f t="shared" si="7"/>
        <v>176.3819095477387</v>
      </c>
      <c r="M65" s="13">
        <f t="shared" si="7"/>
        <v>5.339453272521279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20.218613388333907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12518924</v>
      </c>
      <c r="C67" s="24"/>
      <c r="D67" s="25">
        <v>10469958</v>
      </c>
      <c r="E67" s="26">
        <v>10469958</v>
      </c>
      <c r="F67" s="26">
        <v>1169592</v>
      </c>
      <c r="G67" s="26">
        <v>1166243</v>
      </c>
      <c r="H67" s="26">
        <v>1170198</v>
      </c>
      <c r="I67" s="26">
        <v>3506033</v>
      </c>
      <c r="J67" s="26">
        <v>1200207</v>
      </c>
      <c r="K67" s="26">
        <v>1444240</v>
      </c>
      <c r="L67" s="26">
        <v>1196880</v>
      </c>
      <c r="M67" s="26">
        <v>3841327</v>
      </c>
      <c r="N67" s="26"/>
      <c r="O67" s="26"/>
      <c r="P67" s="26"/>
      <c r="Q67" s="26"/>
      <c r="R67" s="26"/>
      <c r="S67" s="26"/>
      <c r="T67" s="26"/>
      <c r="U67" s="26"/>
      <c r="V67" s="26">
        <v>7347360</v>
      </c>
      <c r="W67" s="26">
        <v>4687554</v>
      </c>
      <c r="X67" s="26"/>
      <c r="Y67" s="25"/>
      <c r="Z67" s="27">
        <v>10469958</v>
      </c>
    </row>
    <row r="68" spans="1:26" ht="13.5" hidden="1">
      <c r="A68" s="37" t="s">
        <v>31</v>
      </c>
      <c r="B68" s="19">
        <v>11666910</v>
      </c>
      <c r="C68" s="19"/>
      <c r="D68" s="20">
        <v>9519000</v>
      </c>
      <c r="E68" s="21">
        <v>9519000</v>
      </c>
      <c r="F68" s="21">
        <v>1088547</v>
      </c>
      <c r="G68" s="21">
        <v>1085097</v>
      </c>
      <c r="H68" s="21">
        <v>1087622</v>
      </c>
      <c r="I68" s="21">
        <v>3261266</v>
      </c>
      <c r="J68" s="21">
        <v>1118142</v>
      </c>
      <c r="K68" s="21">
        <v>1099375</v>
      </c>
      <c r="L68" s="21">
        <v>1117678</v>
      </c>
      <c r="M68" s="21">
        <v>3335195</v>
      </c>
      <c r="N68" s="21"/>
      <c r="O68" s="21"/>
      <c r="P68" s="21"/>
      <c r="Q68" s="21"/>
      <c r="R68" s="21"/>
      <c r="S68" s="21"/>
      <c r="T68" s="21"/>
      <c r="U68" s="21"/>
      <c r="V68" s="21">
        <v>6596461</v>
      </c>
      <c r="W68" s="21">
        <v>4687554</v>
      </c>
      <c r="X68" s="21"/>
      <c r="Y68" s="20"/>
      <c r="Z68" s="23">
        <v>9519000</v>
      </c>
    </row>
    <row r="69" spans="1:26" ht="13.5" hidden="1">
      <c r="A69" s="38" t="s">
        <v>32</v>
      </c>
      <c r="B69" s="19">
        <v>852014</v>
      </c>
      <c r="C69" s="19"/>
      <c r="D69" s="20">
        <v>950958</v>
      </c>
      <c r="E69" s="21">
        <v>950958</v>
      </c>
      <c r="F69" s="21">
        <v>81045</v>
      </c>
      <c r="G69" s="21">
        <v>81146</v>
      </c>
      <c r="H69" s="21">
        <v>82576</v>
      </c>
      <c r="I69" s="21">
        <v>244767</v>
      </c>
      <c r="J69" s="21">
        <v>82065</v>
      </c>
      <c r="K69" s="21">
        <v>344865</v>
      </c>
      <c r="L69" s="21">
        <v>79202</v>
      </c>
      <c r="M69" s="21">
        <v>506132</v>
      </c>
      <c r="N69" s="21"/>
      <c r="O69" s="21"/>
      <c r="P69" s="21"/>
      <c r="Q69" s="21"/>
      <c r="R69" s="21"/>
      <c r="S69" s="21"/>
      <c r="T69" s="21"/>
      <c r="U69" s="21"/>
      <c r="V69" s="21">
        <v>750899</v>
      </c>
      <c r="W69" s="21"/>
      <c r="X69" s="21"/>
      <c r="Y69" s="20"/>
      <c r="Z69" s="23">
        <v>950958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852014</v>
      </c>
      <c r="C73" s="19"/>
      <c r="D73" s="20">
        <v>950958</v>
      </c>
      <c r="E73" s="21">
        <v>950958</v>
      </c>
      <c r="F73" s="21">
        <v>77444</v>
      </c>
      <c r="G73" s="21">
        <v>77293</v>
      </c>
      <c r="H73" s="21">
        <v>77417</v>
      </c>
      <c r="I73" s="21">
        <v>232154</v>
      </c>
      <c r="J73" s="21">
        <v>75926</v>
      </c>
      <c r="K73" s="21">
        <v>77411</v>
      </c>
      <c r="L73" s="21">
        <v>77411</v>
      </c>
      <c r="M73" s="21">
        <v>230748</v>
      </c>
      <c r="N73" s="21"/>
      <c r="O73" s="21"/>
      <c r="P73" s="21"/>
      <c r="Q73" s="21"/>
      <c r="R73" s="21"/>
      <c r="S73" s="21"/>
      <c r="T73" s="21"/>
      <c r="U73" s="21"/>
      <c r="V73" s="21">
        <v>462902</v>
      </c>
      <c r="W73" s="21"/>
      <c r="X73" s="21"/>
      <c r="Y73" s="20"/>
      <c r="Z73" s="23">
        <v>950958</v>
      </c>
    </row>
    <row r="74" spans="1:26" ht="13.5" hidden="1">
      <c r="A74" s="39" t="s">
        <v>107</v>
      </c>
      <c r="B74" s="19"/>
      <c r="C74" s="19"/>
      <c r="D74" s="20"/>
      <c r="E74" s="21"/>
      <c r="F74" s="21">
        <v>3601</v>
      </c>
      <c r="G74" s="21">
        <v>3853</v>
      </c>
      <c r="H74" s="21">
        <v>5159</v>
      </c>
      <c r="I74" s="21">
        <v>12613</v>
      </c>
      <c r="J74" s="21">
        <v>6139</v>
      </c>
      <c r="K74" s="21">
        <v>267454</v>
      </c>
      <c r="L74" s="21">
        <v>1791</v>
      </c>
      <c r="M74" s="21">
        <v>275384</v>
      </c>
      <c r="N74" s="21"/>
      <c r="O74" s="21"/>
      <c r="P74" s="21"/>
      <c r="Q74" s="21"/>
      <c r="R74" s="21"/>
      <c r="S74" s="21"/>
      <c r="T74" s="21"/>
      <c r="U74" s="21"/>
      <c r="V74" s="21">
        <v>287997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14431189</v>
      </c>
      <c r="C76" s="32"/>
      <c r="D76" s="33">
        <v>5758512</v>
      </c>
      <c r="E76" s="34">
        <v>5758512</v>
      </c>
      <c r="F76" s="34">
        <v>394323</v>
      </c>
      <c r="G76" s="34">
        <v>1172845</v>
      </c>
      <c r="H76" s="34">
        <v>3227985</v>
      </c>
      <c r="I76" s="34">
        <v>4795153</v>
      </c>
      <c r="J76" s="34">
        <v>1200306</v>
      </c>
      <c r="K76" s="34">
        <v>392394</v>
      </c>
      <c r="L76" s="34">
        <v>367259</v>
      </c>
      <c r="M76" s="34">
        <v>1959959</v>
      </c>
      <c r="N76" s="34"/>
      <c r="O76" s="34"/>
      <c r="P76" s="34"/>
      <c r="Q76" s="34"/>
      <c r="R76" s="34"/>
      <c r="S76" s="34"/>
      <c r="T76" s="34"/>
      <c r="U76" s="34"/>
      <c r="V76" s="34">
        <v>6755112</v>
      </c>
      <c r="W76" s="34">
        <v>2879256</v>
      </c>
      <c r="X76" s="34"/>
      <c r="Y76" s="33"/>
      <c r="Z76" s="35">
        <v>5758512</v>
      </c>
    </row>
    <row r="77" spans="1:26" ht="13.5" hidden="1">
      <c r="A77" s="37" t="s">
        <v>31</v>
      </c>
      <c r="B77" s="19">
        <v>11666910</v>
      </c>
      <c r="C77" s="19"/>
      <c r="D77" s="20">
        <v>5235456</v>
      </c>
      <c r="E77" s="21">
        <v>5235456</v>
      </c>
      <c r="F77" s="21">
        <v>355984</v>
      </c>
      <c r="G77" s="21">
        <v>1085098</v>
      </c>
      <c r="H77" s="21">
        <v>3190227</v>
      </c>
      <c r="I77" s="21">
        <v>4631309</v>
      </c>
      <c r="J77" s="21">
        <v>1118142</v>
      </c>
      <c r="K77" s="21">
        <v>374601</v>
      </c>
      <c r="L77" s="21">
        <v>357065</v>
      </c>
      <c r="M77" s="21">
        <v>1849808</v>
      </c>
      <c r="N77" s="21"/>
      <c r="O77" s="21"/>
      <c r="P77" s="21"/>
      <c r="Q77" s="21"/>
      <c r="R77" s="21"/>
      <c r="S77" s="21"/>
      <c r="T77" s="21"/>
      <c r="U77" s="21"/>
      <c r="V77" s="21">
        <v>6481117</v>
      </c>
      <c r="W77" s="21">
        <v>2617728</v>
      </c>
      <c r="X77" s="21"/>
      <c r="Y77" s="20"/>
      <c r="Z77" s="23">
        <v>5235456</v>
      </c>
    </row>
    <row r="78" spans="1:26" ht="13.5" hidden="1">
      <c r="A78" s="38" t="s">
        <v>32</v>
      </c>
      <c r="B78" s="19">
        <v>2764279</v>
      </c>
      <c r="C78" s="19"/>
      <c r="D78" s="20">
        <v>523056</v>
      </c>
      <c r="E78" s="21">
        <v>523056</v>
      </c>
      <c r="F78" s="21">
        <v>38339</v>
      </c>
      <c r="G78" s="21">
        <v>87747</v>
      </c>
      <c r="H78" s="21">
        <v>37758</v>
      </c>
      <c r="I78" s="21">
        <v>163844</v>
      </c>
      <c r="J78" s="21">
        <v>82164</v>
      </c>
      <c r="K78" s="21">
        <v>17793</v>
      </c>
      <c r="L78" s="21">
        <v>10194</v>
      </c>
      <c r="M78" s="21">
        <v>110151</v>
      </c>
      <c r="N78" s="21"/>
      <c r="O78" s="21"/>
      <c r="P78" s="21"/>
      <c r="Q78" s="21"/>
      <c r="R78" s="21"/>
      <c r="S78" s="21"/>
      <c r="T78" s="21"/>
      <c r="U78" s="21"/>
      <c r="V78" s="21">
        <v>273995</v>
      </c>
      <c r="W78" s="21">
        <v>261528</v>
      </c>
      <c r="X78" s="21"/>
      <c r="Y78" s="20"/>
      <c r="Z78" s="23">
        <v>523056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2764279</v>
      </c>
      <c r="C82" s="19"/>
      <c r="D82" s="20">
        <v>523056</v>
      </c>
      <c r="E82" s="21">
        <v>523056</v>
      </c>
      <c r="F82" s="21">
        <v>30561</v>
      </c>
      <c r="G82" s="21">
        <v>77293</v>
      </c>
      <c r="H82" s="21">
        <v>12465</v>
      </c>
      <c r="I82" s="21">
        <v>120319</v>
      </c>
      <c r="J82" s="21">
        <v>75925</v>
      </c>
      <c r="K82" s="21">
        <v>12487</v>
      </c>
      <c r="L82" s="21">
        <v>7035</v>
      </c>
      <c r="M82" s="21">
        <v>95447</v>
      </c>
      <c r="N82" s="21"/>
      <c r="O82" s="21"/>
      <c r="P82" s="21"/>
      <c r="Q82" s="21"/>
      <c r="R82" s="21"/>
      <c r="S82" s="21"/>
      <c r="T82" s="21"/>
      <c r="U82" s="21"/>
      <c r="V82" s="21">
        <v>215766</v>
      </c>
      <c r="W82" s="21">
        <v>261528</v>
      </c>
      <c r="X82" s="21"/>
      <c r="Y82" s="20"/>
      <c r="Z82" s="23">
        <v>523056</v>
      </c>
    </row>
    <row r="83" spans="1:26" ht="13.5" hidden="1">
      <c r="A83" s="39" t="s">
        <v>107</v>
      </c>
      <c r="B83" s="19"/>
      <c r="C83" s="19"/>
      <c r="D83" s="20"/>
      <c r="E83" s="21"/>
      <c r="F83" s="21">
        <v>7778</v>
      </c>
      <c r="G83" s="21">
        <v>10454</v>
      </c>
      <c r="H83" s="21">
        <v>25293</v>
      </c>
      <c r="I83" s="21">
        <v>43525</v>
      </c>
      <c r="J83" s="21">
        <v>6239</v>
      </c>
      <c r="K83" s="21">
        <v>5306</v>
      </c>
      <c r="L83" s="21">
        <v>3159</v>
      </c>
      <c r="M83" s="21">
        <v>14704</v>
      </c>
      <c r="N83" s="21"/>
      <c r="O83" s="21"/>
      <c r="P83" s="21"/>
      <c r="Q83" s="21"/>
      <c r="R83" s="21"/>
      <c r="S83" s="21"/>
      <c r="T83" s="21"/>
      <c r="U83" s="21"/>
      <c r="V83" s="21">
        <v>58229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117813606</v>
      </c>
      <c r="D5" s="153">
        <f>SUM(D6:D8)</f>
        <v>0</v>
      </c>
      <c r="E5" s="154">
        <f t="shared" si="0"/>
        <v>115838698</v>
      </c>
      <c r="F5" s="100">
        <f t="shared" si="0"/>
        <v>115838698</v>
      </c>
      <c r="G5" s="100">
        <f t="shared" si="0"/>
        <v>25859539</v>
      </c>
      <c r="H5" s="100">
        <f t="shared" si="0"/>
        <v>2008954</v>
      </c>
      <c r="I5" s="100">
        <f t="shared" si="0"/>
        <v>1856402</v>
      </c>
      <c r="J5" s="100">
        <f t="shared" si="0"/>
        <v>29724895</v>
      </c>
      <c r="K5" s="100">
        <f t="shared" si="0"/>
        <v>1933782</v>
      </c>
      <c r="L5" s="100">
        <f t="shared" si="0"/>
        <v>23279626</v>
      </c>
      <c r="M5" s="100">
        <f t="shared" si="0"/>
        <v>1289240</v>
      </c>
      <c r="N5" s="100">
        <f t="shared" si="0"/>
        <v>26502648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56227543</v>
      </c>
      <c r="X5" s="100">
        <f t="shared" si="0"/>
        <v>0</v>
      </c>
      <c r="Y5" s="100">
        <f t="shared" si="0"/>
        <v>56227543</v>
      </c>
      <c r="Z5" s="137">
        <f>+IF(X5&lt;&gt;0,+(Y5/X5)*100,0)</f>
        <v>0</v>
      </c>
      <c r="AA5" s="153">
        <f>SUM(AA6:AA8)</f>
        <v>115838698</v>
      </c>
    </row>
    <row r="6" spans="1:27" ht="13.5">
      <c r="A6" s="138" t="s">
        <v>75</v>
      </c>
      <c r="B6" s="136"/>
      <c r="C6" s="155">
        <v>850284</v>
      </c>
      <c r="D6" s="155"/>
      <c r="E6" s="156">
        <v>34281000</v>
      </c>
      <c r="F6" s="60">
        <v>34281000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34281000</v>
      </c>
    </row>
    <row r="7" spans="1:27" ht="13.5">
      <c r="A7" s="138" t="s">
        <v>76</v>
      </c>
      <c r="B7" s="136"/>
      <c r="C7" s="157">
        <v>67619753</v>
      </c>
      <c r="D7" s="157"/>
      <c r="E7" s="158">
        <v>81439359</v>
      </c>
      <c r="F7" s="159">
        <v>81439359</v>
      </c>
      <c r="G7" s="159">
        <v>25847508</v>
      </c>
      <c r="H7" s="159">
        <v>1214443</v>
      </c>
      <c r="I7" s="159">
        <v>1282786</v>
      </c>
      <c r="J7" s="159">
        <v>28344737</v>
      </c>
      <c r="K7" s="159">
        <v>1871740</v>
      </c>
      <c r="L7" s="159">
        <v>23255151</v>
      </c>
      <c r="M7" s="159">
        <v>1266588</v>
      </c>
      <c r="N7" s="159">
        <v>26393479</v>
      </c>
      <c r="O7" s="159"/>
      <c r="P7" s="159"/>
      <c r="Q7" s="159"/>
      <c r="R7" s="159"/>
      <c r="S7" s="159"/>
      <c r="T7" s="159"/>
      <c r="U7" s="159"/>
      <c r="V7" s="159"/>
      <c r="W7" s="159">
        <v>54738216</v>
      </c>
      <c r="X7" s="159"/>
      <c r="Y7" s="159">
        <v>54738216</v>
      </c>
      <c r="Z7" s="141">
        <v>0</v>
      </c>
      <c r="AA7" s="157">
        <v>81439359</v>
      </c>
    </row>
    <row r="8" spans="1:27" ht="13.5">
      <c r="A8" s="138" t="s">
        <v>77</v>
      </c>
      <c r="B8" s="136"/>
      <c r="C8" s="155">
        <v>49343569</v>
      </c>
      <c r="D8" s="155"/>
      <c r="E8" s="156">
        <v>118339</v>
      </c>
      <c r="F8" s="60">
        <v>118339</v>
      </c>
      <c r="G8" s="60">
        <v>12031</v>
      </c>
      <c r="H8" s="60">
        <v>794511</v>
      </c>
      <c r="I8" s="60">
        <v>573616</v>
      </c>
      <c r="J8" s="60">
        <v>1380158</v>
      </c>
      <c r="K8" s="60">
        <v>62042</v>
      </c>
      <c r="L8" s="60">
        <v>24475</v>
      </c>
      <c r="M8" s="60">
        <v>22652</v>
      </c>
      <c r="N8" s="60">
        <v>109169</v>
      </c>
      <c r="O8" s="60"/>
      <c r="P8" s="60"/>
      <c r="Q8" s="60"/>
      <c r="R8" s="60"/>
      <c r="S8" s="60"/>
      <c r="T8" s="60"/>
      <c r="U8" s="60"/>
      <c r="V8" s="60"/>
      <c r="W8" s="60">
        <v>1489327</v>
      </c>
      <c r="X8" s="60"/>
      <c r="Y8" s="60">
        <v>1489327</v>
      </c>
      <c r="Z8" s="140">
        <v>0</v>
      </c>
      <c r="AA8" s="155">
        <v>118339</v>
      </c>
    </row>
    <row r="9" spans="1:27" ht="13.5">
      <c r="A9" s="135" t="s">
        <v>78</v>
      </c>
      <c r="B9" s="136"/>
      <c r="C9" s="153">
        <f aca="true" t="shared" si="1" ref="C9:Y9">SUM(C10:C14)</f>
        <v>2807560</v>
      </c>
      <c r="D9" s="153">
        <f>SUM(D10:D14)</f>
        <v>0</v>
      </c>
      <c r="E9" s="154">
        <f t="shared" si="1"/>
        <v>3862390</v>
      </c>
      <c r="F9" s="100">
        <f t="shared" si="1"/>
        <v>3862390</v>
      </c>
      <c r="G9" s="100">
        <f t="shared" si="1"/>
        <v>134149</v>
      </c>
      <c r="H9" s="100">
        <f t="shared" si="1"/>
        <v>138200</v>
      </c>
      <c r="I9" s="100">
        <f t="shared" si="1"/>
        <v>93689</v>
      </c>
      <c r="J9" s="100">
        <f t="shared" si="1"/>
        <v>366038</v>
      </c>
      <c r="K9" s="100">
        <f t="shared" si="1"/>
        <v>645753</v>
      </c>
      <c r="L9" s="100">
        <f t="shared" si="1"/>
        <v>350185</v>
      </c>
      <c r="M9" s="100">
        <f t="shared" si="1"/>
        <v>495301</v>
      </c>
      <c r="N9" s="100">
        <f t="shared" si="1"/>
        <v>1491239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1857277</v>
      </c>
      <c r="X9" s="100">
        <f t="shared" si="1"/>
        <v>0</v>
      </c>
      <c r="Y9" s="100">
        <f t="shared" si="1"/>
        <v>1857277</v>
      </c>
      <c r="Z9" s="137">
        <f>+IF(X9&lt;&gt;0,+(Y9/X9)*100,0)</f>
        <v>0</v>
      </c>
      <c r="AA9" s="153">
        <f>SUM(AA10:AA14)</f>
        <v>3862390</v>
      </c>
    </row>
    <row r="10" spans="1:27" ht="13.5">
      <c r="A10" s="138" t="s">
        <v>79</v>
      </c>
      <c r="B10" s="136"/>
      <c r="C10" s="155">
        <v>689260</v>
      </c>
      <c r="D10" s="155"/>
      <c r="E10" s="156">
        <v>1661000</v>
      </c>
      <c r="F10" s="60">
        <v>1661000</v>
      </c>
      <c r="G10" s="60">
        <v>2736</v>
      </c>
      <c r="H10" s="60">
        <v>2992</v>
      </c>
      <c r="I10" s="60">
        <v>4549</v>
      </c>
      <c r="J10" s="60">
        <v>10277</v>
      </c>
      <c r="K10" s="60">
        <v>3549</v>
      </c>
      <c r="L10" s="60">
        <v>266083</v>
      </c>
      <c r="M10" s="60">
        <v>1486</v>
      </c>
      <c r="N10" s="60">
        <v>271118</v>
      </c>
      <c r="O10" s="60"/>
      <c r="P10" s="60"/>
      <c r="Q10" s="60"/>
      <c r="R10" s="60"/>
      <c r="S10" s="60"/>
      <c r="T10" s="60"/>
      <c r="U10" s="60"/>
      <c r="V10" s="60"/>
      <c r="W10" s="60">
        <v>281395</v>
      </c>
      <c r="X10" s="60"/>
      <c r="Y10" s="60">
        <v>281395</v>
      </c>
      <c r="Z10" s="140">
        <v>0</v>
      </c>
      <c r="AA10" s="155">
        <v>1661000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2118300</v>
      </c>
      <c r="D12" s="155"/>
      <c r="E12" s="156">
        <v>2201390</v>
      </c>
      <c r="F12" s="60">
        <v>2201390</v>
      </c>
      <c r="G12" s="60">
        <v>131413</v>
      </c>
      <c r="H12" s="60">
        <v>135208</v>
      </c>
      <c r="I12" s="60">
        <v>89140</v>
      </c>
      <c r="J12" s="60">
        <v>355761</v>
      </c>
      <c r="K12" s="60">
        <v>642204</v>
      </c>
      <c r="L12" s="60">
        <v>84102</v>
      </c>
      <c r="M12" s="60">
        <v>493815</v>
      </c>
      <c r="N12" s="60">
        <v>1220121</v>
      </c>
      <c r="O12" s="60"/>
      <c r="P12" s="60"/>
      <c r="Q12" s="60"/>
      <c r="R12" s="60"/>
      <c r="S12" s="60"/>
      <c r="T12" s="60"/>
      <c r="U12" s="60"/>
      <c r="V12" s="60"/>
      <c r="W12" s="60">
        <v>1575882</v>
      </c>
      <c r="X12" s="60"/>
      <c r="Y12" s="60">
        <v>1575882</v>
      </c>
      <c r="Z12" s="140">
        <v>0</v>
      </c>
      <c r="AA12" s="155">
        <v>2201390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883984</v>
      </c>
      <c r="D15" s="153">
        <f>SUM(D16:D18)</f>
        <v>0</v>
      </c>
      <c r="E15" s="154">
        <f t="shared" si="2"/>
        <v>934000</v>
      </c>
      <c r="F15" s="100">
        <f t="shared" si="2"/>
        <v>934000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934000</v>
      </c>
    </row>
    <row r="16" spans="1:27" ht="13.5">
      <c r="A16" s="138" t="s">
        <v>85</v>
      </c>
      <c r="B16" s="136"/>
      <c r="C16" s="155">
        <v>883984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>
        <v>934000</v>
      </c>
      <c r="F18" s="60">
        <v>934000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934000</v>
      </c>
    </row>
    <row r="19" spans="1:27" ht="13.5">
      <c r="A19" s="135" t="s">
        <v>88</v>
      </c>
      <c r="B19" s="142"/>
      <c r="C19" s="153">
        <f aca="true" t="shared" si="3" ref="C19:Y19">SUM(C20:C23)</f>
        <v>852014</v>
      </c>
      <c r="D19" s="153">
        <f>SUM(D20:D23)</f>
        <v>0</v>
      </c>
      <c r="E19" s="154">
        <f t="shared" si="3"/>
        <v>950958</v>
      </c>
      <c r="F19" s="100">
        <f t="shared" si="3"/>
        <v>950958</v>
      </c>
      <c r="G19" s="100">
        <f t="shared" si="3"/>
        <v>77444</v>
      </c>
      <c r="H19" s="100">
        <f t="shared" si="3"/>
        <v>77293</v>
      </c>
      <c r="I19" s="100">
        <f t="shared" si="3"/>
        <v>77417</v>
      </c>
      <c r="J19" s="100">
        <f t="shared" si="3"/>
        <v>232154</v>
      </c>
      <c r="K19" s="100">
        <f t="shared" si="3"/>
        <v>75926</v>
      </c>
      <c r="L19" s="100">
        <f t="shared" si="3"/>
        <v>77411</v>
      </c>
      <c r="M19" s="100">
        <f t="shared" si="3"/>
        <v>77411</v>
      </c>
      <c r="N19" s="100">
        <f t="shared" si="3"/>
        <v>230748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462902</v>
      </c>
      <c r="X19" s="100">
        <f t="shared" si="3"/>
        <v>0</v>
      </c>
      <c r="Y19" s="100">
        <f t="shared" si="3"/>
        <v>462902</v>
      </c>
      <c r="Z19" s="137">
        <f>+IF(X19&lt;&gt;0,+(Y19/X19)*100,0)</f>
        <v>0</v>
      </c>
      <c r="AA19" s="153">
        <f>SUM(AA20:AA23)</f>
        <v>950958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852014</v>
      </c>
      <c r="D23" s="155"/>
      <c r="E23" s="156">
        <v>950958</v>
      </c>
      <c r="F23" s="60">
        <v>950958</v>
      </c>
      <c r="G23" s="60">
        <v>77444</v>
      </c>
      <c r="H23" s="60">
        <v>77293</v>
      </c>
      <c r="I23" s="60">
        <v>77417</v>
      </c>
      <c r="J23" s="60">
        <v>232154</v>
      </c>
      <c r="K23" s="60">
        <v>75926</v>
      </c>
      <c r="L23" s="60">
        <v>77411</v>
      </c>
      <c r="M23" s="60">
        <v>77411</v>
      </c>
      <c r="N23" s="60">
        <v>230748</v>
      </c>
      <c r="O23" s="60"/>
      <c r="P23" s="60"/>
      <c r="Q23" s="60"/>
      <c r="R23" s="60"/>
      <c r="S23" s="60"/>
      <c r="T23" s="60"/>
      <c r="U23" s="60"/>
      <c r="V23" s="60"/>
      <c r="W23" s="60">
        <v>462902</v>
      </c>
      <c r="X23" s="60"/>
      <c r="Y23" s="60">
        <v>462902</v>
      </c>
      <c r="Z23" s="140">
        <v>0</v>
      </c>
      <c r="AA23" s="155">
        <v>950958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122357164</v>
      </c>
      <c r="D25" s="168">
        <f>+D5+D9+D15+D19+D24</f>
        <v>0</v>
      </c>
      <c r="E25" s="169">
        <f t="shared" si="4"/>
        <v>121586046</v>
      </c>
      <c r="F25" s="73">
        <f t="shared" si="4"/>
        <v>121586046</v>
      </c>
      <c r="G25" s="73">
        <f t="shared" si="4"/>
        <v>26071132</v>
      </c>
      <c r="H25" s="73">
        <f t="shared" si="4"/>
        <v>2224447</v>
      </c>
      <c r="I25" s="73">
        <f t="shared" si="4"/>
        <v>2027508</v>
      </c>
      <c r="J25" s="73">
        <f t="shared" si="4"/>
        <v>30323087</v>
      </c>
      <c r="K25" s="73">
        <f t="shared" si="4"/>
        <v>2655461</v>
      </c>
      <c r="L25" s="73">
        <f t="shared" si="4"/>
        <v>23707222</v>
      </c>
      <c r="M25" s="73">
        <f t="shared" si="4"/>
        <v>1861952</v>
      </c>
      <c r="N25" s="73">
        <f t="shared" si="4"/>
        <v>28224635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58547722</v>
      </c>
      <c r="X25" s="73">
        <f t="shared" si="4"/>
        <v>0</v>
      </c>
      <c r="Y25" s="73">
        <f t="shared" si="4"/>
        <v>58547722</v>
      </c>
      <c r="Z25" s="170">
        <f>+IF(X25&lt;&gt;0,+(Y25/X25)*100,0)</f>
        <v>0</v>
      </c>
      <c r="AA25" s="168">
        <f>+AA5+AA9+AA15+AA19+AA24</f>
        <v>121586046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96324326</v>
      </c>
      <c r="D28" s="153">
        <f>SUM(D29:D31)</f>
        <v>0</v>
      </c>
      <c r="E28" s="154">
        <f t="shared" si="5"/>
        <v>60409819</v>
      </c>
      <c r="F28" s="100">
        <f t="shared" si="5"/>
        <v>60409819</v>
      </c>
      <c r="G28" s="100">
        <f t="shared" si="5"/>
        <v>2841948</v>
      </c>
      <c r="H28" s="100">
        <f t="shared" si="5"/>
        <v>1995696</v>
      </c>
      <c r="I28" s="100">
        <f t="shared" si="5"/>
        <v>3848231</v>
      </c>
      <c r="J28" s="100">
        <f t="shared" si="5"/>
        <v>8685875</v>
      </c>
      <c r="K28" s="100">
        <f t="shared" si="5"/>
        <v>3576187</v>
      </c>
      <c r="L28" s="100">
        <f t="shared" si="5"/>
        <v>2732684</v>
      </c>
      <c r="M28" s="100">
        <f t="shared" si="5"/>
        <v>3640019</v>
      </c>
      <c r="N28" s="100">
        <f t="shared" si="5"/>
        <v>9948890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18634765</v>
      </c>
      <c r="X28" s="100">
        <f t="shared" si="5"/>
        <v>0</v>
      </c>
      <c r="Y28" s="100">
        <f t="shared" si="5"/>
        <v>18634765</v>
      </c>
      <c r="Z28" s="137">
        <f>+IF(X28&lt;&gt;0,+(Y28/X28)*100,0)</f>
        <v>0</v>
      </c>
      <c r="AA28" s="153">
        <f>SUM(AA29:AA31)</f>
        <v>60409819</v>
      </c>
    </row>
    <row r="29" spans="1:27" ht="13.5">
      <c r="A29" s="138" t="s">
        <v>75</v>
      </c>
      <c r="B29" s="136"/>
      <c r="C29" s="155">
        <v>30890543</v>
      </c>
      <c r="D29" s="155"/>
      <c r="E29" s="156">
        <v>7677022</v>
      </c>
      <c r="F29" s="60">
        <v>7677022</v>
      </c>
      <c r="G29" s="60">
        <v>1150824</v>
      </c>
      <c r="H29" s="60">
        <v>819718</v>
      </c>
      <c r="I29" s="60">
        <v>1578195</v>
      </c>
      <c r="J29" s="60">
        <v>3548737</v>
      </c>
      <c r="K29" s="60">
        <v>1066626</v>
      </c>
      <c r="L29" s="60">
        <v>1113704</v>
      </c>
      <c r="M29" s="60">
        <v>1180868</v>
      </c>
      <c r="N29" s="60">
        <v>3361198</v>
      </c>
      <c r="O29" s="60"/>
      <c r="P29" s="60"/>
      <c r="Q29" s="60"/>
      <c r="R29" s="60"/>
      <c r="S29" s="60"/>
      <c r="T29" s="60"/>
      <c r="U29" s="60"/>
      <c r="V29" s="60"/>
      <c r="W29" s="60">
        <v>6909935</v>
      </c>
      <c r="X29" s="60"/>
      <c r="Y29" s="60">
        <v>6909935</v>
      </c>
      <c r="Z29" s="140">
        <v>0</v>
      </c>
      <c r="AA29" s="155">
        <v>7677022</v>
      </c>
    </row>
    <row r="30" spans="1:27" ht="13.5">
      <c r="A30" s="138" t="s">
        <v>76</v>
      </c>
      <c r="B30" s="136"/>
      <c r="C30" s="157">
        <v>36622651</v>
      </c>
      <c r="D30" s="157"/>
      <c r="E30" s="158">
        <v>9047029</v>
      </c>
      <c r="F30" s="159">
        <v>9047029</v>
      </c>
      <c r="G30" s="159">
        <v>580124</v>
      </c>
      <c r="H30" s="159">
        <v>536654</v>
      </c>
      <c r="I30" s="159">
        <v>949012</v>
      </c>
      <c r="J30" s="159">
        <v>2065790</v>
      </c>
      <c r="K30" s="159">
        <v>803397</v>
      </c>
      <c r="L30" s="159">
        <v>344626</v>
      </c>
      <c r="M30" s="159">
        <v>1294194</v>
      </c>
      <c r="N30" s="159">
        <v>2442217</v>
      </c>
      <c r="O30" s="159"/>
      <c r="P30" s="159"/>
      <c r="Q30" s="159"/>
      <c r="R30" s="159"/>
      <c r="S30" s="159"/>
      <c r="T30" s="159"/>
      <c r="U30" s="159"/>
      <c r="V30" s="159"/>
      <c r="W30" s="159">
        <v>4508007</v>
      </c>
      <c r="X30" s="159"/>
      <c r="Y30" s="159">
        <v>4508007</v>
      </c>
      <c r="Z30" s="141">
        <v>0</v>
      </c>
      <c r="AA30" s="157">
        <v>9047029</v>
      </c>
    </row>
    <row r="31" spans="1:27" ht="13.5">
      <c r="A31" s="138" t="s">
        <v>77</v>
      </c>
      <c r="B31" s="136"/>
      <c r="C31" s="155">
        <v>28811132</v>
      </c>
      <c r="D31" s="155"/>
      <c r="E31" s="156">
        <v>43685768</v>
      </c>
      <c r="F31" s="60">
        <v>43685768</v>
      </c>
      <c r="G31" s="60">
        <v>1111000</v>
      </c>
      <c r="H31" s="60">
        <v>639324</v>
      </c>
      <c r="I31" s="60">
        <v>1321024</v>
      </c>
      <c r="J31" s="60">
        <v>3071348</v>
      </c>
      <c r="K31" s="60">
        <v>1706164</v>
      </c>
      <c r="L31" s="60">
        <v>1274354</v>
      </c>
      <c r="M31" s="60">
        <v>1164957</v>
      </c>
      <c r="N31" s="60">
        <v>4145475</v>
      </c>
      <c r="O31" s="60"/>
      <c r="P31" s="60"/>
      <c r="Q31" s="60"/>
      <c r="R31" s="60"/>
      <c r="S31" s="60"/>
      <c r="T31" s="60"/>
      <c r="U31" s="60"/>
      <c r="V31" s="60"/>
      <c r="W31" s="60">
        <v>7216823</v>
      </c>
      <c r="X31" s="60"/>
      <c r="Y31" s="60">
        <v>7216823</v>
      </c>
      <c r="Z31" s="140">
        <v>0</v>
      </c>
      <c r="AA31" s="155">
        <v>43685768</v>
      </c>
    </row>
    <row r="32" spans="1:27" ht="13.5">
      <c r="A32" s="135" t="s">
        <v>78</v>
      </c>
      <c r="B32" s="136"/>
      <c r="C32" s="153">
        <f aca="true" t="shared" si="6" ref="C32:Y32">SUM(C33:C37)</f>
        <v>15101776</v>
      </c>
      <c r="D32" s="153">
        <f>SUM(D33:D37)</f>
        <v>0</v>
      </c>
      <c r="E32" s="154">
        <f t="shared" si="6"/>
        <v>9327483</v>
      </c>
      <c r="F32" s="100">
        <f t="shared" si="6"/>
        <v>9327483</v>
      </c>
      <c r="G32" s="100">
        <f t="shared" si="6"/>
        <v>1014698</v>
      </c>
      <c r="H32" s="100">
        <f t="shared" si="6"/>
        <v>158548</v>
      </c>
      <c r="I32" s="100">
        <f t="shared" si="6"/>
        <v>1219498</v>
      </c>
      <c r="J32" s="100">
        <f t="shared" si="6"/>
        <v>2392744</v>
      </c>
      <c r="K32" s="100">
        <f t="shared" si="6"/>
        <v>1204305</v>
      </c>
      <c r="L32" s="100">
        <f t="shared" si="6"/>
        <v>696310</v>
      </c>
      <c r="M32" s="100">
        <f t="shared" si="6"/>
        <v>1188500</v>
      </c>
      <c r="N32" s="100">
        <f t="shared" si="6"/>
        <v>3089115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5481859</v>
      </c>
      <c r="X32" s="100">
        <f t="shared" si="6"/>
        <v>0</v>
      </c>
      <c r="Y32" s="100">
        <f t="shared" si="6"/>
        <v>5481859</v>
      </c>
      <c r="Z32" s="137">
        <f>+IF(X32&lt;&gt;0,+(Y32/X32)*100,0)</f>
        <v>0</v>
      </c>
      <c r="AA32" s="153">
        <f>SUM(AA33:AA37)</f>
        <v>9327483</v>
      </c>
    </row>
    <row r="33" spans="1:27" ht="13.5">
      <c r="A33" s="138" t="s">
        <v>79</v>
      </c>
      <c r="B33" s="136"/>
      <c r="C33" s="155">
        <v>13282236</v>
      </c>
      <c r="D33" s="155"/>
      <c r="E33" s="156">
        <v>7011552</v>
      </c>
      <c r="F33" s="60">
        <v>7011552</v>
      </c>
      <c r="G33" s="60">
        <v>859526</v>
      </c>
      <c r="H33" s="60">
        <v>156978</v>
      </c>
      <c r="I33" s="60">
        <v>1022786</v>
      </c>
      <c r="J33" s="60">
        <v>2039290</v>
      </c>
      <c r="K33" s="60">
        <v>953452</v>
      </c>
      <c r="L33" s="60">
        <v>527630</v>
      </c>
      <c r="M33" s="60">
        <v>1032057</v>
      </c>
      <c r="N33" s="60">
        <v>2513139</v>
      </c>
      <c r="O33" s="60"/>
      <c r="P33" s="60"/>
      <c r="Q33" s="60"/>
      <c r="R33" s="60"/>
      <c r="S33" s="60"/>
      <c r="T33" s="60"/>
      <c r="U33" s="60"/>
      <c r="V33" s="60"/>
      <c r="W33" s="60">
        <v>4552429</v>
      </c>
      <c r="X33" s="60"/>
      <c r="Y33" s="60">
        <v>4552429</v>
      </c>
      <c r="Z33" s="140">
        <v>0</v>
      </c>
      <c r="AA33" s="155">
        <v>7011552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1819540</v>
      </c>
      <c r="D35" s="155"/>
      <c r="E35" s="156">
        <v>2315931</v>
      </c>
      <c r="F35" s="60">
        <v>2315931</v>
      </c>
      <c r="G35" s="60">
        <v>155172</v>
      </c>
      <c r="H35" s="60">
        <v>1570</v>
      </c>
      <c r="I35" s="60">
        <v>196712</v>
      </c>
      <c r="J35" s="60">
        <v>353454</v>
      </c>
      <c r="K35" s="60">
        <v>250853</v>
      </c>
      <c r="L35" s="60">
        <v>168680</v>
      </c>
      <c r="M35" s="60">
        <v>156443</v>
      </c>
      <c r="N35" s="60">
        <v>575976</v>
      </c>
      <c r="O35" s="60"/>
      <c r="P35" s="60"/>
      <c r="Q35" s="60"/>
      <c r="R35" s="60"/>
      <c r="S35" s="60"/>
      <c r="T35" s="60"/>
      <c r="U35" s="60"/>
      <c r="V35" s="60"/>
      <c r="W35" s="60">
        <v>929430</v>
      </c>
      <c r="X35" s="60"/>
      <c r="Y35" s="60">
        <v>929430</v>
      </c>
      <c r="Z35" s="140">
        <v>0</v>
      </c>
      <c r="AA35" s="155">
        <v>2315931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4898071</v>
      </c>
      <c r="D38" s="153">
        <f>SUM(D39:D41)</f>
        <v>0</v>
      </c>
      <c r="E38" s="154">
        <f t="shared" si="7"/>
        <v>1233517</v>
      </c>
      <c r="F38" s="100">
        <f t="shared" si="7"/>
        <v>1233517</v>
      </c>
      <c r="G38" s="100">
        <f t="shared" si="7"/>
        <v>84202</v>
      </c>
      <c r="H38" s="100">
        <f t="shared" si="7"/>
        <v>0</v>
      </c>
      <c r="I38" s="100">
        <f t="shared" si="7"/>
        <v>200698</v>
      </c>
      <c r="J38" s="100">
        <f t="shared" si="7"/>
        <v>284900</v>
      </c>
      <c r="K38" s="100">
        <f t="shared" si="7"/>
        <v>195817</v>
      </c>
      <c r="L38" s="100">
        <f t="shared" si="7"/>
        <v>385591</v>
      </c>
      <c r="M38" s="100">
        <f t="shared" si="7"/>
        <v>133532</v>
      </c>
      <c r="N38" s="100">
        <f t="shared" si="7"/>
        <v>714940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999840</v>
      </c>
      <c r="X38" s="100">
        <f t="shared" si="7"/>
        <v>0</v>
      </c>
      <c r="Y38" s="100">
        <f t="shared" si="7"/>
        <v>999840</v>
      </c>
      <c r="Z38" s="137">
        <f>+IF(X38&lt;&gt;0,+(Y38/X38)*100,0)</f>
        <v>0</v>
      </c>
      <c r="AA38" s="153">
        <f>SUM(AA39:AA41)</f>
        <v>1233517</v>
      </c>
    </row>
    <row r="39" spans="1:27" ht="13.5">
      <c r="A39" s="138" t="s">
        <v>85</v>
      </c>
      <c r="B39" s="136"/>
      <c r="C39" s="155">
        <v>4898071</v>
      </c>
      <c r="D39" s="155"/>
      <c r="E39" s="156"/>
      <c r="F39" s="60"/>
      <c r="G39" s="60">
        <v>84202</v>
      </c>
      <c r="H39" s="60"/>
      <c r="I39" s="60">
        <v>200698</v>
      </c>
      <c r="J39" s="60">
        <v>284900</v>
      </c>
      <c r="K39" s="60">
        <v>195817</v>
      </c>
      <c r="L39" s="60">
        <v>385591</v>
      </c>
      <c r="M39" s="60">
        <v>133532</v>
      </c>
      <c r="N39" s="60">
        <v>714940</v>
      </c>
      <c r="O39" s="60"/>
      <c r="P39" s="60"/>
      <c r="Q39" s="60"/>
      <c r="R39" s="60"/>
      <c r="S39" s="60"/>
      <c r="T39" s="60"/>
      <c r="U39" s="60"/>
      <c r="V39" s="60"/>
      <c r="W39" s="60">
        <v>999840</v>
      </c>
      <c r="X39" s="60"/>
      <c r="Y39" s="60">
        <v>999840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>
        <v>1233517</v>
      </c>
      <c r="F41" s="60">
        <v>1233517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>
        <v>1233517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116324173</v>
      </c>
      <c r="D48" s="168">
        <f>+D28+D32+D38+D42+D47</f>
        <v>0</v>
      </c>
      <c r="E48" s="169">
        <f t="shared" si="9"/>
        <v>70970819</v>
      </c>
      <c r="F48" s="73">
        <f t="shared" si="9"/>
        <v>70970819</v>
      </c>
      <c r="G48" s="73">
        <f t="shared" si="9"/>
        <v>3940848</v>
      </c>
      <c r="H48" s="73">
        <f t="shared" si="9"/>
        <v>2154244</v>
      </c>
      <c r="I48" s="73">
        <f t="shared" si="9"/>
        <v>5268427</v>
      </c>
      <c r="J48" s="73">
        <f t="shared" si="9"/>
        <v>11363519</v>
      </c>
      <c r="K48" s="73">
        <f t="shared" si="9"/>
        <v>4976309</v>
      </c>
      <c r="L48" s="73">
        <f t="shared" si="9"/>
        <v>3814585</v>
      </c>
      <c r="M48" s="73">
        <f t="shared" si="9"/>
        <v>4962051</v>
      </c>
      <c r="N48" s="73">
        <f t="shared" si="9"/>
        <v>13752945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25116464</v>
      </c>
      <c r="X48" s="73">
        <f t="shared" si="9"/>
        <v>0</v>
      </c>
      <c r="Y48" s="73">
        <f t="shared" si="9"/>
        <v>25116464</v>
      </c>
      <c r="Z48" s="170">
        <f>+IF(X48&lt;&gt;0,+(Y48/X48)*100,0)</f>
        <v>0</v>
      </c>
      <c r="AA48" s="168">
        <f>+AA28+AA32+AA38+AA42+AA47</f>
        <v>70970819</v>
      </c>
    </row>
    <row r="49" spans="1:27" ht="13.5">
      <c r="A49" s="148" t="s">
        <v>49</v>
      </c>
      <c r="B49" s="149"/>
      <c r="C49" s="171">
        <f aca="true" t="shared" si="10" ref="C49:Y49">+C25-C48</f>
        <v>6032991</v>
      </c>
      <c r="D49" s="171">
        <f>+D25-D48</f>
        <v>0</v>
      </c>
      <c r="E49" s="172">
        <f t="shared" si="10"/>
        <v>50615227</v>
      </c>
      <c r="F49" s="173">
        <f t="shared" si="10"/>
        <v>50615227</v>
      </c>
      <c r="G49" s="173">
        <f t="shared" si="10"/>
        <v>22130284</v>
      </c>
      <c r="H49" s="173">
        <f t="shared" si="10"/>
        <v>70203</v>
      </c>
      <c r="I49" s="173">
        <f t="shared" si="10"/>
        <v>-3240919</v>
      </c>
      <c r="J49" s="173">
        <f t="shared" si="10"/>
        <v>18959568</v>
      </c>
      <c r="K49" s="173">
        <f t="shared" si="10"/>
        <v>-2320848</v>
      </c>
      <c r="L49" s="173">
        <f t="shared" si="10"/>
        <v>19892637</v>
      </c>
      <c r="M49" s="173">
        <f t="shared" si="10"/>
        <v>-3100099</v>
      </c>
      <c r="N49" s="173">
        <f t="shared" si="10"/>
        <v>14471690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33431258</v>
      </c>
      <c r="X49" s="173">
        <f>IF(F25=F48,0,X25-X48)</f>
        <v>0</v>
      </c>
      <c r="Y49" s="173">
        <f t="shared" si="10"/>
        <v>33431258</v>
      </c>
      <c r="Z49" s="174">
        <f>+IF(X49&lt;&gt;0,+(Y49/X49)*100,0)</f>
        <v>0</v>
      </c>
      <c r="AA49" s="171">
        <f>+AA25-AA48</f>
        <v>50615227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11666910</v>
      </c>
      <c r="D5" s="155">
        <v>0</v>
      </c>
      <c r="E5" s="156">
        <v>9519000</v>
      </c>
      <c r="F5" s="60">
        <v>9519000</v>
      </c>
      <c r="G5" s="60">
        <v>1088547</v>
      </c>
      <c r="H5" s="60">
        <v>1085097</v>
      </c>
      <c r="I5" s="60">
        <v>1087622</v>
      </c>
      <c r="J5" s="60">
        <v>3261266</v>
      </c>
      <c r="K5" s="60">
        <v>1118142</v>
      </c>
      <c r="L5" s="60">
        <v>1099375</v>
      </c>
      <c r="M5" s="60">
        <v>1117678</v>
      </c>
      <c r="N5" s="60">
        <v>3335195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6596461</v>
      </c>
      <c r="X5" s="60">
        <v>4687554</v>
      </c>
      <c r="Y5" s="60">
        <v>1908907</v>
      </c>
      <c r="Z5" s="140">
        <v>40.72</v>
      </c>
      <c r="AA5" s="155">
        <v>9519000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160000</v>
      </c>
      <c r="F6" s="60">
        <v>160000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160000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852014</v>
      </c>
      <c r="D10" s="155">
        <v>0</v>
      </c>
      <c r="E10" s="156">
        <v>950958</v>
      </c>
      <c r="F10" s="54">
        <v>950958</v>
      </c>
      <c r="G10" s="54">
        <v>77444</v>
      </c>
      <c r="H10" s="54">
        <v>77293</v>
      </c>
      <c r="I10" s="54">
        <v>77417</v>
      </c>
      <c r="J10" s="54">
        <v>232154</v>
      </c>
      <c r="K10" s="54">
        <v>75926</v>
      </c>
      <c r="L10" s="54">
        <v>77411</v>
      </c>
      <c r="M10" s="54">
        <v>77411</v>
      </c>
      <c r="N10" s="54">
        <v>230748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462902</v>
      </c>
      <c r="X10" s="54"/>
      <c r="Y10" s="54">
        <v>462902</v>
      </c>
      <c r="Z10" s="184">
        <v>0</v>
      </c>
      <c r="AA10" s="130">
        <v>950958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3601</v>
      </c>
      <c r="H11" s="60">
        <v>3853</v>
      </c>
      <c r="I11" s="60">
        <v>5159</v>
      </c>
      <c r="J11" s="60">
        <v>12613</v>
      </c>
      <c r="K11" s="60">
        <v>6139</v>
      </c>
      <c r="L11" s="60">
        <v>267454</v>
      </c>
      <c r="M11" s="60">
        <v>1791</v>
      </c>
      <c r="N11" s="60">
        <v>275384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287997</v>
      </c>
      <c r="X11" s="60"/>
      <c r="Y11" s="60">
        <v>287997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164231</v>
      </c>
      <c r="D12" s="155">
        <v>0</v>
      </c>
      <c r="E12" s="156">
        <v>118339</v>
      </c>
      <c r="F12" s="60">
        <v>118339</v>
      </c>
      <c r="G12" s="60">
        <v>0</v>
      </c>
      <c r="H12" s="60">
        <v>0</v>
      </c>
      <c r="I12" s="60">
        <v>0</v>
      </c>
      <c r="J12" s="60">
        <v>0</v>
      </c>
      <c r="K12" s="60">
        <v>30614</v>
      </c>
      <c r="L12" s="60">
        <v>14491</v>
      </c>
      <c r="M12" s="60">
        <v>14021</v>
      </c>
      <c r="N12" s="60">
        <v>59126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59126</v>
      </c>
      <c r="X12" s="60"/>
      <c r="Y12" s="60">
        <v>59126</v>
      </c>
      <c r="Z12" s="140">
        <v>0</v>
      </c>
      <c r="AA12" s="155">
        <v>118339</v>
      </c>
    </row>
    <row r="13" spans="1:27" ht="13.5">
      <c r="A13" s="181" t="s">
        <v>109</v>
      </c>
      <c r="B13" s="185"/>
      <c r="C13" s="155">
        <v>1410400</v>
      </c>
      <c r="D13" s="155">
        <v>0</v>
      </c>
      <c r="E13" s="156">
        <v>1610359</v>
      </c>
      <c r="F13" s="60">
        <v>1610359</v>
      </c>
      <c r="G13" s="60">
        <v>75336</v>
      </c>
      <c r="H13" s="60">
        <v>93932</v>
      </c>
      <c r="I13" s="60">
        <v>173804</v>
      </c>
      <c r="J13" s="60">
        <v>343072</v>
      </c>
      <c r="K13" s="60">
        <v>125542</v>
      </c>
      <c r="L13" s="60">
        <v>100310</v>
      </c>
      <c r="M13" s="60">
        <v>89276</v>
      </c>
      <c r="N13" s="60">
        <v>315128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658200</v>
      </c>
      <c r="X13" s="60"/>
      <c r="Y13" s="60">
        <v>658200</v>
      </c>
      <c r="Z13" s="140">
        <v>0</v>
      </c>
      <c r="AA13" s="155">
        <v>1610359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475423</v>
      </c>
      <c r="D16" s="155">
        <v>0</v>
      </c>
      <c r="E16" s="156">
        <v>701390</v>
      </c>
      <c r="F16" s="60">
        <v>701390</v>
      </c>
      <c r="G16" s="60">
        <v>29950</v>
      </c>
      <c r="H16" s="60">
        <v>29950</v>
      </c>
      <c r="I16" s="60">
        <v>29950</v>
      </c>
      <c r="J16" s="60">
        <v>89850</v>
      </c>
      <c r="K16" s="60">
        <v>29950</v>
      </c>
      <c r="L16" s="60">
        <v>29950</v>
      </c>
      <c r="M16" s="60">
        <v>29950</v>
      </c>
      <c r="N16" s="60">
        <v>89850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179700</v>
      </c>
      <c r="X16" s="60"/>
      <c r="Y16" s="60">
        <v>179700</v>
      </c>
      <c r="Z16" s="140">
        <v>0</v>
      </c>
      <c r="AA16" s="155">
        <v>701390</v>
      </c>
    </row>
    <row r="17" spans="1:27" ht="13.5">
      <c r="A17" s="181" t="s">
        <v>113</v>
      </c>
      <c r="B17" s="185"/>
      <c r="C17" s="155">
        <v>1642877</v>
      </c>
      <c r="D17" s="155">
        <v>0</v>
      </c>
      <c r="E17" s="156">
        <v>1500000</v>
      </c>
      <c r="F17" s="60">
        <v>1500000</v>
      </c>
      <c r="G17" s="60">
        <v>101463</v>
      </c>
      <c r="H17" s="60">
        <v>105258</v>
      </c>
      <c r="I17" s="60">
        <v>59190</v>
      </c>
      <c r="J17" s="60">
        <v>265911</v>
      </c>
      <c r="K17" s="60">
        <v>612254</v>
      </c>
      <c r="L17" s="60">
        <v>54152</v>
      </c>
      <c r="M17" s="60">
        <v>463865</v>
      </c>
      <c r="N17" s="60">
        <v>1130271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1396182</v>
      </c>
      <c r="X17" s="60"/>
      <c r="Y17" s="60">
        <v>1396182</v>
      </c>
      <c r="Z17" s="140">
        <v>0</v>
      </c>
      <c r="AA17" s="155">
        <v>1500000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56930218</v>
      </c>
      <c r="D19" s="155">
        <v>0</v>
      </c>
      <c r="E19" s="156">
        <v>64513000</v>
      </c>
      <c r="F19" s="60">
        <v>64513000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/>
      <c r="Y19" s="60">
        <v>0</v>
      </c>
      <c r="Z19" s="140">
        <v>0</v>
      </c>
      <c r="AA19" s="155">
        <v>64513000</v>
      </c>
    </row>
    <row r="20" spans="1:27" ht="13.5">
      <c r="A20" s="181" t="s">
        <v>35</v>
      </c>
      <c r="B20" s="185"/>
      <c r="C20" s="155">
        <v>8518167</v>
      </c>
      <c r="D20" s="155">
        <v>0</v>
      </c>
      <c r="E20" s="156">
        <v>12091000</v>
      </c>
      <c r="F20" s="54">
        <v>12091000</v>
      </c>
      <c r="G20" s="54">
        <v>24694791</v>
      </c>
      <c r="H20" s="54">
        <v>829064</v>
      </c>
      <c r="I20" s="54">
        <v>594366</v>
      </c>
      <c r="J20" s="54">
        <v>26118221</v>
      </c>
      <c r="K20" s="54">
        <v>656894</v>
      </c>
      <c r="L20" s="54">
        <v>22064079</v>
      </c>
      <c r="M20" s="54">
        <v>67960</v>
      </c>
      <c r="N20" s="54">
        <v>22788933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48907154</v>
      </c>
      <c r="X20" s="54"/>
      <c r="Y20" s="54">
        <v>48907154</v>
      </c>
      <c r="Z20" s="184">
        <v>0</v>
      </c>
      <c r="AA20" s="130">
        <v>12091000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81660240</v>
      </c>
      <c r="D22" s="188">
        <f>SUM(D5:D21)</f>
        <v>0</v>
      </c>
      <c r="E22" s="189">
        <f t="shared" si="0"/>
        <v>91164046</v>
      </c>
      <c r="F22" s="190">
        <f t="shared" si="0"/>
        <v>91164046</v>
      </c>
      <c r="G22" s="190">
        <f t="shared" si="0"/>
        <v>26071132</v>
      </c>
      <c r="H22" s="190">
        <f t="shared" si="0"/>
        <v>2224447</v>
      </c>
      <c r="I22" s="190">
        <f t="shared" si="0"/>
        <v>2027508</v>
      </c>
      <c r="J22" s="190">
        <f t="shared" si="0"/>
        <v>30323087</v>
      </c>
      <c r="K22" s="190">
        <f t="shared" si="0"/>
        <v>2655461</v>
      </c>
      <c r="L22" s="190">
        <f t="shared" si="0"/>
        <v>23707222</v>
      </c>
      <c r="M22" s="190">
        <f t="shared" si="0"/>
        <v>1861952</v>
      </c>
      <c r="N22" s="190">
        <f t="shared" si="0"/>
        <v>28224635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58547722</v>
      </c>
      <c r="X22" s="190">
        <f t="shared" si="0"/>
        <v>4687554</v>
      </c>
      <c r="Y22" s="190">
        <f t="shared" si="0"/>
        <v>53860168</v>
      </c>
      <c r="Z22" s="191">
        <f>+IF(X22&lt;&gt;0,+(Y22/X22)*100,0)</f>
        <v>1149.0036808109303</v>
      </c>
      <c r="AA22" s="188">
        <f>SUM(AA5:AA21)</f>
        <v>91164046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17903676</v>
      </c>
      <c r="D25" s="155">
        <v>0</v>
      </c>
      <c r="E25" s="156">
        <v>28241413</v>
      </c>
      <c r="F25" s="60">
        <v>28241413</v>
      </c>
      <c r="G25" s="60">
        <v>1537067</v>
      </c>
      <c r="H25" s="60">
        <v>0</v>
      </c>
      <c r="I25" s="60">
        <v>1623296</v>
      </c>
      <c r="J25" s="60">
        <v>3160363</v>
      </c>
      <c r="K25" s="60">
        <v>1626259</v>
      </c>
      <c r="L25" s="60">
        <v>1577905</v>
      </c>
      <c r="M25" s="60">
        <v>1642133</v>
      </c>
      <c r="N25" s="60">
        <v>4846297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8006660</v>
      </c>
      <c r="X25" s="60"/>
      <c r="Y25" s="60">
        <v>8006660</v>
      </c>
      <c r="Z25" s="140">
        <v>0</v>
      </c>
      <c r="AA25" s="155">
        <v>28241413</v>
      </c>
    </row>
    <row r="26" spans="1:27" ht="13.5">
      <c r="A26" s="183" t="s">
        <v>38</v>
      </c>
      <c r="B26" s="182"/>
      <c r="C26" s="155">
        <v>4821313</v>
      </c>
      <c r="D26" s="155">
        <v>0</v>
      </c>
      <c r="E26" s="156">
        <v>6555000</v>
      </c>
      <c r="F26" s="60">
        <v>6555000</v>
      </c>
      <c r="G26" s="60">
        <v>491534</v>
      </c>
      <c r="H26" s="60">
        <v>0</v>
      </c>
      <c r="I26" s="60">
        <v>491743</v>
      </c>
      <c r="J26" s="60">
        <v>983277</v>
      </c>
      <c r="K26" s="60">
        <v>491543</v>
      </c>
      <c r="L26" s="60">
        <v>491543</v>
      </c>
      <c r="M26" s="60">
        <v>491543</v>
      </c>
      <c r="N26" s="60">
        <v>1474629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2457906</v>
      </c>
      <c r="X26" s="60"/>
      <c r="Y26" s="60">
        <v>2457906</v>
      </c>
      <c r="Z26" s="140">
        <v>0</v>
      </c>
      <c r="AA26" s="155">
        <v>6555000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25304524</v>
      </c>
      <c r="D28" s="155">
        <v>0</v>
      </c>
      <c r="E28" s="156">
        <v>2000000</v>
      </c>
      <c r="F28" s="60">
        <v>2000000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4906959</v>
      </c>
      <c r="D31" s="155">
        <v>0</v>
      </c>
      <c r="E31" s="156">
        <v>4295000</v>
      </c>
      <c r="F31" s="60">
        <v>4295000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4295000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4745820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58641881</v>
      </c>
      <c r="D34" s="155">
        <v>0</v>
      </c>
      <c r="E34" s="156">
        <v>29879406</v>
      </c>
      <c r="F34" s="60">
        <v>29879406</v>
      </c>
      <c r="G34" s="60">
        <v>1912247</v>
      </c>
      <c r="H34" s="60">
        <v>2154244</v>
      </c>
      <c r="I34" s="60">
        <v>3153388</v>
      </c>
      <c r="J34" s="60">
        <v>7219879</v>
      </c>
      <c r="K34" s="60">
        <v>2858507</v>
      </c>
      <c r="L34" s="60">
        <v>1745137</v>
      </c>
      <c r="M34" s="60">
        <v>2828375</v>
      </c>
      <c r="N34" s="60">
        <v>7432019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14651898</v>
      </c>
      <c r="X34" s="60"/>
      <c r="Y34" s="60">
        <v>14651898</v>
      </c>
      <c r="Z34" s="140">
        <v>0</v>
      </c>
      <c r="AA34" s="155">
        <v>29879406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116324173</v>
      </c>
      <c r="D36" s="188">
        <f>SUM(D25:D35)</f>
        <v>0</v>
      </c>
      <c r="E36" s="189">
        <f t="shared" si="1"/>
        <v>70970819</v>
      </c>
      <c r="F36" s="190">
        <f t="shared" si="1"/>
        <v>70970819</v>
      </c>
      <c r="G36" s="190">
        <f t="shared" si="1"/>
        <v>3940848</v>
      </c>
      <c r="H36" s="190">
        <f t="shared" si="1"/>
        <v>2154244</v>
      </c>
      <c r="I36" s="190">
        <f t="shared" si="1"/>
        <v>5268427</v>
      </c>
      <c r="J36" s="190">
        <f t="shared" si="1"/>
        <v>11363519</v>
      </c>
      <c r="K36" s="190">
        <f t="shared" si="1"/>
        <v>4976309</v>
      </c>
      <c r="L36" s="190">
        <f t="shared" si="1"/>
        <v>3814585</v>
      </c>
      <c r="M36" s="190">
        <f t="shared" si="1"/>
        <v>4962051</v>
      </c>
      <c r="N36" s="190">
        <f t="shared" si="1"/>
        <v>13752945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25116464</v>
      </c>
      <c r="X36" s="190">
        <f t="shared" si="1"/>
        <v>0</v>
      </c>
      <c r="Y36" s="190">
        <f t="shared" si="1"/>
        <v>25116464</v>
      </c>
      <c r="Z36" s="191">
        <f>+IF(X36&lt;&gt;0,+(Y36/X36)*100,0)</f>
        <v>0</v>
      </c>
      <c r="AA36" s="188">
        <f>SUM(AA25:AA35)</f>
        <v>70970819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-34663933</v>
      </c>
      <c r="D38" s="199">
        <f>+D22-D36</f>
        <v>0</v>
      </c>
      <c r="E38" s="200">
        <f t="shared" si="2"/>
        <v>20193227</v>
      </c>
      <c r="F38" s="106">
        <f t="shared" si="2"/>
        <v>20193227</v>
      </c>
      <c r="G38" s="106">
        <f t="shared" si="2"/>
        <v>22130284</v>
      </c>
      <c r="H38" s="106">
        <f t="shared" si="2"/>
        <v>70203</v>
      </c>
      <c r="I38" s="106">
        <f t="shared" si="2"/>
        <v>-3240919</v>
      </c>
      <c r="J38" s="106">
        <f t="shared" si="2"/>
        <v>18959568</v>
      </c>
      <c r="K38" s="106">
        <f t="shared" si="2"/>
        <v>-2320848</v>
      </c>
      <c r="L38" s="106">
        <f t="shared" si="2"/>
        <v>19892637</v>
      </c>
      <c r="M38" s="106">
        <f t="shared" si="2"/>
        <v>-3100099</v>
      </c>
      <c r="N38" s="106">
        <f t="shared" si="2"/>
        <v>14471690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33431258</v>
      </c>
      <c r="X38" s="106">
        <f>IF(F22=F36,0,X22-X36)</f>
        <v>4687554</v>
      </c>
      <c r="Y38" s="106">
        <f t="shared" si="2"/>
        <v>28743704</v>
      </c>
      <c r="Z38" s="201">
        <f>+IF(X38&lt;&gt;0,+(Y38/X38)*100,0)</f>
        <v>613.1919546953486</v>
      </c>
      <c r="AA38" s="199">
        <f>+AA22-AA36</f>
        <v>20193227</v>
      </c>
    </row>
    <row r="39" spans="1:27" ht="13.5">
      <c r="A39" s="181" t="s">
        <v>46</v>
      </c>
      <c r="B39" s="185"/>
      <c r="C39" s="155">
        <v>40696924</v>
      </c>
      <c r="D39" s="155">
        <v>0</v>
      </c>
      <c r="E39" s="156">
        <v>30422000</v>
      </c>
      <c r="F39" s="60">
        <v>30422000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30422000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6032991</v>
      </c>
      <c r="D42" s="206">
        <f>SUM(D38:D41)</f>
        <v>0</v>
      </c>
      <c r="E42" s="207">
        <f t="shared" si="3"/>
        <v>50615227</v>
      </c>
      <c r="F42" s="88">
        <f t="shared" si="3"/>
        <v>50615227</v>
      </c>
      <c r="G42" s="88">
        <f t="shared" si="3"/>
        <v>22130284</v>
      </c>
      <c r="H42" s="88">
        <f t="shared" si="3"/>
        <v>70203</v>
      </c>
      <c r="I42" s="88">
        <f t="shared" si="3"/>
        <v>-3240919</v>
      </c>
      <c r="J42" s="88">
        <f t="shared" si="3"/>
        <v>18959568</v>
      </c>
      <c r="K42" s="88">
        <f t="shared" si="3"/>
        <v>-2320848</v>
      </c>
      <c r="L42" s="88">
        <f t="shared" si="3"/>
        <v>19892637</v>
      </c>
      <c r="M42" s="88">
        <f t="shared" si="3"/>
        <v>-3100099</v>
      </c>
      <c r="N42" s="88">
        <f t="shared" si="3"/>
        <v>14471690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33431258</v>
      </c>
      <c r="X42" s="88">
        <f t="shared" si="3"/>
        <v>4687554</v>
      </c>
      <c r="Y42" s="88">
        <f t="shared" si="3"/>
        <v>28743704</v>
      </c>
      <c r="Z42" s="208">
        <f>+IF(X42&lt;&gt;0,+(Y42/X42)*100,0)</f>
        <v>613.1919546953486</v>
      </c>
      <c r="AA42" s="206">
        <f>SUM(AA38:AA41)</f>
        <v>50615227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6032991</v>
      </c>
      <c r="D44" s="210">
        <f>+D42-D43</f>
        <v>0</v>
      </c>
      <c r="E44" s="211">
        <f t="shared" si="4"/>
        <v>50615227</v>
      </c>
      <c r="F44" s="77">
        <f t="shared" si="4"/>
        <v>50615227</v>
      </c>
      <c r="G44" s="77">
        <f t="shared" si="4"/>
        <v>22130284</v>
      </c>
      <c r="H44" s="77">
        <f t="shared" si="4"/>
        <v>70203</v>
      </c>
      <c r="I44" s="77">
        <f t="shared" si="4"/>
        <v>-3240919</v>
      </c>
      <c r="J44" s="77">
        <f t="shared" si="4"/>
        <v>18959568</v>
      </c>
      <c r="K44" s="77">
        <f t="shared" si="4"/>
        <v>-2320848</v>
      </c>
      <c r="L44" s="77">
        <f t="shared" si="4"/>
        <v>19892637</v>
      </c>
      <c r="M44" s="77">
        <f t="shared" si="4"/>
        <v>-3100099</v>
      </c>
      <c r="N44" s="77">
        <f t="shared" si="4"/>
        <v>14471690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33431258</v>
      </c>
      <c r="X44" s="77">
        <f t="shared" si="4"/>
        <v>4687554</v>
      </c>
      <c r="Y44" s="77">
        <f t="shared" si="4"/>
        <v>28743704</v>
      </c>
      <c r="Z44" s="212">
        <f>+IF(X44&lt;&gt;0,+(Y44/X44)*100,0)</f>
        <v>613.1919546953486</v>
      </c>
      <c r="AA44" s="210">
        <f>+AA42-AA43</f>
        <v>50615227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6032991</v>
      </c>
      <c r="D46" s="206">
        <f>SUM(D44:D45)</f>
        <v>0</v>
      </c>
      <c r="E46" s="207">
        <f t="shared" si="5"/>
        <v>50615227</v>
      </c>
      <c r="F46" s="88">
        <f t="shared" si="5"/>
        <v>50615227</v>
      </c>
      <c r="G46" s="88">
        <f t="shared" si="5"/>
        <v>22130284</v>
      </c>
      <c r="H46" s="88">
        <f t="shared" si="5"/>
        <v>70203</v>
      </c>
      <c r="I46" s="88">
        <f t="shared" si="5"/>
        <v>-3240919</v>
      </c>
      <c r="J46" s="88">
        <f t="shared" si="5"/>
        <v>18959568</v>
      </c>
      <c r="K46" s="88">
        <f t="shared" si="5"/>
        <v>-2320848</v>
      </c>
      <c r="L46" s="88">
        <f t="shared" si="5"/>
        <v>19892637</v>
      </c>
      <c r="M46" s="88">
        <f t="shared" si="5"/>
        <v>-3100099</v>
      </c>
      <c r="N46" s="88">
        <f t="shared" si="5"/>
        <v>14471690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33431258</v>
      </c>
      <c r="X46" s="88">
        <f t="shared" si="5"/>
        <v>4687554</v>
      </c>
      <c r="Y46" s="88">
        <f t="shared" si="5"/>
        <v>28743704</v>
      </c>
      <c r="Z46" s="208">
        <f>+IF(X46&lt;&gt;0,+(Y46/X46)*100,0)</f>
        <v>613.1919546953486</v>
      </c>
      <c r="AA46" s="206">
        <f>SUM(AA44:AA45)</f>
        <v>50615227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6032991</v>
      </c>
      <c r="D48" s="217">
        <f>SUM(D46:D47)</f>
        <v>0</v>
      </c>
      <c r="E48" s="218">
        <f t="shared" si="6"/>
        <v>50615227</v>
      </c>
      <c r="F48" s="219">
        <f t="shared" si="6"/>
        <v>50615227</v>
      </c>
      <c r="G48" s="219">
        <f t="shared" si="6"/>
        <v>22130284</v>
      </c>
      <c r="H48" s="220">
        <f t="shared" si="6"/>
        <v>70203</v>
      </c>
      <c r="I48" s="220">
        <f t="shared" si="6"/>
        <v>-3240919</v>
      </c>
      <c r="J48" s="220">
        <f t="shared" si="6"/>
        <v>18959568</v>
      </c>
      <c r="K48" s="220">
        <f t="shared" si="6"/>
        <v>-2320848</v>
      </c>
      <c r="L48" s="220">
        <f t="shared" si="6"/>
        <v>19892637</v>
      </c>
      <c r="M48" s="219">
        <f t="shared" si="6"/>
        <v>-3100099</v>
      </c>
      <c r="N48" s="219">
        <f t="shared" si="6"/>
        <v>14471690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33431258</v>
      </c>
      <c r="X48" s="220">
        <f t="shared" si="6"/>
        <v>4687554</v>
      </c>
      <c r="Y48" s="220">
        <f t="shared" si="6"/>
        <v>28743704</v>
      </c>
      <c r="Z48" s="221">
        <f>+IF(X48&lt;&gt;0,+(Y48/X48)*100,0)</f>
        <v>613.1919546953486</v>
      </c>
      <c r="AA48" s="222">
        <f>SUM(AA46:AA47)</f>
        <v>50615227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17615528</v>
      </c>
      <c r="D5" s="153">
        <f>SUM(D6:D8)</f>
        <v>0</v>
      </c>
      <c r="E5" s="154">
        <f t="shared" si="0"/>
        <v>48152000</v>
      </c>
      <c r="F5" s="100">
        <f t="shared" si="0"/>
        <v>48152000</v>
      </c>
      <c r="G5" s="100">
        <f t="shared" si="0"/>
        <v>2604291</v>
      </c>
      <c r="H5" s="100">
        <f t="shared" si="0"/>
        <v>931475</v>
      </c>
      <c r="I5" s="100">
        <f t="shared" si="0"/>
        <v>4351951</v>
      </c>
      <c r="J5" s="100">
        <f t="shared" si="0"/>
        <v>7887717</v>
      </c>
      <c r="K5" s="100">
        <f t="shared" si="0"/>
        <v>4223999</v>
      </c>
      <c r="L5" s="100">
        <f t="shared" si="0"/>
        <v>1604692</v>
      </c>
      <c r="M5" s="100">
        <f t="shared" si="0"/>
        <v>2518311</v>
      </c>
      <c r="N5" s="100">
        <f t="shared" si="0"/>
        <v>8347002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16234719</v>
      </c>
      <c r="X5" s="100">
        <f t="shared" si="0"/>
        <v>0</v>
      </c>
      <c r="Y5" s="100">
        <f t="shared" si="0"/>
        <v>16234719</v>
      </c>
      <c r="Z5" s="137">
        <f>+IF(X5&lt;&gt;0,+(Y5/X5)*100,0)</f>
        <v>0</v>
      </c>
      <c r="AA5" s="153">
        <f>SUM(AA6:AA8)</f>
        <v>48152000</v>
      </c>
    </row>
    <row r="6" spans="1:27" ht="13.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>
        <v>762224</v>
      </c>
      <c r="N6" s="60">
        <v>762224</v>
      </c>
      <c r="O6" s="60"/>
      <c r="P6" s="60"/>
      <c r="Q6" s="60"/>
      <c r="R6" s="60"/>
      <c r="S6" s="60"/>
      <c r="T6" s="60"/>
      <c r="U6" s="60"/>
      <c r="V6" s="60"/>
      <c r="W6" s="60">
        <v>762224</v>
      </c>
      <c r="X6" s="60"/>
      <c r="Y6" s="60">
        <v>762224</v>
      </c>
      <c r="Z6" s="140"/>
      <c r="AA6" s="62">
        <v>500000</v>
      </c>
    </row>
    <row r="7" spans="1:27" ht="13.5">
      <c r="A7" s="138" t="s">
        <v>76</v>
      </c>
      <c r="B7" s="136"/>
      <c r="C7" s="157">
        <v>133311</v>
      </c>
      <c r="D7" s="157"/>
      <c r="E7" s="158">
        <v>445000</v>
      </c>
      <c r="F7" s="159">
        <v>445000</v>
      </c>
      <c r="G7" s="159"/>
      <c r="H7" s="159">
        <v>5599</v>
      </c>
      <c r="I7" s="159">
        <v>48806</v>
      </c>
      <c r="J7" s="159">
        <v>54405</v>
      </c>
      <c r="K7" s="159">
        <v>16759</v>
      </c>
      <c r="L7" s="159"/>
      <c r="M7" s="159">
        <v>267476</v>
      </c>
      <c r="N7" s="159">
        <v>284235</v>
      </c>
      <c r="O7" s="159"/>
      <c r="P7" s="159"/>
      <c r="Q7" s="159"/>
      <c r="R7" s="159"/>
      <c r="S7" s="159"/>
      <c r="T7" s="159"/>
      <c r="U7" s="159"/>
      <c r="V7" s="159"/>
      <c r="W7" s="159">
        <v>338640</v>
      </c>
      <c r="X7" s="159"/>
      <c r="Y7" s="159">
        <v>338640</v>
      </c>
      <c r="Z7" s="141"/>
      <c r="AA7" s="225">
        <v>445000</v>
      </c>
    </row>
    <row r="8" spans="1:27" ht="13.5">
      <c r="A8" s="138" t="s">
        <v>77</v>
      </c>
      <c r="B8" s="136"/>
      <c r="C8" s="155">
        <v>17482217</v>
      </c>
      <c r="D8" s="155"/>
      <c r="E8" s="156">
        <v>47207000</v>
      </c>
      <c r="F8" s="60">
        <v>47207000</v>
      </c>
      <c r="G8" s="60">
        <v>2604291</v>
      </c>
      <c r="H8" s="60">
        <v>925876</v>
      </c>
      <c r="I8" s="60">
        <v>4303145</v>
      </c>
      <c r="J8" s="60">
        <v>7833312</v>
      </c>
      <c r="K8" s="60">
        <v>4207240</v>
      </c>
      <c r="L8" s="60">
        <v>1604692</v>
      </c>
      <c r="M8" s="60">
        <v>1488611</v>
      </c>
      <c r="N8" s="60">
        <v>7300543</v>
      </c>
      <c r="O8" s="60"/>
      <c r="P8" s="60"/>
      <c r="Q8" s="60"/>
      <c r="R8" s="60"/>
      <c r="S8" s="60"/>
      <c r="T8" s="60"/>
      <c r="U8" s="60"/>
      <c r="V8" s="60"/>
      <c r="W8" s="60">
        <v>15133855</v>
      </c>
      <c r="X8" s="60"/>
      <c r="Y8" s="60">
        <v>15133855</v>
      </c>
      <c r="Z8" s="140"/>
      <c r="AA8" s="62">
        <v>47207000</v>
      </c>
    </row>
    <row r="9" spans="1:27" ht="13.5">
      <c r="A9" s="135" t="s">
        <v>78</v>
      </c>
      <c r="B9" s="136"/>
      <c r="C9" s="153">
        <f aca="true" t="shared" si="1" ref="C9:Y9">SUM(C10:C14)</f>
        <v>16845432</v>
      </c>
      <c r="D9" s="153">
        <f>SUM(D10:D14)</f>
        <v>0</v>
      </c>
      <c r="E9" s="154">
        <f t="shared" si="1"/>
        <v>607000</v>
      </c>
      <c r="F9" s="100">
        <f t="shared" si="1"/>
        <v>607000</v>
      </c>
      <c r="G9" s="100">
        <f t="shared" si="1"/>
        <v>0</v>
      </c>
      <c r="H9" s="100">
        <f t="shared" si="1"/>
        <v>0</v>
      </c>
      <c r="I9" s="100">
        <f t="shared" si="1"/>
        <v>1767</v>
      </c>
      <c r="J9" s="100">
        <f t="shared" si="1"/>
        <v>1767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1767</v>
      </c>
      <c r="X9" s="100">
        <f t="shared" si="1"/>
        <v>0</v>
      </c>
      <c r="Y9" s="100">
        <f t="shared" si="1"/>
        <v>1767</v>
      </c>
      <c r="Z9" s="137">
        <f>+IF(X9&lt;&gt;0,+(Y9/X9)*100,0)</f>
        <v>0</v>
      </c>
      <c r="AA9" s="102">
        <f>SUM(AA10:AA14)</f>
        <v>607000</v>
      </c>
    </row>
    <row r="10" spans="1:27" ht="13.5">
      <c r="A10" s="138" t="s">
        <v>79</v>
      </c>
      <c r="B10" s="136"/>
      <c r="C10" s="155">
        <v>16845432</v>
      </c>
      <c r="D10" s="155"/>
      <c r="E10" s="156">
        <v>7000</v>
      </c>
      <c r="F10" s="60">
        <v>7000</v>
      </c>
      <c r="G10" s="60"/>
      <c r="H10" s="60"/>
      <c r="I10" s="60">
        <v>1767</v>
      </c>
      <c r="J10" s="60">
        <v>1767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1767</v>
      </c>
      <c r="X10" s="60"/>
      <c r="Y10" s="60">
        <v>1767</v>
      </c>
      <c r="Z10" s="140"/>
      <c r="AA10" s="62">
        <v>7000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600000</v>
      </c>
      <c r="F12" s="60">
        <v>600000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600000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218643</v>
      </c>
      <c r="D15" s="153">
        <f>SUM(D16:D18)</f>
        <v>0</v>
      </c>
      <c r="E15" s="154">
        <f t="shared" si="2"/>
        <v>473000</v>
      </c>
      <c r="F15" s="100">
        <f t="shared" si="2"/>
        <v>473000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123307</v>
      </c>
      <c r="L15" s="100">
        <f t="shared" si="2"/>
        <v>23400</v>
      </c>
      <c r="M15" s="100">
        <f t="shared" si="2"/>
        <v>0</v>
      </c>
      <c r="N15" s="100">
        <f t="shared" si="2"/>
        <v>146707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146707</v>
      </c>
      <c r="X15" s="100">
        <f t="shared" si="2"/>
        <v>0</v>
      </c>
      <c r="Y15" s="100">
        <f t="shared" si="2"/>
        <v>146707</v>
      </c>
      <c r="Z15" s="137">
        <f>+IF(X15&lt;&gt;0,+(Y15/X15)*100,0)</f>
        <v>0</v>
      </c>
      <c r="AA15" s="102">
        <f>SUM(AA16:AA18)</f>
        <v>473000</v>
      </c>
    </row>
    <row r="16" spans="1:27" ht="13.5">
      <c r="A16" s="138" t="s">
        <v>85</v>
      </c>
      <c r="B16" s="136"/>
      <c r="C16" s="155">
        <v>218643</v>
      </c>
      <c r="D16" s="155"/>
      <c r="E16" s="156">
        <v>473000</v>
      </c>
      <c r="F16" s="60">
        <v>473000</v>
      </c>
      <c r="G16" s="60"/>
      <c r="H16" s="60"/>
      <c r="I16" s="60"/>
      <c r="J16" s="60"/>
      <c r="K16" s="60">
        <v>123307</v>
      </c>
      <c r="L16" s="60">
        <v>23400</v>
      </c>
      <c r="M16" s="60"/>
      <c r="N16" s="60">
        <v>146707</v>
      </c>
      <c r="O16" s="60"/>
      <c r="P16" s="60"/>
      <c r="Q16" s="60"/>
      <c r="R16" s="60"/>
      <c r="S16" s="60"/>
      <c r="T16" s="60"/>
      <c r="U16" s="60"/>
      <c r="V16" s="60"/>
      <c r="W16" s="60">
        <v>146707</v>
      </c>
      <c r="X16" s="60"/>
      <c r="Y16" s="60">
        <v>146707</v>
      </c>
      <c r="Z16" s="140"/>
      <c r="AA16" s="62">
        <v>473000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34679603</v>
      </c>
      <c r="D25" s="217">
        <f>+D5+D9+D15+D19+D24</f>
        <v>0</v>
      </c>
      <c r="E25" s="230">
        <f t="shared" si="4"/>
        <v>49232000</v>
      </c>
      <c r="F25" s="219">
        <f t="shared" si="4"/>
        <v>49232000</v>
      </c>
      <c r="G25" s="219">
        <f t="shared" si="4"/>
        <v>2604291</v>
      </c>
      <c r="H25" s="219">
        <f t="shared" si="4"/>
        <v>931475</v>
      </c>
      <c r="I25" s="219">
        <f t="shared" si="4"/>
        <v>4353718</v>
      </c>
      <c r="J25" s="219">
        <f t="shared" si="4"/>
        <v>7889484</v>
      </c>
      <c r="K25" s="219">
        <f t="shared" si="4"/>
        <v>4347306</v>
      </c>
      <c r="L25" s="219">
        <f t="shared" si="4"/>
        <v>1628092</v>
      </c>
      <c r="M25" s="219">
        <f t="shared" si="4"/>
        <v>2518311</v>
      </c>
      <c r="N25" s="219">
        <f t="shared" si="4"/>
        <v>8493709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16383193</v>
      </c>
      <c r="X25" s="219">
        <f t="shared" si="4"/>
        <v>0</v>
      </c>
      <c r="Y25" s="219">
        <f t="shared" si="4"/>
        <v>16383193</v>
      </c>
      <c r="Z25" s="231">
        <f>+IF(X25&lt;&gt;0,+(Y25/X25)*100,0)</f>
        <v>0</v>
      </c>
      <c r="AA25" s="232">
        <f>+AA5+AA9+AA15+AA19+AA24</f>
        <v>49232000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33241479</v>
      </c>
      <c r="D28" s="155"/>
      <c r="E28" s="156">
        <v>30422000</v>
      </c>
      <c r="F28" s="60">
        <v>30422000</v>
      </c>
      <c r="G28" s="60">
        <v>2604291</v>
      </c>
      <c r="H28" s="60"/>
      <c r="I28" s="60">
        <v>4228028</v>
      </c>
      <c r="J28" s="60">
        <v>6832319</v>
      </c>
      <c r="K28" s="60">
        <v>4187990</v>
      </c>
      <c r="L28" s="60">
        <v>1604692</v>
      </c>
      <c r="M28" s="60"/>
      <c r="N28" s="60">
        <v>5792682</v>
      </c>
      <c r="O28" s="60"/>
      <c r="P28" s="60"/>
      <c r="Q28" s="60"/>
      <c r="R28" s="60"/>
      <c r="S28" s="60"/>
      <c r="T28" s="60"/>
      <c r="U28" s="60"/>
      <c r="V28" s="60"/>
      <c r="W28" s="60">
        <v>12625001</v>
      </c>
      <c r="X28" s="60"/>
      <c r="Y28" s="60">
        <v>12625001</v>
      </c>
      <c r="Z28" s="140"/>
      <c r="AA28" s="155">
        <v>30422000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33241479</v>
      </c>
      <c r="D32" s="210">
        <f>SUM(D28:D31)</f>
        <v>0</v>
      </c>
      <c r="E32" s="211">
        <f t="shared" si="5"/>
        <v>30422000</v>
      </c>
      <c r="F32" s="77">
        <f t="shared" si="5"/>
        <v>30422000</v>
      </c>
      <c r="G32" s="77">
        <f t="shared" si="5"/>
        <v>2604291</v>
      </c>
      <c r="H32" s="77">
        <f t="shared" si="5"/>
        <v>0</v>
      </c>
      <c r="I32" s="77">
        <f t="shared" si="5"/>
        <v>4228028</v>
      </c>
      <c r="J32" s="77">
        <f t="shared" si="5"/>
        <v>6832319</v>
      </c>
      <c r="K32" s="77">
        <f t="shared" si="5"/>
        <v>4187990</v>
      </c>
      <c r="L32" s="77">
        <f t="shared" si="5"/>
        <v>1604692</v>
      </c>
      <c r="M32" s="77">
        <f t="shared" si="5"/>
        <v>0</v>
      </c>
      <c r="N32" s="77">
        <f t="shared" si="5"/>
        <v>5792682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12625001</v>
      </c>
      <c r="X32" s="77">
        <f t="shared" si="5"/>
        <v>0</v>
      </c>
      <c r="Y32" s="77">
        <f t="shared" si="5"/>
        <v>12625001</v>
      </c>
      <c r="Z32" s="212">
        <f>+IF(X32&lt;&gt;0,+(Y32/X32)*100,0)</f>
        <v>0</v>
      </c>
      <c r="AA32" s="79">
        <f>SUM(AA28:AA31)</f>
        <v>30422000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1438124</v>
      </c>
      <c r="D35" s="155"/>
      <c r="E35" s="156">
        <v>18810000</v>
      </c>
      <c r="F35" s="60">
        <v>18810000</v>
      </c>
      <c r="G35" s="60"/>
      <c r="H35" s="60">
        <v>931475</v>
      </c>
      <c r="I35" s="60">
        <v>125690</v>
      </c>
      <c r="J35" s="60">
        <v>1057165</v>
      </c>
      <c r="K35" s="60">
        <v>159316</v>
      </c>
      <c r="L35" s="60">
        <v>23400</v>
      </c>
      <c r="M35" s="60">
        <v>2518311</v>
      </c>
      <c r="N35" s="60">
        <v>2701027</v>
      </c>
      <c r="O35" s="60"/>
      <c r="P35" s="60"/>
      <c r="Q35" s="60"/>
      <c r="R35" s="60"/>
      <c r="S35" s="60"/>
      <c r="T35" s="60"/>
      <c r="U35" s="60"/>
      <c r="V35" s="60"/>
      <c r="W35" s="60">
        <v>3758192</v>
      </c>
      <c r="X35" s="60"/>
      <c r="Y35" s="60">
        <v>3758192</v>
      </c>
      <c r="Z35" s="140"/>
      <c r="AA35" s="62">
        <v>18810000</v>
      </c>
    </row>
    <row r="36" spans="1:27" ht="13.5">
      <c r="A36" s="238" t="s">
        <v>139</v>
      </c>
      <c r="B36" s="149"/>
      <c r="C36" s="222">
        <f aca="true" t="shared" si="6" ref="C36:Y36">SUM(C32:C35)</f>
        <v>34679603</v>
      </c>
      <c r="D36" s="222">
        <f>SUM(D32:D35)</f>
        <v>0</v>
      </c>
      <c r="E36" s="218">
        <f t="shared" si="6"/>
        <v>49232000</v>
      </c>
      <c r="F36" s="220">
        <f t="shared" si="6"/>
        <v>49232000</v>
      </c>
      <c r="G36" s="220">
        <f t="shared" si="6"/>
        <v>2604291</v>
      </c>
      <c r="H36" s="220">
        <f t="shared" si="6"/>
        <v>931475</v>
      </c>
      <c r="I36" s="220">
        <f t="shared" si="6"/>
        <v>4353718</v>
      </c>
      <c r="J36" s="220">
        <f t="shared" si="6"/>
        <v>7889484</v>
      </c>
      <c r="K36" s="220">
        <f t="shared" si="6"/>
        <v>4347306</v>
      </c>
      <c r="L36" s="220">
        <f t="shared" si="6"/>
        <v>1628092</v>
      </c>
      <c r="M36" s="220">
        <f t="shared" si="6"/>
        <v>2518311</v>
      </c>
      <c r="N36" s="220">
        <f t="shared" si="6"/>
        <v>8493709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16383193</v>
      </c>
      <c r="X36" s="220">
        <f t="shared" si="6"/>
        <v>0</v>
      </c>
      <c r="Y36" s="220">
        <f t="shared" si="6"/>
        <v>16383193</v>
      </c>
      <c r="Z36" s="221">
        <f>+IF(X36&lt;&gt;0,+(Y36/X36)*100,0)</f>
        <v>0</v>
      </c>
      <c r="AA36" s="239">
        <f>SUM(AA32:AA35)</f>
        <v>49232000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20445381</v>
      </c>
      <c r="D6" s="155"/>
      <c r="E6" s="59">
        <v>2544325</v>
      </c>
      <c r="F6" s="60">
        <v>2544325</v>
      </c>
      <c r="G6" s="60">
        <v>43774436</v>
      </c>
      <c r="H6" s="60">
        <v>44687366</v>
      </c>
      <c r="I6" s="60">
        <v>35178009</v>
      </c>
      <c r="J6" s="60">
        <v>35178009</v>
      </c>
      <c r="K6" s="60">
        <v>23921174</v>
      </c>
      <c r="L6" s="60">
        <v>23921174</v>
      </c>
      <c r="M6" s="60">
        <v>52856405</v>
      </c>
      <c r="N6" s="60">
        <v>52856405</v>
      </c>
      <c r="O6" s="60"/>
      <c r="P6" s="60"/>
      <c r="Q6" s="60"/>
      <c r="R6" s="60"/>
      <c r="S6" s="60"/>
      <c r="T6" s="60"/>
      <c r="U6" s="60"/>
      <c r="V6" s="60"/>
      <c r="W6" s="60">
        <v>52856405</v>
      </c>
      <c r="X6" s="60">
        <v>1272163</v>
      </c>
      <c r="Y6" s="60">
        <v>51584242</v>
      </c>
      <c r="Z6" s="140">
        <v>4054.85</v>
      </c>
      <c r="AA6" s="62">
        <v>2544325</v>
      </c>
    </row>
    <row r="7" spans="1:27" ht="13.5">
      <c r="A7" s="249" t="s">
        <v>144</v>
      </c>
      <c r="B7" s="182"/>
      <c r="C7" s="155"/>
      <c r="D7" s="155"/>
      <c r="E7" s="59">
        <v>27070675</v>
      </c>
      <c r="F7" s="60">
        <v>27070675</v>
      </c>
      <c r="G7" s="60"/>
      <c r="H7" s="60"/>
      <c r="I7" s="60">
        <v>12470511</v>
      </c>
      <c r="J7" s="60">
        <v>12470511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13535338</v>
      </c>
      <c r="Y7" s="60">
        <v>-13535338</v>
      </c>
      <c r="Z7" s="140">
        <v>-100</v>
      </c>
      <c r="AA7" s="62">
        <v>27070675</v>
      </c>
    </row>
    <row r="8" spans="1:27" ht="13.5">
      <c r="A8" s="249" t="s">
        <v>145</v>
      </c>
      <c r="B8" s="182"/>
      <c r="C8" s="155">
        <v>4307549</v>
      </c>
      <c r="D8" s="155"/>
      <c r="E8" s="59">
        <v>7869000</v>
      </c>
      <c r="F8" s="60">
        <v>7869000</v>
      </c>
      <c r="G8" s="60">
        <v>5005728</v>
      </c>
      <c r="H8" s="60">
        <v>4397729</v>
      </c>
      <c r="I8" s="60">
        <v>5042751</v>
      </c>
      <c r="J8" s="60">
        <v>5042751</v>
      </c>
      <c r="K8" s="60">
        <v>2827109</v>
      </c>
      <c r="L8" s="60">
        <v>2937109</v>
      </c>
      <c r="M8" s="60">
        <v>-6034957</v>
      </c>
      <c r="N8" s="60">
        <v>-6034957</v>
      </c>
      <c r="O8" s="60"/>
      <c r="P8" s="60"/>
      <c r="Q8" s="60"/>
      <c r="R8" s="60"/>
      <c r="S8" s="60"/>
      <c r="T8" s="60"/>
      <c r="U8" s="60"/>
      <c r="V8" s="60"/>
      <c r="W8" s="60">
        <v>-6034957</v>
      </c>
      <c r="X8" s="60">
        <v>3934500</v>
      </c>
      <c r="Y8" s="60">
        <v>-9969457</v>
      </c>
      <c r="Z8" s="140">
        <v>-253.39</v>
      </c>
      <c r="AA8" s="62">
        <v>7869000</v>
      </c>
    </row>
    <row r="9" spans="1:27" ht="13.5">
      <c r="A9" s="249" t="s">
        <v>146</v>
      </c>
      <c r="B9" s="182"/>
      <c r="C9" s="155">
        <v>875100</v>
      </c>
      <c r="D9" s="155"/>
      <c r="E9" s="59">
        <v>1818000</v>
      </c>
      <c r="F9" s="60">
        <v>1818000</v>
      </c>
      <c r="G9" s="60">
        <v>15158979</v>
      </c>
      <c r="H9" s="60">
        <v>14609225</v>
      </c>
      <c r="I9" s="60"/>
      <c r="J9" s="60"/>
      <c r="K9" s="60">
        <v>2543960</v>
      </c>
      <c r="L9" s="60">
        <v>2635960</v>
      </c>
      <c r="M9" s="60">
        <v>5128121</v>
      </c>
      <c r="N9" s="60">
        <v>5128121</v>
      </c>
      <c r="O9" s="60"/>
      <c r="P9" s="60"/>
      <c r="Q9" s="60"/>
      <c r="R9" s="60"/>
      <c r="S9" s="60"/>
      <c r="T9" s="60"/>
      <c r="U9" s="60"/>
      <c r="V9" s="60"/>
      <c r="W9" s="60">
        <v>5128121</v>
      </c>
      <c r="X9" s="60">
        <v>909000</v>
      </c>
      <c r="Y9" s="60">
        <v>4219121</v>
      </c>
      <c r="Z9" s="140">
        <v>464.15</v>
      </c>
      <c r="AA9" s="62">
        <v>1818000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25628030</v>
      </c>
      <c r="D12" s="168">
        <f>SUM(D6:D11)</f>
        <v>0</v>
      </c>
      <c r="E12" s="72">
        <f t="shared" si="0"/>
        <v>39302000</v>
      </c>
      <c r="F12" s="73">
        <f t="shared" si="0"/>
        <v>39302000</v>
      </c>
      <c r="G12" s="73">
        <f t="shared" si="0"/>
        <v>63939143</v>
      </c>
      <c r="H12" s="73">
        <f t="shared" si="0"/>
        <v>63694320</v>
      </c>
      <c r="I12" s="73">
        <f t="shared" si="0"/>
        <v>52691271</v>
      </c>
      <c r="J12" s="73">
        <f t="shared" si="0"/>
        <v>52691271</v>
      </c>
      <c r="K12" s="73">
        <f t="shared" si="0"/>
        <v>29292243</v>
      </c>
      <c r="L12" s="73">
        <f t="shared" si="0"/>
        <v>29494243</v>
      </c>
      <c r="M12" s="73">
        <f t="shared" si="0"/>
        <v>51949569</v>
      </c>
      <c r="N12" s="73">
        <f t="shared" si="0"/>
        <v>51949569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51949569</v>
      </c>
      <c r="X12" s="73">
        <f t="shared" si="0"/>
        <v>19651001</v>
      </c>
      <c r="Y12" s="73">
        <f t="shared" si="0"/>
        <v>32298568</v>
      </c>
      <c r="Z12" s="170">
        <f>+IF(X12&lt;&gt;0,+(Y12/X12)*100,0)</f>
        <v>164.36093001063915</v>
      </c>
      <c r="AA12" s="74">
        <f>SUM(AA6:AA11)</f>
        <v>39302000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8661856</v>
      </c>
      <c r="D17" s="155"/>
      <c r="E17" s="59">
        <v>9745000</v>
      </c>
      <c r="F17" s="60">
        <v>9745000</v>
      </c>
      <c r="G17" s="60">
        <v>8661856</v>
      </c>
      <c r="H17" s="60">
        <v>8661856</v>
      </c>
      <c r="I17" s="60">
        <v>8661856</v>
      </c>
      <c r="J17" s="60">
        <v>8661856</v>
      </c>
      <c r="K17" s="60">
        <v>8661856</v>
      </c>
      <c r="L17" s="60">
        <v>8661856</v>
      </c>
      <c r="M17" s="60">
        <v>8661856</v>
      </c>
      <c r="N17" s="60">
        <v>8661856</v>
      </c>
      <c r="O17" s="60"/>
      <c r="P17" s="60"/>
      <c r="Q17" s="60"/>
      <c r="R17" s="60"/>
      <c r="S17" s="60"/>
      <c r="T17" s="60"/>
      <c r="U17" s="60"/>
      <c r="V17" s="60"/>
      <c r="W17" s="60">
        <v>8661856</v>
      </c>
      <c r="X17" s="60">
        <v>4872500</v>
      </c>
      <c r="Y17" s="60">
        <v>3789356</v>
      </c>
      <c r="Z17" s="140">
        <v>77.77</v>
      </c>
      <c r="AA17" s="62">
        <v>9745000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234510799</v>
      </c>
      <c r="D19" s="155"/>
      <c r="E19" s="59">
        <v>259360000</v>
      </c>
      <c r="F19" s="60">
        <v>259360000</v>
      </c>
      <c r="G19" s="60">
        <v>234510799</v>
      </c>
      <c r="H19" s="60">
        <v>234510799</v>
      </c>
      <c r="I19" s="60">
        <v>234510799</v>
      </c>
      <c r="J19" s="60">
        <v>234510799</v>
      </c>
      <c r="K19" s="60">
        <v>234510799</v>
      </c>
      <c r="L19" s="60">
        <v>234510799</v>
      </c>
      <c r="M19" s="60">
        <v>234957264</v>
      </c>
      <c r="N19" s="60">
        <v>234957264</v>
      </c>
      <c r="O19" s="60"/>
      <c r="P19" s="60"/>
      <c r="Q19" s="60"/>
      <c r="R19" s="60"/>
      <c r="S19" s="60"/>
      <c r="T19" s="60"/>
      <c r="U19" s="60"/>
      <c r="V19" s="60"/>
      <c r="W19" s="60">
        <v>234957264</v>
      </c>
      <c r="X19" s="60">
        <v>129680000</v>
      </c>
      <c r="Y19" s="60">
        <v>105277264</v>
      </c>
      <c r="Z19" s="140">
        <v>81.18</v>
      </c>
      <c r="AA19" s="62">
        <v>259360000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24934</v>
      </c>
      <c r="D22" s="155"/>
      <c r="E22" s="59">
        <v>70000</v>
      </c>
      <c r="F22" s="60">
        <v>70000</v>
      </c>
      <c r="G22" s="60">
        <v>24934</v>
      </c>
      <c r="H22" s="60">
        <v>24934</v>
      </c>
      <c r="I22" s="60">
        <v>24934</v>
      </c>
      <c r="J22" s="60">
        <v>24934</v>
      </c>
      <c r="K22" s="60">
        <v>24934</v>
      </c>
      <c r="L22" s="60">
        <v>24934</v>
      </c>
      <c r="M22" s="60">
        <v>24934</v>
      </c>
      <c r="N22" s="60">
        <v>24934</v>
      </c>
      <c r="O22" s="60"/>
      <c r="P22" s="60"/>
      <c r="Q22" s="60"/>
      <c r="R22" s="60"/>
      <c r="S22" s="60"/>
      <c r="T22" s="60"/>
      <c r="U22" s="60"/>
      <c r="V22" s="60"/>
      <c r="W22" s="60">
        <v>24934</v>
      </c>
      <c r="X22" s="60">
        <v>35000</v>
      </c>
      <c r="Y22" s="60">
        <v>-10066</v>
      </c>
      <c r="Z22" s="140">
        <v>-28.76</v>
      </c>
      <c r="AA22" s="62">
        <v>70000</v>
      </c>
    </row>
    <row r="23" spans="1:27" ht="13.5">
      <c r="A23" s="249" t="s">
        <v>158</v>
      </c>
      <c r="B23" s="182"/>
      <c r="C23" s="155">
        <v>55576</v>
      </c>
      <c r="D23" s="155"/>
      <c r="E23" s="59"/>
      <c r="F23" s="60"/>
      <c r="G23" s="159">
        <v>55576</v>
      </c>
      <c r="H23" s="159">
        <v>55576</v>
      </c>
      <c r="I23" s="159">
        <v>55576</v>
      </c>
      <c r="J23" s="60">
        <v>55576</v>
      </c>
      <c r="K23" s="159">
        <v>55576</v>
      </c>
      <c r="L23" s="159">
        <v>55576</v>
      </c>
      <c r="M23" s="60">
        <v>55576</v>
      </c>
      <c r="N23" s="159">
        <v>55576</v>
      </c>
      <c r="O23" s="159"/>
      <c r="P23" s="159"/>
      <c r="Q23" s="60"/>
      <c r="R23" s="159"/>
      <c r="S23" s="159"/>
      <c r="T23" s="60"/>
      <c r="U23" s="159"/>
      <c r="V23" s="159"/>
      <c r="W23" s="159">
        <v>55576</v>
      </c>
      <c r="X23" s="60"/>
      <c r="Y23" s="159">
        <v>55576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243253165</v>
      </c>
      <c r="D24" s="168">
        <f>SUM(D15:D23)</f>
        <v>0</v>
      </c>
      <c r="E24" s="76">
        <f t="shared" si="1"/>
        <v>269175000</v>
      </c>
      <c r="F24" s="77">
        <f t="shared" si="1"/>
        <v>269175000</v>
      </c>
      <c r="G24" s="77">
        <f t="shared" si="1"/>
        <v>243253165</v>
      </c>
      <c r="H24" s="77">
        <f t="shared" si="1"/>
        <v>243253165</v>
      </c>
      <c r="I24" s="77">
        <f t="shared" si="1"/>
        <v>243253165</v>
      </c>
      <c r="J24" s="77">
        <f t="shared" si="1"/>
        <v>243253165</v>
      </c>
      <c r="K24" s="77">
        <f t="shared" si="1"/>
        <v>243253165</v>
      </c>
      <c r="L24" s="77">
        <f t="shared" si="1"/>
        <v>243253165</v>
      </c>
      <c r="M24" s="77">
        <f t="shared" si="1"/>
        <v>243699630</v>
      </c>
      <c r="N24" s="77">
        <f t="shared" si="1"/>
        <v>243699630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243699630</v>
      </c>
      <c r="X24" s="77">
        <f t="shared" si="1"/>
        <v>134587500</v>
      </c>
      <c r="Y24" s="77">
        <f t="shared" si="1"/>
        <v>109112130</v>
      </c>
      <c r="Z24" s="212">
        <f>+IF(X24&lt;&gt;0,+(Y24/X24)*100,0)</f>
        <v>81.07151852883811</v>
      </c>
      <c r="AA24" s="79">
        <f>SUM(AA15:AA23)</f>
        <v>269175000</v>
      </c>
    </row>
    <row r="25" spans="1:27" ht="13.5">
      <c r="A25" s="250" t="s">
        <v>159</v>
      </c>
      <c r="B25" s="251"/>
      <c r="C25" s="168">
        <f aca="true" t="shared" si="2" ref="C25:Y25">+C12+C24</f>
        <v>268881195</v>
      </c>
      <c r="D25" s="168">
        <f>+D12+D24</f>
        <v>0</v>
      </c>
      <c r="E25" s="72">
        <f t="shared" si="2"/>
        <v>308477000</v>
      </c>
      <c r="F25" s="73">
        <f t="shared" si="2"/>
        <v>308477000</v>
      </c>
      <c r="G25" s="73">
        <f t="shared" si="2"/>
        <v>307192308</v>
      </c>
      <c r="H25" s="73">
        <f t="shared" si="2"/>
        <v>306947485</v>
      </c>
      <c r="I25" s="73">
        <f t="shared" si="2"/>
        <v>295944436</v>
      </c>
      <c r="J25" s="73">
        <f t="shared" si="2"/>
        <v>295944436</v>
      </c>
      <c r="K25" s="73">
        <f t="shared" si="2"/>
        <v>272545408</v>
      </c>
      <c r="L25" s="73">
        <f t="shared" si="2"/>
        <v>272747408</v>
      </c>
      <c r="M25" s="73">
        <f t="shared" si="2"/>
        <v>295649199</v>
      </c>
      <c r="N25" s="73">
        <f t="shared" si="2"/>
        <v>295649199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295649199</v>
      </c>
      <c r="X25" s="73">
        <f t="shared" si="2"/>
        <v>154238501</v>
      </c>
      <c r="Y25" s="73">
        <f t="shared" si="2"/>
        <v>141410698</v>
      </c>
      <c r="Z25" s="170">
        <f>+IF(X25&lt;&gt;0,+(Y25/X25)*100,0)</f>
        <v>91.68313818091373</v>
      </c>
      <c r="AA25" s="74">
        <f>+AA12+AA24</f>
        <v>308477000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11803361</v>
      </c>
      <c r="D32" s="155"/>
      <c r="E32" s="59">
        <v>7000000</v>
      </c>
      <c r="F32" s="60">
        <v>7000000</v>
      </c>
      <c r="G32" s="60">
        <v>31164477</v>
      </c>
      <c r="H32" s="60">
        <v>34654227</v>
      </c>
      <c r="I32" s="60">
        <v>31317191</v>
      </c>
      <c r="J32" s="60">
        <v>31317191</v>
      </c>
      <c r="K32" s="60">
        <v>18994833</v>
      </c>
      <c r="L32" s="60">
        <v>19196833</v>
      </c>
      <c r="M32" s="60">
        <v>33134998</v>
      </c>
      <c r="N32" s="60">
        <v>33134998</v>
      </c>
      <c r="O32" s="60"/>
      <c r="P32" s="60"/>
      <c r="Q32" s="60"/>
      <c r="R32" s="60"/>
      <c r="S32" s="60"/>
      <c r="T32" s="60"/>
      <c r="U32" s="60"/>
      <c r="V32" s="60"/>
      <c r="W32" s="60">
        <v>33134998</v>
      </c>
      <c r="X32" s="60">
        <v>3500000</v>
      </c>
      <c r="Y32" s="60">
        <v>29634998</v>
      </c>
      <c r="Z32" s="140">
        <v>846.71</v>
      </c>
      <c r="AA32" s="62">
        <v>7000000</v>
      </c>
    </row>
    <row r="33" spans="1:27" ht="13.5">
      <c r="A33" s="249" t="s">
        <v>165</v>
      </c>
      <c r="B33" s="182"/>
      <c r="C33" s="155">
        <v>3588638</v>
      </c>
      <c r="D33" s="155"/>
      <c r="E33" s="59"/>
      <c r="F33" s="60"/>
      <c r="G33" s="60">
        <v>3588638</v>
      </c>
      <c r="H33" s="60">
        <v>3588638</v>
      </c>
      <c r="I33" s="60">
        <v>3588638</v>
      </c>
      <c r="J33" s="60">
        <v>3588638</v>
      </c>
      <c r="K33" s="60">
        <v>3588638</v>
      </c>
      <c r="L33" s="60">
        <v>3588638</v>
      </c>
      <c r="M33" s="60">
        <v>3588638</v>
      </c>
      <c r="N33" s="60">
        <v>3588638</v>
      </c>
      <c r="O33" s="60"/>
      <c r="P33" s="60"/>
      <c r="Q33" s="60"/>
      <c r="R33" s="60"/>
      <c r="S33" s="60"/>
      <c r="T33" s="60"/>
      <c r="U33" s="60"/>
      <c r="V33" s="60"/>
      <c r="W33" s="60">
        <v>3588638</v>
      </c>
      <c r="X33" s="60"/>
      <c r="Y33" s="60">
        <v>3588638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15391999</v>
      </c>
      <c r="D34" s="168">
        <f>SUM(D29:D33)</f>
        <v>0</v>
      </c>
      <c r="E34" s="72">
        <f t="shared" si="3"/>
        <v>7000000</v>
      </c>
      <c r="F34" s="73">
        <f t="shared" si="3"/>
        <v>7000000</v>
      </c>
      <c r="G34" s="73">
        <f t="shared" si="3"/>
        <v>34753115</v>
      </c>
      <c r="H34" s="73">
        <f t="shared" si="3"/>
        <v>38242865</v>
      </c>
      <c r="I34" s="73">
        <f t="shared" si="3"/>
        <v>34905829</v>
      </c>
      <c r="J34" s="73">
        <f t="shared" si="3"/>
        <v>34905829</v>
      </c>
      <c r="K34" s="73">
        <f t="shared" si="3"/>
        <v>22583471</v>
      </c>
      <c r="L34" s="73">
        <f t="shared" si="3"/>
        <v>22785471</v>
      </c>
      <c r="M34" s="73">
        <f t="shared" si="3"/>
        <v>36723636</v>
      </c>
      <c r="N34" s="73">
        <f t="shared" si="3"/>
        <v>36723636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36723636</v>
      </c>
      <c r="X34" s="73">
        <f t="shared" si="3"/>
        <v>3500000</v>
      </c>
      <c r="Y34" s="73">
        <f t="shared" si="3"/>
        <v>33223636</v>
      </c>
      <c r="Z34" s="170">
        <f>+IF(X34&lt;&gt;0,+(Y34/X34)*100,0)</f>
        <v>949.2467428571429</v>
      </c>
      <c r="AA34" s="74">
        <f>SUM(AA29:AA33)</f>
        <v>7000000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3926000</v>
      </c>
      <c r="D38" s="155"/>
      <c r="E38" s="59">
        <v>3000000</v>
      </c>
      <c r="F38" s="60">
        <v>3000000</v>
      </c>
      <c r="G38" s="60">
        <v>3926000</v>
      </c>
      <c r="H38" s="60">
        <v>3926000</v>
      </c>
      <c r="I38" s="60">
        <v>3926000</v>
      </c>
      <c r="J38" s="60">
        <v>3926000</v>
      </c>
      <c r="K38" s="60">
        <v>3926000</v>
      </c>
      <c r="L38" s="60">
        <v>3926000</v>
      </c>
      <c r="M38" s="60">
        <v>3926000</v>
      </c>
      <c r="N38" s="60">
        <v>3926000</v>
      </c>
      <c r="O38" s="60"/>
      <c r="P38" s="60"/>
      <c r="Q38" s="60"/>
      <c r="R38" s="60"/>
      <c r="S38" s="60"/>
      <c r="T38" s="60"/>
      <c r="U38" s="60"/>
      <c r="V38" s="60"/>
      <c r="W38" s="60">
        <v>3926000</v>
      </c>
      <c r="X38" s="60">
        <v>1500000</v>
      </c>
      <c r="Y38" s="60">
        <v>2426000</v>
      </c>
      <c r="Z38" s="140">
        <v>161.73</v>
      </c>
      <c r="AA38" s="62">
        <v>3000000</v>
      </c>
    </row>
    <row r="39" spans="1:27" ht="13.5">
      <c r="A39" s="250" t="s">
        <v>59</v>
      </c>
      <c r="B39" s="253"/>
      <c r="C39" s="168">
        <f aca="true" t="shared" si="4" ref="C39:Y39">SUM(C37:C38)</f>
        <v>3926000</v>
      </c>
      <c r="D39" s="168">
        <f>SUM(D37:D38)</f>
        <v>0</v>
      </c>
      <c r="E39" s="76">
        <f t="shared" si="4"/>
        <v>3000000</v>
      </c>
      <c r="F39" s="77">
        <f t="shared" si="4"/>
        <v>3000000</v>
      </c>
      <c r="G39" s="77">
        <f t="shared" si="4"/>
        <v>3926000</v>
      </c>
      <c r="H39" s="77">
        <f t="shared" si="4"/>
        <v>3926000</v>
      </c>
      <c r="I39" s="77">
        <f t="shared" si="4"/>
        <v>3926000</v>
      </c>
      <c r="J39" s="77">
        <f t="shared" si="4"/>
        <v>3926000</v>
      </c>
      <c r="K39" s="77">
        <f t="shared" si="4"/>
        <v>3926000</v>
      </c>
      <c r="L39" s="77">
        <f t="shared" si="4"/>
        <v>3926000</v>
      </c>
      <c r="M39" s="77">
        <f t="shared" si="4"/>
        <v>3926000</v>
      </c>
      <c r="N39" s="77">
        <f t="shared" si="4"/>
        <v>3926000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3926000</v>
      </c>
      <c r="X39" s="77">
        <f t="shared" si="4"/>
        <v>1500000</v>
      </c>
      <c r="Y39" s="77">
        <f t="shared" si="4"/>
        <v>2426000</v>
      </c>
      <c r="Z39" s="212">
        <f>+IF(X39&lt;&gt;0,+(Y39/X39)*100,0)</f>
        <v>161.73333333333332</v>
      </c>
      <c r="AA39" s="79">
        <f>SUM(AA37:AA38)</f>
        <v>3000000</v>
      </c>
    </row>
    <row r="40" spans="1:27" ht="13.5">
      <c r="A40" s="250" t="s">
        <v>167</v>
      </c>
      <c r="B40" s="251"/>
      <c r="C40" s="168">
        <f aca="true" t="shared" si="5" ref="C40:Y40">+C34+C39</f>
        <v>19317999</v>
      </c>
      <c r="D40" s="168">
        <f>+D34+D39</f>
        <v>0</v>
      </c>
      <c r="E40" s="72">
        <f t="shared" si="5"/>
        <v>10000000</v>
      </c>
      <c r="F40" s="73">
        <f t="shared" si="5"/>
        <v>10000000</v>
      </c>
      <c r="G40" s="73">
        <f t="shared" si="5"/>
        <v>38679115</v>
      </c>
      <c r="H40" s="73">
        <f t="shared" si="5"/>
        <v>42168865</v>
      </c>
      <c r="I40" s="73">
        <f t="shared" si="5"/>
        <v>38831829</v>
      </c>
      <c r="J40" s="73">
        <f t="shared" si="5"/>
        <v>38831829</v>
      </c>
      <c r="K40" s="73">
        <f t="shared" si="5"/>
        <v>26509471</v>
      </c>
      <c r="L40" s="73">
        <f t="shared" si="5"/>
        <v>26711471</v>
      </c>
      <c r="M40" s="73">
        <f t="shared" si="5"/>
        <v>40649636</v>
      </c>
      <c r="N40" s="73">
        <f t="shared" si="5"/>
        <v>40649636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40649636</v>
      </c>
      <c r="X40" s="73">
        <f t="shared" si="5"/>
        <v>5000000</v>
      </c>
      <c r="Y40" s="73">
        <f t="shared" si="5"/>
        <v>35649636</v>
      </c>
      <c r="Z40" s="170">
        <f>+IF(X40&lt;&gt;0,+(Y40/X40)*100,0)</f>
        <v>712.99272</v>
      </c>
      <c r="AA40" s="74">
        <f>+AA34+AA39</f>
        <v>10000000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249563196</v>
      </c>
      <c r="D42" s="257">
        <f>+D25-D40</f>
        <v>0</v>
      </c>
      <c r="E42" s="258">
        <f t="shared" si="6"/>
        <v>298477000</v>
      </c>
      <c r="F42" s="259">
        <f t="shared" si="6"/>
        <v>298477000</v>
      </c>
      <c r="G42" s="259">
        <f t="shared" si="6"/>
        <v>268513193</v>
      </c>
      <c r="H42" s="259">
        <f t="shared" si="6"/>
        <v>264778620</v>
      </c>
      <c r="I42" s="259">
        <f t="shared" si="6"/>
        <v>257112607</v>
      </c>
      <c r="J42" s="259">
        <f t="shared" si="6"/>
        <v>257112607</v>
      </c>
      <c r="K42" s="259">
        <f t="shared" si="6"/>
        <v>246035937</v>
      </c>
      <c r="L42" s="259">
        <f t="shared" si="6"/>
        <v>246035937</v>
      </c>
      <c r="M42" s="259">
        <f t="shared" si="6"/>
        <v>254999563</v>
      </c>
      <c r="N42" s="259">
        <f t="shared" si="6"/>
        <v>254999563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254999563</v>
      </c>
      <c r="X42" s="259">
        <f t="shared" si="6"/>
        <v>149238501</v>
      </c>
      <c r="Y42" s="259">
        <f t="shared" si="6"/>
        <v>105761062</v>
      </c>
      <c r="Z42" s="260">
        <f>+IF(X42&lt;&gt;0,+(Y42/X42)*100,0)</f>
        <v>70.86714305713913</v>
      </c>
      <c r="AA42" s="261">
        <f>+AA25-AA40</f>
        <v>298477000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249563196</v>
      </c>
      <c r="D45" s="155"/>
      <c r="E45" s="59">
        <v>298477000</v>
      </c>
      <c r="F45" s="60">
        <v>298477000</v>
      </c>
      <c r="G45" s="60">
        <v>268513193</v>
      </c>
      <c r="H45" s="60">
        <v>264778620</v>
      </c>
      <c r="I45" s="60">
        <v>257112607</v>
      </c>
      <c r="J45" s="60">
        <v>257112607</v>
      </c>
      <c r="K45" s="60">
        <v>246035937</v>
      </c>
      <c r="L45" s="60">
        <v>246035937</v>
      </c>
      <c r="M45" s="60">
        <v>254999563</v>
      </c>
      <c r="N45" s="60">
        <v>254999563</v>
      </c>
      <c r="O45" s="60"/>
      <c r="P45" s="60"/>
      <c r="Q45" s="60"/>
      <c r="R45" s="60"/>
      <c r="S45" s="60"/>
      <c r="T45" s="60"/>
      <c r="U45" s="60"/>
      <c r="V45" s="60"/>
      <c r="W45" s="60">
        <v>254999563</v>
      </c>
      <c r="X45" s="60">
        <v>149238500</v>
      </c>
      <c r="Y45" s="60">
        <v>105761063</v>
      </c>
      <c r="Z45" s="139">
        <v>70.87</v>
      </c>
      <c r="AA45" s="62">
        <v>298477000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249563196</v>
      </c>
      <c r="D48" s="217">
        <f>SUM(D45:D47)</f>
        <v>0</v>
      </c>
      <c r="E48" s="264">
        <f t="shared" si="7"/>
        <v>298477000</v>
      </c>
      <c r="F48" s="219">
        <f t="shared" si="7"/>
        <v>298477000</v>
      </c>
      <c r="G48" s="219">
        <f t="shared" si="7"/>
        <v>268513193</v>
      </c>
      <c r="H48" s="219">
        <f t="shared" si="7"/>
        <v>264778620</v>
      </c>
      <c r="I48" s="219">
        <f t="shared" si="7"/>
        <v>257112607</v>
      </c>
      <c r="J48" s="219">
        <f t="shared" si="7"/>
        <v>257112607</v>
      </c>
      <c r="K48" s="219">
        <f t="shared" si="7"/>
        <v>246035937</v>
      </c>
      <c r="L48" s="219">
        <f t="shared" si="7"/>
        <v>246035937</v>
      </c>
      <c r="M48" s="219">
        <f t="shared" si="7"/>
        <v>254999563</v>
      </c>
      <c r="N48" s="219">
        <f t="shared" si="7"/>
        <v>254999563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254999563</v>
      </c>
      <c r="X48" s="219">
        <f t="shared" si="7"/>
        <v>149238500</v>
      </c>
      <c r="Y48" s="219">
        <f t="shared" si="7"/>
        <v>105761063</v>
      </c>
      <c r="Z48" s="265">
        <f>+IF(X48&lt;&gt;0,+(Y48/X48)*100,0)</f>
        <v>70.86714420206583</v>
      </c>
      <c r="AA48" s="232">
        <f>SUM(AA45:AA47)</f>
        <v>298477000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99466375</v>
      </c>
      <c r="D6" s="155"/>
      <c r="E6" s="59">
        <v>13776996</v>
      </c>
      <c r="F6" s="60">
        <v>13776996</v>
      </c>
      <c r="G6" s="60">
        <v>36223706</v>
      </c>
      <c r="H6" s="60">
        <v>3474227</v>
      </c>
      <c r="I6" s="60">
        <v>3922792</v>
      </c>
      <c r="J6" s="60">
        <v>43620725</v>
      </c>
      <c r="K6" s="60">
        <v>9508170</v>
      </c>
      <c r="L6" s="60">
        <v>3011789</v>
      </c>
      <c r="M6" s="60">
        <v>547206</v>
      </c>
      <c r="N6" s="60">
        <v>13067165</v>
      </c>
      <c r="O6" s="60"/>
      <c r="P6" s="60"/>
      <c r="Q6" s="60"/>
      <c r="R6" s="60"/>
      <c r="S6" s="60"/>
      <c r="T6" s="60"/>
      <c r="U6" s="60"/>
      <c r="V6" s="60"/>
      <c r="W6" s="60">
        <v>56687890</v>
      </c>
      <c r="X6" s="60">
        <v>6888498</v>
      </c>
      <c r="Y6" s="60">
        <v>49799392</v>
      </c>
      <c r="Z6" s="140">
        <v>722.94</v>
      </c>
      <c r="AA6" s="62">
        <v>13776996</v>
      </c>
    </row>
    <row r="7" spans="1:27" ht="13.5">
      <c r="A7" s="249" t="s">
        <v>178</v>
      </c>
      <c r="B7" s="182"/>
      <c r="C7" s="155"/>
      <c r="D7" s="155"/>
      <c r="E7" s="59">
        <v>60786000</v>
      </c>
      <c r="F7" s="60">
        <v>60786000</v>
      </c>
      <c r="G7" s="60"/>
      <c r="H7" s="60"/>
      <c r="I7" s="60"/>
      <c r="J7" s="60"/>
      <c r="K7" s="60"/>
      <c r="L7" s="60">
        <v>20193000</v>
      </c>
      <c r="M7" s="60">
        <v>28000000</v>
      </c>
      <c r="N7" s="60">
        <v>48193000</v>
      </c>
      <c r="O7" s="60"/>
      <c r="P7" s="60"/>
      <c r="Q7" s="60"/>
      <c r="R7" s="60"/>
      <c r="S7" s="60"/>
      <c r="T7" s="60"/>
      <c r="U7" s="60"/>
      <c r="V7" s="60"/>
      <c r="W7" s="60">
        <v>48193000</v>
      </c>
      <c r="X7" s="60">
        <v>44503000</v>
      </c>
      <c r="Y7" s="60">
        <v>3690000</v>
      </c>
      <c r="Z7" s="140">
        <v>8.29</v>
      </c>
      <c r="AA7" s="62">
        <v>60786000</v>
      </c>
    </row>
    <row r="8" spans="1:27" ht="13.5">
      <c r="A8" s="249" t="s">
        <v>179</v>
      </c>
      <c r="B8" s="182"/>
      <c r="C8" s="155"/>
      <c r="D8" s="155"/>
      <c r="E8" s="59">
        <v>30422000</v>
      </c>
      <c r="F8" s="60">
        <v>30422000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28704000</v>
      </c>
      <c r="Y8" s="60">
        <v>-28704000</v>
      </c>
      <c r="Z8" s="140">
        <v>-100</v>
      </c>
      <c r="AA8" s="62">
        <v>30422000</v>
      </c>
    </row>
    <row r="9" spans="1:27" ht="13.5">
      <c r="A9" s="249" t="s">
        <v>180</v>
      </c>
      <c r="B9" s="182"/>
      <c r="C9" s="155">
        <v>1410400</v>
      </c>
      <c r="D9" s="155"/>
      <c r="E9" s="59">
        <v>1610004</v>
      </c>
      <c r="F9" s="60">
        <v>1610004</v>
      </c>
      <c r="G9" s="60">
        <v>68113</v>
      </c>
      <c r="H9" s="60">
        <v>86709</v>
      </c>
      <c r="I9" s="60">
        <v>166581</v>
      </c>
      <c r="J9" s="60">
        <v>321403</v>
      </c>
      <c r="K9" s="60">
        <v>118319</v>
      </c>
      <c r="L9" s="60">
        <v>93087</v>
      </c>
      <c r="M9" s="60">
        <v>82053</v>
      </c>
      <c r="N9" s="60">
        <v>293459</v>
      </c>
      <c r="O9" s="60"/>
      <c r="P9" s="60"/>
      <c r="Q9" s="60"/>
      <c r="R9" s="60"/>
      <c r="S9" s="60"/>
      <c r="T9" s="60"/>
      <c r="U9" s="60"/>
      <c r="V9" s="60"/>
      <c r="W9" s="60">
        <v>614862</v>
      </c>
      <c r="X9" s="60">
        <v>805002</v>
      </c>
      <c r="Y9" s="60">
        <v>-190140</v>
      </c>
      <c r="Z9" s="140">
        <v>-23.62</v>
      </c>
      <c r="AA9" s="62">
        <v>1610004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-77368555</v>
      </c>
      <c r="D12" s="155"/>
      <c r="E12" s="59">
        <v>-78176004</v>
      </c>
      <c r="F12" s="60">
        <v>-78176004</v>
      </c>
      <c r="G12" s="60">
        <v>-6062454</v>
      </c>
      <c r="H12" s="60">
        <v>-6930401</v>
      </c>
      <c r="I12" s="60">
        <v>-5867100</v>
      </c>
      <c r="J12" s="60">
        <v>-18859955</v>
      </c>
      <c r="K12" s="60">
        <v>-6430791</v>
      </c>
      <c r="L12" s="60">
        <v>-4077989</v>
      </c>
      <c r="M12" s="60">
        <v>-5138768</v>
      </c>
      <c r="N12" s="60">
        <v>-15647548</v>
      </c>
      <c r="O12" s="60"/>
      <c r="P12" s="60"/>
      <c r="Q12" s="60"/>
      <c r="R12" s="60"/>
      <c r="S12" s="60"/>
      <c r="T12" s="60"/>
      <c r="U12" s="60"/>
      <c r="V12" s="60"/>
      <c r="W12" s="60">
        <v>-34507503</v>
      </c>
      <c r="X12" s="60">
        <v>-39088002</v>
      </c>
      <c r="Y12" s="60">
        <v>4580499</v>
      </c>
      <c r="Z12" s="140">
        <v>-11.72</v>
      </c>
      <c r="AA12" s="62">
        <v>-78176004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-37166046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-13657826</v>
      </c>
      <c r="D15" s="168">
        <f>SUM(D6:D14)</f>
        <v>0</v>
      </c>
      <c r="E15" s="72">
        <f t="shared" si="0"/>
        <v>28418996</v>
      </c>
      <c r="F15" s="73">
        <f t="shared" si="0"/>
        <v>28418996</v>
      </c>
      <c r="G15" s="73">
        <f t="shared" si="0"/>
        <v>30229365</v>
      </c>
      <c r="H15" s="73">
        <f t="shared" si="0"/>
        <v>-3369465</v>
      </c>
      <c r="I15" s="73">
        <f t="shared" si="0"/>
        <v>-1777727</v>
      </c>
      <c r="J15" s="73">
        <f t="shared" si="0"/>
        <v>25082173</v>
      </c>
      <c r="K15" s="73">
        <f t="shared" si="0"/>
        <v>3195698</v>
      </c>
      <c r="L15" s="73">
        <f t="shared" si="0"/>
        <v>19219887</v>
      </c>
      <c r="M15" s="73">
        <f t="shared" si="0"/>
        <v>23490491</v>
      </c>
      <c r="N15" s="73">
        <f t="shared" si="0"/>
        <v>45906076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70988249</v>
      </c>
      <c r="X15" s="73">
        <f t="shared" si="0"/>
        <v>41812498</v>
      </c>
      <c r="Y15" s="73">
        <f t="shared" si="0"/>
        <v>29175751</v>
      </c>
      <c r="Z15" s="170">
        <f>+IF(X15&lt;&gt;0,+(Y15/X15)*100,0)</f>
        <v>69.7775842046079</v>
      </c>
      <c r="AA15" s="74">
        <f>SUM(AA6:AA14)</f>
        <v>28418996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59592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-3392000</v>
      </c>
      <c r="F22" s="60">
        <v>-3392000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>
        <v>-3392000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-2048066</v>
      </c>
      <c r="D24" s="155"/>
      <c r="E24" s="59">
        <v>-45630996</v>
      </c>
      <c r="F24" s="60">
        <v>-45630996</v>
      </c>
      <c r="G24" s="60">
        <v>-2604291</v>
      </c>
      <c r="H24" s="60">
        <v>-931476</v>
      </c>
      <c r="I24" s="60">
        <v>-4353718</v>
      </c>
      <c r="J24" s="60">
        <v>-7889485</v>
      </c>
      <c r="K24" s="60">
        <v>-4347306</v>
      </c>
      <c r="L24" s="60">
        <v>-1628092</v>
      </c>
      <c r="M24" s="60">
        <v>-2518311</v>
      </c>
      <c r="N24" s="60">
        <v>-8493709</v>
      </c>
      <c r="O24" s="60"/>
      <c r="P24" s="60"/>
      <c r="Q24" s="60"/>
      <c r="R24" s="60"/>
      <c r="S24" s="60"/>
      <c r="T24" s="60"/>
      <c r="U24" s="60"/>
      <c r="V24" s="60"/>
      <c r="W24" s="60">
        <v>-16383194</v>
      </c>
      <c r="X24" s="60">
        <v>-22815498</v>
      </c>
      <c r="Y24" s="60">
        <v>6432304</v>
      </c>
      <c r="Z24" s="140">
        <v>-28.19</v>
      </c>
      <c r="AA24" s="62">
        <v>-45630996</v>
      </c>
    </row>
    <row r="25" spans="1:27" ht="13.5">
      <c r="A25" s="250" t="s">
        <v>191</v>
      </c>
      <c r="B25" s="251"/>
      <c r="C25" s="168">
        <f aca="true" t="shared" si="1" ref="C25:Y25">SUM(C19:C24)</f>
        <v>-1988474</v>
      </c>
      <c r="D25" s="168">
        <f>SUM(D19:D24)</f>
        <v>0</v>
      </c>
      <c r="E25" s="72">
        <f t="shared" si="1"/>
        <v>-49022996</v>
      </c>
      <c r="F25" s="73">
        <f t="shared" si="1"/>
        <v>-49022996</v>
      </c>
      <c r="G25" s="73">
        <f t="shared" si="1"/>
        <v>-2604291</v>
      </c>
      <c r="H25" s="73">
        <f t="shared" si="1"/>
        <v>-931476</v>
      </c>
      <c r="I25" s="73">
        <f t="shared" si="1"/>
        <v>-4353718</v>
      </c>
      <c r="J25" s="73">
        <f t="shared" si="1"/>
        <v>-7889485</v>
      </c>
      <c r="K25" s="73">
        <f t="shared" si="1"/>
        <v>-4347306</v>
      </c>
      <c r="L25" s="73">
        <f t="shared" si="1"/>
        <v>-1628092</v>
      </c>
      <c r="M25" s="73">
        <f t="shared" si="1"/>
        <v>-2518311</v>
      </c>
      <c r="N25" s="73">
        <f t="shared" si="1"/>
        <v>-8493709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-16383194</v>
      </c>
      <c r="X25" s="73">
        <f t="shared" si="1"/>
        <v>-22815498</v>
      </c>
      <c r="Y25" s="73">
        <f t="shared" si="1"/>
        <v>6432304</v>
      </c>
      <c r="Z25" s="170">
        <f>+IF(X25&lt;&gt;0,+(Y25/X25)*100,0)</f>
        <v>-28.192696034949577</v>
      </c>
      <c r="AA25" s="74">
        <f>SUM(AA19:AA24)</f>
        <v>-49022996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72646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72646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-15573654</v>
      </c>
      <c r="D36" s="153">
        <f>+D15+D25+D34</f>
        <v>0</v>
      </c>
      <c r="E36" s="99">
        <f t="shared" si="3"/>
        <v>-20604000</v>
      </c>
      <c r="F36" s="100">
        <f t="shared" si="3"/>
        <v>-20604000</v>
      </c>
      <c r="G36" s="100">
        <f t="shared" si="3"/>
        <v>27625074</v>
      </c>
      <c r="H36" s="100">
        <f t="shared" si="3"/>
        <v>-4300941</v>
      </c>
      <c r="I36" s="100">
        <f t="shared" si="3"/>
        <v>-6131445</v>
      </c>
      <c r="J36" s="100">
        <f t="shared" si="3"/>
        <v>17192688</v>
      </c>
      <c r="K36" s="100">
        <f t="shared" si="3"/>
        <v>-1151608</v>
      </c>
      <c r="L36" s="100">
        <f t="shared" si="3"/>
        <v>17591795</v>
      </c>
      <c r="M36" s="100">
        <f t="shared" si="3"/>
        <v>20972180</v>
      </c>
      <c r="N36" s="100">
        <f t="shared" si="3"/>
        <v>37412367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54605055</v>
      </c>
      <c r="X36" s="100">
        <f t="shared" si="3"/>
        <v>18997000</v>
      </c>
      <c r="Y36" s="100">
        <f t="shared" si="3"/>
        <v>35608055</v>
      </c>
      <c r="Z36" s="137">
        <f>+IF(X36&lt;&gt;0,+(Y36/X36)*100,0)</f>
        <v>187.44041164394378</v>
      </c>
      <c r="AA36" s="102">
        <f>+AA15+AA25+AA34</f>
        <v>-20604000</v>
      </c>
    </row>
    <row r="37" spans="1:27" ht="13.5">
      <c r="A37" s="249" t="s">
        <v>199</v>
      </c>
      <c r="B37" s="182"/>
      <c r="C37" s="153">
        <v>36019035</v>
      </c>
      <c r="D37" s="153"/>
      <c r="E37" s="99">
        <v>23147000</v>
      </c>
      <c r="F37" s="100">
        <v>23147000</v>
      </c>
      <c r="G37" s="100">
        <v>684190</v>
      </c>
      <c r="H37" s="100">
        <v>28309264</v>
      </c>
      <c r="I37" s="100">
        <v>24008323</v>
      </c>
      <c r="J37" s="100">
        <v>684190</v>
      </c>
      <c r="K37" s="100">
        <v>17876878</v>
      </c>
      <c r="L37" s="100">
        <v>16725270</v>
      </c>
      <c r="M37" s="100">
        <v>34317065</v>
      </c>
      <c r="N37" s="100">
        <v>17876878</v>
      </c>
      <c r="O37" s="100"/>
      <c r="P37" s="100"/>
      <c r="Q37" s="100"/>
      <c r="R37" s="100"/>
      <c r="S37" s="100"/>
      <c r="T37" s="100"/>
      <c r="U37" s="100"/>
      <c r="V37" s="100"/>
      <c r="W37" s="100">
        <v>684190</v>
      </c>
      <c r="X37" s="100">
        <v>23147000</v>
      </c>
      <c r="Y37" s="100">
        <v>-22462810</v>
      </c>
      <c r="Z37" s="137">
        <v>-97.04</v>
      </c>
      <c r="AA37" s="102">
        <v>23147000</v>
      </c>
    </row>
    <row r="38" spans="1:27" ht="13.5">
      <c r="A38" s="269" t="s">
        <v>200</v>
      </c>
      <c r="B38" s="256"/>
      <c r="C38" s="257">
        <v>20445381</v>
      </c>
      <c r="D38" s="257"/>
      <c r="E38" s="258">
        <v>2543000</v>
      </c>
      <c r="F38" s="259">
        <v>2543000</v>
      </c>
      <c r="G38" s="259">
        <v>28309264</v>
      </c>
      <c r="H38" s="259">
        <v>24008323</v>
      </c>
      <c r="I38" s="259">
        <v>17876878</v>
      </c>
      <c r="J38" s="259">
        <v>17876878</v>
      </c>
      <c r="K38" s="259">
        <v>16725270</v>
      </c>
      <c r="L38" s="259">
        <v>34317065</v>
      </c>
      <c r="M38" s="259">
        <v>55289245</v>
      </c>
      <c r="N38" s="259">
        <v>55289245</v>
      </c>
      <c r="O38" s="259"/>
      <c r="P38" s="259"/>
      <c r="Q38" s="259"/>
      <c r="R38" s="259"/>
      <c r="S38" s="259"/>
      <c r="T38" s="259"/>
      <c r="U38" s="259"/>
      <c r="V38" s="259"/>
      <c r="W38" s="259">
        <v>55289245</v>
      </c>
      <c r="X38" s="259">
        <v>42144000</v>
      </c>
      <c r="Y38" s="259">
        <v>13145245</v>
      </c>
      <c r="Z38" s="260">
        <v>31.19</v>
      </c>
      <c r="AA38" s="261">
        <v>2543000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34679603</v>
      </c>
      <c r="D5" s="200">
        <f t="shared" si="0"/>
        <v>0</v>
      </c>
      <c r="E5" s="106">
        <f t="shared" si="0"/>
        <v>49232000</v>
      </c>
      <c r="F5" s="106">
        <f t="shared" si="0"/>
        <v>49232000</v>
      </c>
      <c r="G5" s="106">
        <f t="shared" si="0"/>
        <v>2604291</v>
      </c>
      <c r="H5" s="106">
        <f t="shared" si="0"/>
        <v>931475</v>
      </c>
      <c r="I5" s="106">
        <f t="shared" si="0"/>
        <v>4353718</v>
      </c>
      <c r="J5" s="106">
        <f t="shared" si="0"/>
        <v>7889484</v>
      </c>
      <c r="K5" s="106">
        <f t="shared" si="0"/>
        <v>4347306</v>
      </c>
      <c r="L5" s="106">
        <f t="shared" si="0"/>
        <v>1628092</v>
      </c>
      <c r="M5" s="106">
        <f t="shared" si="0"/>
        <v>2518311</v>
      </c>
      <c r="N5" s="106">
        <f t="shared" si="0"/>
        <v>8493709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16383193</v>
      </c>
      <c r="X5" s="106">
        <f t="shared" si="0"/>
        <v>24616000</v>
      </c>
      <c r="Y5" s="106">
        <f t="shared" si="0"/>
        <v>-8232807</v>
      </c>
      <c r="Z5" s="201">
        <f>+IF(X5&lt;&gt;0,+(Y5/X5)*100,0)</f>
        <v>-33.44494231394215</v>
      </c>
      <c r="AA5" s="199">
        <f>SUM(AA11:AA18)</f>
        <v>49232000</v>
      </c>
    </row>
    <row r="6" spans="1:27" ht="13.5">
      <c r="A6" s="291" t="s">
        <v>204</v>
      </c>
      <c r="B6" s="142"/>
      <c r="C6" s="62">
        <v>11824187</v>
      </c>
      <c r="D6" s="156"/>
      <c r="E6" s="60">
        <v>33657000</v>
      </c>
      <c r="F6" s="60">
        <v>33657000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16828500</v>
      </c>
      <c r="Y6" s="60">
        <v>-16828500</v>
      </c>
      <c r="Z6" s="140">
        <v>-100</v>
      </c>
      <c r="AA6" s="155">
        <v>33657000</v>
      </c>
    </row>
    <row r="7" spans="1:27" ht="13.5">
      <c r="A7" s="291" t="s">
        <v>205</v>
      </c>
      <c r="B7" s="142"/>
      <c r="C7" s="62">
        <v>781018</v>
      </c>
      <c r="D7" s="156"/>
      <c r="E7" s="60">
        <v>13550000</v>
      </c>
      <c r="F7" s="60">
        <v>13550000</v>
      </c>
      <c r="G7" s="60">
        <v>2604291</v>
      </c>
      <c r="H7" s="60">
        <v>912732</v>
      </c>
      <c r="I7" s="60">
        <v>4228028</v>
      </c>
      <c r="J7" s="60">
        <v>7745051</v>
      </c>
      <c r="K7" s="60">
        <v>288550</v>
      </c>
      <c r="L7" s="60">
        <v>1604692</v>
      </c>
      <c r="M7" s="60">
        <v>1426015</v>
      </c>
      <c r="N7" s="60">
        <v>3319257</v>
      </c>
      <c r="O7" s="60"/>
      <c r="P7" s="60"/>
      <c r="Q7" s="60"/>
      <c r="R7" s="60"/>
      <c r="S7" s="60"/>
      <c r="T7" s="60"/>
      <c r="U7" s="60"/>
      <c r="V7" s="60"/>
      <c r="W7" s="60">
        <v>11064308</v>
      </c>
      <c r="X7" s="60">
        <v>6775000</v>
      </c>
      <c r="Y7" s="60">
        <v>4289308</v>
      </c>
      <c r="Z7" s="140">
        <v>63.31</v>
      </c>
      <c r="AA7" s="155">
        <v>13550000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>
        <v>34280</v>
      </c>
      <c r="N8" s="60">
        <v>34280</v>
      </c>
      <c r="O8" s="60"/>
      <c r="P8" s="60"/>
      <c r="Q8" s="60"/>
      <c r="R8" s="60"/>
      <c r="S8" s="60"/>
      <c r="T8" s="60"/>
      <c r="U8" s="60"/>
      <c r="V8" s="60"/>
      <c r="W8" s="60">
        <v>34280</v>
      </c>
      <c r="X8" s="60"/>
      <c r="Y8" s="60">
        <v>34280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31740</v>
      </c>
      <c r="J10" s="60">
        <v>31740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31740</v>
      </c>
      <c r="X10" s="60"/>
      <c r="Y10" s="60">
        <v>31740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12605205</v>
      </c>
      <c r="D11" s="294">
        <f t="shared" si="1"/>
        <v>0</v>
      </c>
      <c r="E11" s="295">
        <f t="shared" si="1"/>
        <v>47207000</v>
      </c>
      <c r="F11" s="295">
        <f t="shared" si="1"/>
        <v>47207000</v>
      </c>
      <c r="G11" s="295">
        <f t="shared" si="1"/>
        <v>2604291</v>
      </c>
      <c r="H11" s="295">
        <f t="shared" si="1"/>
        <v>912732</v>
      </c>
      <c r="I11" s="295">
        <f t="shared" si="1"/>
        <v>4259768</v>
      </c>
      <c r="J11" s="295">
        <f t="shared" si="1"/>
        <v>7776791</v>
      </c>
      <c r="K11" s="295">
        <f t="shared" si="1"/>
        <v>288550</v>
      </c>
      <c r="L11" s="295">
        <f t="shared" si="1"/>
        <v>1604692</v>
      </c>
      <c r="M11" s="295">
        <f t="shared" si="1"/>
        <v>1460295</v>
      </c>
      <c r="N11" s="295">
        <f t="shared" si="1"/>
        <v>3353537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11130328</v>
      </c>
      <c r="X11" s="295">
        <f t="shared" si="1"/>
        <v>23603500</v>
      </c>
      <c r="Y11" s="295">
        <f t="shared" si="1"/>
        <v>-12473172</v>
      </c>
      <c r="Z11" s="296">
        <f>+IF(X11&lt;&gt;0,+(Y11/X11)*100,0)</f>
        <v>-52.84458660791832</v>
      </c>
      <c r="AA11" s="297">
        <f>SUM(AA6:AA10)</f>
        <v>47207000</v>
      </c>
    </row>
    <row r="12" spans="1:27" ht="13.5">
      <c r="A12" s="298" t="s">
        <v>210</v>
      </c>
      <c r="B12" s="136"/>
      <c r="C12" s="62">
        <v>16757084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>
        <v>1895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5315419</v>
      </c>
      <c r="D15" s="156"/>
      <c r="E15" s="60">
        <v>2025000</v>
      </c>
      <c r="F15" s="60">
        <v>2025000</v>
      </c>
      <c r="G15" s="60"/>
      <c r="H15" s="60">
        <v>18743</v>
      </c>
      <c r="I15" s="60">
        <v>93950</v>
      </c>
      <c r="J15" s="60">
        <v>112693</v>
      </c>
      <c r="K15" s="60">
        <v>4058756</v>
      </c>
      <c r="L15" s="60">
        <v>23400</v>
      </c>
      <c r="M15" s="60">
        <v>1058016</v>
      </c>
      <c r="N15" s="60">
        <v>5140172</v>
      </c>
      <c r="O15" s="60"/>
      <c r="P15" s="60"/>
      <c r="Q15" s="60"/>
      <c r="R15" s="60"/>
      <c r="S15" s="60"/>
      <c r="T15" s="60"/>
      <c r="U15" s="60"/>
      <c r="V15" s="60"/>
      <c r="W15" s="60">
        <v>5252865</v>
      </c>
      <c r="X15" s="60">
        <v>1012500</v>
      </c>
      <c r="Y15" s="60">
        <v>4240365</v>
      </c>
      <c r="Z15" s="140">
        <v>418.8</v>
      </c>
      <c r="AA15" s="155">
        <v>2025000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11824187</v>
      </c>
      <c r="D36" s="156">
        <f t="shared" si="4"/>
        <v>0</v>
      </c>
      <c r="E36" s="60">
        <f t="shared" si="4"/>
        <v>33657000</v>
      </c>
      <c r="F36" s="60">
        <f t="shared" si="4"/>
        <v>33657000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16828500</v>
      </c>
      <c r="Y36" s="60">
        <f t="shared" si="4"/>
        <v>-16828500</v>
      </c>
      <c r="Z36" s="140">
        <f aca="true" t="shared" si="5" ref="Z36:Z49">+IF(X36&lt;&gt;0,+(Y36/X36)*100,0)</f>
        <v>-100</v>
      </c>
      <c r="AA36" s="155">
        <f>AA6+AA21</f>
        <v>33657000</v>
      </c>
    </row>
    <row r="37" spans="1:27" ht="13.5">
      <c r="A37" s="291" t="s">
        <v>205</v>
      </c>
      <c r="B37" s="142"/>
      <c r="C37" s="62">
        <f t="shared" si="4"/>
        <v>781018</v>
      </c>
      <c r="D37" s="156">
        <f t="shared" si="4"/>
        <v>0</v>
      </c>
      <c r="E37" s="60">
        <f t="shared" si="4"/>
        <v>13550000</v>
      </c>
      <c r="F37" s="60">
        <f t="shared" si="4"/>
        <v>13550000</v>
      </c>
      <c r="G37" s="60">
        <f t="shared" si="4"/>
        <v>2604291</v>
      </c>
      <c r="H37" s="60">
        <f t="shared" si="4"/>
        <v>912732</v>
      </c>
      <c r="I37" s="60">
        <f t="shared" si="4"/>
        <v>4228028</v>
      </c>
      <c r="J37" s="60">
        <f t="shared" si="4"/>
        <v>7745051</v>
      </c>
      <c r="K37" s="60">
        <f t="shared" si="4"/>
        <v>288550</v>
      </c>
      <c r="L37" s="60">
        <f t="shared" si="4"/>
        <v>1604692</v>
      </c>
      <c r="M37" s="60">
        <f t="shared" si="4"/>
        <v>1426015</v>
      </c>
      <c r="N37" s="60">
        <f t="shared" si="4"/>
        <v>3319257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11064308</v>
      </c>
      <c r="X37" s="60">
        <f t="shared" si="4"/>
        <v>6775000</v>
      </c>
      <c r="Y37" s="60">
        <f t="shared" si="4"/>
        <v>4289308</v>
      </c>
      <c r="Z37" s="140">
        <f t="shared" si="5"/>
        <v>63.31081918819188</v>
      </c>
      <c r="AA37" s="155">
        <f>AA7+AA22</f>
        <v>13550000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34280</v>
      </c>
      <c r="N38" s="60">
        <f t="shared" si="4"/>
        <v>34280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34280</v>
      </c>
      <c r="X38" s="60">
        <f t="shared" si="4"/>
        <v>0</v>
      </c>
      <c r="Y38" s="60">
        <f t="shared" si="4"/>
        <v>34280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31740</v>
      </c>
      <c r="J40" s="60">
        <f t="shared" si="4"/>
        <v>31740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31740</v>
      </c>
      <c r="X40" s="60">
        <f t="shared" si="4"/>
        <v>0</v>
      </c>
      <c r="Y40" s="60">
        <f t="shared" si="4"/>
        <v>31740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12605205</v>
      </c>
      <c r="D41" s="294">
        <f t="shared" si="6"/>
        <v>0</v>
      </c>
      <c r="E41" s="295">
        <f t="shared" si="6"/>
        <v>47207000</v>
      </c>
      <c r="F41" s="295">
        <f t="shared" si="6"/>
        <v>47207000</v>
      </c>
      <c r="G41" s="295">
        <f t="shared" si="6"/>
        <v>2604291</v>
      </c>
      <c r="H41" s="295">
        <f t="shared" si="6"/>
        <v>912732</v>
      </c>
      <c r="I41" s="295">
        <f t="shared" si="6"/>
        <v>4259768</v>
      </c>
      <c r="J41" s="295">
        <f t="shared" si="6"/>
        <v>7776791</v>
      </c>
      <c r="K41" s="295">
        <f t="shared" si="6"/>
        <v>288550</v>
      </c>
      <c r="L41" s="295">
        <f t="shared" si="6"/>
        <v>1604692</v>
      </c>
      <c r="M41" s="295">
        <f t="shared" si="6"/>
        <v>1460295</v>
      </c>
      <c r="N41" s="295">
        <f t="shared" si="6"/>
        <v>3353537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11130328</v>
      </c>
      <c r="X41" s="295">
        <f t="shared" si="6"/>
        <v>23603500</v>
      </c>
      <c r="Y41" s="295">
        <f t="shared" si="6"/>
        <v>-12473172</v>
      </c>
      <c r="Z41" s="296">
        <f t="shared" si="5"/>
        <v>-52.84458660791832</v>
      </c>
      <c r="AA41" s="297">
        <f>SUM(AA36:AA40)</f>
        <v>47207000</v>
      </c>
    </row>
    <row r="42" spans="1:27" ht="13.5">
      <c r="A42" s="298" t="s">
        <v>210</v>
      </c>
      <c r="B42" s="136"/>
      <c r="C42" s="95">
        <f aca="true" t="shared" si="7" ref="C42:Y48">C12+C27</f>
        <v>16757084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1895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5315419</v>
      </c>
      <c r="D45" s="129">
        <f t="shared" si="7"/>
        <v>0</v>
      </c>
      <c r="E45" s="54">
        <f t="shared" si="7"/>
        <v>2025000</v>
      </c>
      <c r="F45" s="54">
        <f t="shared" si="7"/>
        <v>2025000</v>
      </c>
      <c r="G45" s="54">
        <f t="shared" si="7"/>
        <v>0</v>
      </c>
      <c r="H45" s="54">
        <f t="shared" si="7"/>
        <v>18743</v>
      </c>
      <c r="I45" s="54">
        <f t="shared" si="7"/>
        <v>93950</v>
      </c>
      <c r="J45" s="54">
        <f t="shared" si="7"/>
        <v>112693</v>
      </c>
      <c r="K45" s="54">
        <f t="shared" si="7"/>
        <v>4058756</v>
      </c>
      <c r="L45" s="54">
        <f t="shared" si="7"/>
        <v>23400</v>
      </c>
      <c r="M45" s="54">
        <f t="shared" si="7"/>
        <v>1058016</v>
      </c>
      <c r="N45" s="54">
        <f t="shared" si="7"/>
        <v>5140172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5252865</v>
      </c>
      <c r="X45" s="54">
        <f t="shared" si="7"/>
        <v>1012500</v>
      </c>
      <c r="Y45" s="54">
        <f t="shared" si="7"/>
        <v>4240365</v>
      </c>
      <c r="Z45" s="184">
        <f t="shared" si="5"/>
        <v>418.80148148148146</v>
      </c>
      <c r="AA45" s="130">
        <f t="shared" si="8"/>
        <v>2025000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34679603</v>
      </c>
      <c r="D49" s="218">
        <f t="shared" si="9"/>
        <v>0</v>
      </c>
      <c r="E49" s="220">
        <f t="shared" si="9"/>
        <v>49232000</v>
      </c>
      <c r="F49" s="220">
        <f t="shared" si="9"/>
        <v>49232000</v>
      </c>
      <c r="G49" s="220">
        <f t="shared" si="9"/>
        <v>2604291</v>
      </c>
      <c r="H49" s="220">
        <f t="shared" si="9"/>
        <v>931475</v>
      </c>
      <c r="I49" s="220">
        <f t="shared" si="9"/>
        <v>4353718</v>
      </c>
      <c r="J49" s="220">
        <f t="shared" si="9"/>
        <v>7889484</v>
      </c>
      <c r="K49" s="220">
        <f t="shared" si="9"/>
        <v>4347306</v>
      </c>
      <c r="L49" s="220">
        <f t="shared" si="9"/>
        <v>1628092</v>
      </c>
      <c r="M49" s="220">
        <f t="shared" si="9"/>
        <v>2518311</v>
      </c>
      <c r="N49" s="220">
        <f t="shared" si="9"/>
        <v>8493709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16383193</v>
      </c>
      <c r="X49" s="220">
        <f t="shared" si="9"/>
        <v>24616000</v>
      </c>
      <c r="Y49" s="220">
        <f t="shared" si="9"/>
        <v>-8232807</v>
      </c>
      <c r="Z49" s="221">
        <f t="shared" si="5"/>
        <v>-33.44494231394215</v>
      </c>
      <c r="AA49" s="222">
        <f>SUM(AA41:AA48)</f>
        <v>49232000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93005</v>
      </c>
      <c r="H66" s="275">
        <v>711109</v>
      </c>
      <c r="I66" s="275">
        <v>598673</v>
      </c>
      <c r="J66" s="275">
        <v>1402787</v>
      </c>
      <c r="K66" s="275">
        <v>328358</v>
      </c>
      <c r="L66" s="275">
        <v>263402</v>
      </c>
      <c r="M66" s="275">
        <v>176717</v>
      </c>
      <c r="N66" s="275">
        <v>768477</v>
      </c>
      <c r="O66" s="275"/>
      <c r="P66" s="275"/>
      <c r="Q66" s="275"/>
      <c r="R66" s="275"/>
      <c r="S66" s="275"/>
      <c r="T66" s="275"/>
      <c r="U66" s="275"/>
      <c r="V66" s="275"/>
      <c r="W66" s="275">
        <v>2171264</v>
      </c>
      <c r="X66" s="275"/>
      <c r="Y66" s="275">
        <v>2171264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93005</v>
      </c>
      <c r="H69" s="220">
        <f t="shared" si="12"/>
        <v>711109</v>
      </c>
      <c r="I69" s="220">
        <f t="shared" si="12"/>
        <v>598673</v>
      </c>
      <c r="J69" s="220">
        <f t="shared" si="12"/>
        <v>1402787</v>
      </c>
      <c r="K69" s="220">
        <f t="shared" si="12"/>
        <v>328358</v>
      </c>
      <c r="L69" s="220">
        <f t="shared" si="12"/>
        <v>263402</v>
      </c>
      <c r="M69" s="220">
        <f t="shared" si="12"/>
        <v>176717</v>
      </c>
      <c r="N69" s="220">
        <f t="shared" si="12"/>
        <v>768477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2171264</v>
      </c>
      <c r="X69" s="220">
        <f t="shared" si="12"/>
        <v>0</v>
      </c>
      <c r="Y69" s="220">
        <f t="shared" si="12"/>
        <v>2171264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12605205</v>
      </c>
      <c r="D5" s="344">
        <f t="shared" si="0"/>
        <v>0</v>
      </c>
      <c r="E5" s="343">
        <f t="shared" si="0"/>
        <v>47207000</v>
      </c>
      <c r="F5" s="345">
        <f t="shared" si="0"/>
        <v>47207000</v>
      </c>
      <c r="G5" s="345">
        <f t="shared" si="0"/>
        <v>2604291</v>
      </c>
      <c r="H5" s="343">
        <f t="shared" si="0"/>
        <v>912732</v>
      </c>
      <c r="I5" s="343">
        <f t="shared" si="0"/>
        <v>4259768</v>
      </c>
      <c r="J5" s="345">
        <f t="shared" si="0"/>
        <v>7776791</v>
      </c>
      <c r="K5" s="345">
        <f t="shared" si="0"/>
        <v>288550</v>
      </c>
      <c r="L5" s="343">
        <f t="shared" si="0"/>
        <v>1604692</v>
      </c>
      <c r="M5" s="343">
        <f t="shared" si="0"/>
        <v>1460295</v>
      </c>
      <c r="N5" s="345">
        <f t="shared" si="0"/>
        <v>3353537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11130328</v>
      </c>
      <c r="X5" s="343">
        <f t="shared" si="0"/>
        <v>23603500</v>
      </c>
      <c r="Y5" s="345">
        <f t="shared" si="0"/>
        <v>-12473172</v>
      </c>
      <c r="Z5" s="346">
        <f>+IF(X5&lt;&gt;0,+(Y5/X5)*100,0)</f>
        <v>-52.84458660791832</v>
      </c>
      <c r="AA5" s="347">
        <f>+AA6+AA8+AA11+AA13+AA15</f>
        <v>47207000</v>
      </c>
    </row>
    <row r="6" spans="1:27" ht="13.5">
      <c r="A6" s="348" t="s">
        <v>204</v>
      </c>
      <c r="B6" s="142"/>
      <c r="C6" s="60">
        <f>+C7</f>
        <v>11824187</v>
      </c>
      <c r="D6" s="327">
        <f aca="true" t="shared" si="1" ref="D6:AA6">+D7</f>
        <v>0</v>
      </c>
      <c r="E6" s="60">
        <f t="shared" si="1"/>
        <v>33657000</v>
      </c>
      <c r="F6" s="59">
        <f t="shared" si="1"/>
        <v>33657000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16828500</v>
      </c>
      <c r="Y6" s="59">
        <f t="shared" si="1"/>
        <v>-16828500</v>
      </c>
      <c r="Z6" s="61">
        <f>+IF(X6&lt;&gt;0,+(Y6/X6)*100,0)</f>
        <v>-100</v>
      </c>
      <c r="AA6" s="62">
        <f t="shared" si="1"/>
        <v>33657000</v>
      </c>
    </row>
    <row r="7" spans="1:27" ht="13.5">
      <c r="A7" s="291" t="s">
        <v>228</v>
      </c>
      <c r="B7" s="142"/>
      <c r="C7" s="60">
        <v>11824187</v>
      </c>
      <c r="D7" s="327"/>
      <c r="E7" s="60">
        <v>33657000</v>
      </c>
      <c r="F7" s="59">
        <v>33657000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16828500</v>
      </c>
      <c r="Y7" s="59">
        <v>-16828500</v>
      </c>
      <c r="Z7" s="61">
        <v>-100</v>
      </c>
      <c r="AA7" s="62">
        <v>33657000</v>
      </c>
    </row>
    <row r="8" spans="1:27" ht="13.5">
      <c r="A8" s="348" t="s">
        <v>205</v>
      </c>
      <c r="B8" s="142"/>
      <c r="C8" s="60">
        <f aca="true" t="shared" si="2" ref="C8:Y8">SUM(C9:C10)</f>
        <v>781018</v>
      </c>
      <c r="D8" s="327">
        <f t="shared" si="2"/>
        <v>0</v>
      </c>
      <c r="E8" s="60">
        <f t="shared" si="2"/>
        <v>13550000</v>
      </c>
      <c r="F8" s="59">
        <f t="shared" si="2"/>
        <v>13550000</v>
      </c>
      <c r="G8" s="59">
        <f t="shared" si="2"/>
        <v>2604291</v>
      </c>
      <c r="H8" s="60">
        <f t="shared" si="2"/>
        <v>912732</v>
      </c>
      <c r="I8" s="60">
        <f t="shared" si="2"/>
        <v>4228028</v>
      </c>
      <c r="J8" s="59">
        <f t="shared" si="2"/>
        <v>7745051</v>
      </c>
      <c r="K8" s="59">
        <f t="shared" si="2"/>
        <v>288550</v>
      </c>
      <c r="L8" s="60">
        <f t="shared" si="2"/>
        <v>1604692</v>
      </c>
      <c r="M8" s="60">
        <f t="shared" si="2"/>
        <v>1426015</v>
      </c>
      <c r="N8" s="59">
        <f t="shared" si="2"/>
        <v>3319257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11064308</v>
      </c>
      <c r="X8" s="60">
        <f t="shared" si="2"/>
        <v>6775000</v>
      </c>
      <c r="Y8" s="59">
        <f t="shared" si="2"/>
        <v>4289308</v>
      </c>
      <c r="Z8" s="61">
        <f>+IF(X8&lt;&gt;0,+(Y8/X8)*100,0)</f>
        <v>63.31081918819188</v>
      </c>
      <c r="AA8" s="62">
        <f>SUM(AA9:AA10)</f>
        <v>13550000</v>
      </c>
    </row>
    <row r="9" spans="1:27" ht="13.5">
      <c r="A9" s="291" t="s">
        <v>229</v>
      </c>
      <c r="B9" s="142"/>
      <c r="C9" s="60"/>
      <c r="D9" s="327"/>
      <c r="E9" s="60">
        <v>13550000</v>
      </c>
      <c r="F9" s="59">
        <v>13550000</v>
      </c>
      <c r="G9" s="59">
        <v>2604291</v>
      </c>
      <c r="H9" s="60">
        <v>912732</v>
      </c>
      <c r="I9" s="60">
        <v>4228028</v>
      </c>
      <c r="J9" s="59">
        <v>7745051</v>
      </c>
      <c r="K9" s="59">
        <v>288550</v>
      </c>
      <c r="L9" s="60">
        <v>1604692</v>
      </c>
      <c r="M9" s="60">
        <v>1426015</v>
      </c>
      <c r="N9" s="59">
        <v>3319257</v>
      </c>
      <c r="O9" s="59"/>
      <c r="P9" s="60"/>
      <c r="Q9" s="60"/>
      <c r="R9" s="59"/>
      <c r="S9" s="59"/>
      <c r="T9" s="60"/>
      <c r="U9" s="60"/>
      <c r="V9" s="59"/>
      <c r="W9" s="59">
        <v>11064308</v>
      </c>
      <c r="X9" s="60">
        <v>6775000</v>
      </c>
      <c r="Y9" s="59">
        <v>4289308</v>
      </c>
      <c r="Z9" s="61">
        <v>63.31</v>
      </c>
      <c r="AA9" s="62">
        <v>13550000</v>
      </c>
    </row>
    <row r="10" spans="1:27" ht="13.5">
      <c r="A10" s="291" t="s">
        <v>230</v>
      </c>
      <c r="B10" s="142"/>
      <c r="C10" s="60">
        <v>781018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34280</v>
      </c>
      <c r="N11" s="351">
        <f t="shared" si="3"/>
        <v>34280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34280</v>
      </c>
      <c r="X11" s="349">
        <f t="shared" si="3"/>
        <v>0</v>
      </c>
      <c r="Y11" s="351">
        <f t="shared" si="3"/>
        <v>34280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>
        <v>34280</v>
      </c>
      <c r="N12" s="59">
        <v>34280</v>
      </c>
      <c r="O12" s="59"/>
      <c r="P12" s="60"/>
      <c r="Q12" s="60"/>
      <c r="R12" s="59"/>
      <c r="S12" s="59"/>
      <c r="T12" s="60"/>
      <c r="U12" s="60"/>
      <c r="V12" s="59"/>
      <c r="W12" s="59">
        <v>34280</v>
      </c>
      <c r="X12" s="60"/>
      <c r="Y12" s="59">
        <v>34280</v>
      </c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31740</v>
      </c>
      <c r="J15" s="59">
        <f t="shared" si="5"/>
        <v>31740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31740</v>
      </c>
      <c r="X15" s="60">
        <f t="shared" si="5"/>
        <v>0</v>
      </c>
      <c r="Y15" s="59">
        <f t="shared" si="5"/>
        <v>31740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>
        <v>31740</v>
      </c>
      <c r="J20" s="59">
        <v>31740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31740</v>
      </c>
      <c r="X20" s="60"/>
      <c r="Y20" s="59">
        <v>31740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16757084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16555514</v>
      </c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201570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1895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1895</v>
      </c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5315419</v>
      </c>
      <c r="D40" s="331">
        <f t="shared" si="9"/>
        <v>0</v>
      </c>
      <c r="E40" s="330">
        <f t="shared" si="9"/>
        <v>2025000</v>
      </c>
      <c r="F40" s="332">
        <f t="shared" si="9"/>
        <v>2025000</v>
      </c>
      <c r="G40" s="332">
        <f t="shared" si="9"/>
        <v>0</v>
      </c>
      <c r="H40" s="330">
        <f t="shared" si="9"/>
        <v>18743</v>
      </c>
      <c r="I40" s="330">
        <f t="shared" si="9"/>
        <v>93950</v>
      </c>
      <c r="J40" s="332">
        <f t="shared" si="9"/>
        <v>112693</v>
      </c>
      <c r="K40" s="332">
        <f t="shared" si="9"/>
        <v>4058756</v>
      </c>
      <c r="L40" s="330">
        <f t="shared" si="9"/>
        <v>23400</v>
      </c>
      <c r="M40" s="330">
        <f t="shared" si="9"/>
        <v>1058016</v>
      </c>
      <c r="N40" s="332">
        <f t="shared" si="9"/>
        <v>5140172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5252865</v>
      </c>
      <c r="X40" s="330">
        <f t="shared" si="9"/>
        <v>1012500</v>
      </c>
      <c r="Y40" s="332">
        <f t="shared" si="9"/>
        <v>4240365</v>
      </c>
      <c r="Z40" s="323">
        <f>+IF(X40&lt;&gt;0,+(Y40/X40)*100,0)</f>
        <v>418.80148148148146</v>
      </c>
      <c r="AA40" s="337">
        <f>SUM(AA41:AA49)</f>
        <v>2025000</v>
      </c>
    </row>
    <row r="41" spans="1:27" ht="13.5">
      <c r="A41" s="348" t="s">
        <v>247</v>
      </c>
      <c r="B41" s="142"/>
      <c r="C41" s="349">
        <v>352580</v>
      </c>
      <c r="D41" s="350"/>
      <c r="E41" s="349">
        <v>280000</v>
      </c>
      <c r="F41" s="351">
        <v>280000</v>
      </c>
      <c r="G41" s="351"/>
      <c r="H41" s="349"/>
      <c r="I41" s="349"/>
      <c r="J41" s="351"/>
      <c r="K41" s="351"/>
      <c r="L41" s="349"/>
      <c r="M41" s="349">
        <v>267476</v>
      </c>
      <c r="N41" s="351">
        <v>267476</v>
      </c>
      <c r="O41" s="351"/>
      <c r="P41" s="349"/>
      <c r="Q41" s="349"/>
      <c r="R41" s="351"/>
      <c r="S41" s="351"/>
      <c r="T41" s="349"/>
      <c r="U41" s="349"/>
      <c r="V41" s="351"/>
      <c r="W41" s="351">
        <v>267476</v>
      </c>
      <c r="X41" s="349">
        <v>140000</v>
      </c>
      <c r="Y41" s="351">
        <v>127476</v>
      </c>
      <c r="Z41" s="352">
        <v>91.05</v>
      </c>
      <c r="AA41" s="353">
        <v>280000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201724</v>
      </c>
      <c r="D43" s="356"/>
      <c r="E43" s="305">
        <v>600000</v>
      </c>
      <c r="F43" s="357">
        <v>600000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300000</v>
      </c>
      <c r="Y43" s="357">
        <v>-300000</v>
      </c>
      <c r="Z43" s="358">
        <v>-100</v>
      </c>
      <c r="AA43" s="303">
        <v>600000</v>
      </c>
    </row>
    <row r="44" spans="1:27" ht="13.5">
      <c r="A44" s="348" t="s">
        <v>250</v>
      </c>
      <c r="B44" s="136"/>
      <c r="C44" s="60">
        <v>733525</v>
      </c>
      <c r="D44" s="355"/>
      <c r="E44" s="54">
        <v>742300</v>
      </c>
      <c r="F44" s="53">
        <v>742300</v>
      </c>
      <c r="G44" s="53"/>
      <c r="H44" s="54">
        <v>18743</v>
      </c>
      <c r="I44" s="54">
        <v>89950</v>
      </c>
      <c r="J44" s="53">
        <v>108693</v>
      </c>
      <c r="K44" s="53">
        <v>54316</v>
      </c>
      <c r="L44" s="54">
        <v>23400</v>
      </c>
      <c r="M44" s="54">
        <v>28316</v>
      </c>
      <c r="N44" s="53">
        <v>106032</v>
      </c>
      <c r="O44" s="53"/>
      <c r="P44" s="54"/>
      <c r="Q44" s="54"/>
      <c r="R44" s="53"/>
      <c r="S44" s="53"/>
      <c r="T44" s="54"/>
      <c r="U44" s="54"/>
      <c r="V44" s="53"/>
      <c r="W44" s="53">
        <v>214725</v>
      </c>
      <c r="X44" s="54">
        <v>371150</v>
      </c>
      <c r="Y44" s="53">
        <v>-156425</v>
      </c>
      <c r="Z44" s="94">
        <v>-42.15</v>
      </c>
      <c r="AA44" s="95">
        <v>742300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3879190</v>
      </c>
      <c r="D47" s="355"/>
      <c r="E47" s="54"/>
      <c r="F47" s="53"/>
      <c r="G47" s="53"/>
      <c r="H47" s="54"/>
      <c r="I47" s="54"/>
      <c r="J47" s="53"/>
      <c r="K47" s="53">
        <v>3899440</v>
      </c>
      <c r="L47" s="54"/>
      <c r="M47" s="54"/>
      <c r="N47" s="53">
        <v>3899440</v>
      </c>
      <c r="O47" s="53"/>
      <c r="P47" s="54"/>
      <c r="Q47" s="54"/>
      <c r="R47" s="53"/>
      <c r="S47" s="53"/>
      <c r="T47" s="54"/>
      <c r="U47" s="54"/>
      <c r="V47" s="53"/>
      <c r="W47" s="53">
        <v>3899440</v>
      </c>
      <c r="X47" s="54"/>
      <c r="Y47" s="53">
        <v>3899440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148400</v>
      </c>
      <c r="D49" s="355"/>
      <c r="E49" s="54">
        <v>402700</v>
      </c>
      <c r="F49" s="53">
        <v>402700</v>
      </c>
      <c r="G49" s="53"/>
      <c r="H49" s="54"/>
      <c r="I49" s="54">
        <v>4000</v>
      </c>
      <c r="J49" s="53">
        <v>4000</v>
      </c>
      <c r="K49" s="53">
        <v>105000</v>
      </c>
      <c r="L49" s="54"/>
      <c r="M49" s="54">
        <v>762224</v>
      </c>
      <c r="N49" s="53">
        <v>867224</v>
      </c>
      <c r="O49" s="53"/>
      <c r="P49" s="54"/>
      <c r="Q49" s="54"/>
      <c r="R49" s="53"/>
      <c r="S49" s="53"/>
      <c r="T49" s="54"/>
      <c r="U49" s="54"/>
      <c r="V49" s="53"/>
      <c r="W49" s="53">
        <v>871224</v>
      </c>
      <c r="X49" s="54">
        <v>201350</v>
      </c>
      <c r="Y49" s="53">
        <v>669874</v>
      </c>
      <c r="Z49" s="94">
        <v>332.69</v>
      </c>
      <c r="AA49" s="95">
        <v>402700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34679603</v>
      </c>
      <c r="D60" s="333">
        <f t="shared" si="14"/>
        <v>0</v>
      </c>
      <c r="E60" s="219">
        <f t="shared" si="14"/>
        <v>49232000</v>
      </c>
      <c r="F60" s="264">
        <f t="shared" si="14"/>
        <v>49232000</v>
      </c>
      <c r="G60" s="264">
        <f t="shared" si="14"/>
        <v>2604291</v>
      </c>
      <c r="H60" s="219">
        <f t="shared" si="14"/>
        <v>931475</v>
      </c>
      <c r="I60" s="219">
        <f t="shared" si="14"/>
        <v>4353718</v>
      </c>
      <c r="J60" s="264">
        <f t="shared" si="14"/>
        <v>7889484</v>
      </c>
      <c r="K60" s="264">
        <f t="shared" si="14"/>
        <v>4347306</v>
      </c>
      <c r="L60" s="219">
        <f t="shared" si="14"/>
        <v>1628092</v>
      </c>
      <c r="M60" s="219">
        <f t="shared" si="14"/>
        <v>2518311</v>
      </c>
      <c r="N60" s="264">
        <f t="shared" si="14"/>
        <v>8493709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16383193</v>
      </c>
      <c r="X60" s="219">
        <f t="shared" si="14"/>
        <v>24616000</v>
      </c>
      <c r="Y60" s="264">
        <f t="shared" si="14"/>
        <v>-8232807</v>
      </c>
      <c r="Z60" s="324">
        <f>+IF(X60&lt;&gt;0,+(Y60/X60)*100,0)</f>
        <v>-33.44494231394215</v>
      </c>
      <c r="AA60" s="232">
        <f>+AA57+AA54+AA51+AA40+AA37+AA34+AA22+AA5</f>
        <v>49232000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2015-02-02T11:33:36Z</dcterms:created>
  <dcterms:modified xsi:type="dcterms:W3CDTF">2015-02-02T11:36:30Z</dcterms:modified>
  <cp:category/>
  <cp:version/>
  <cp:contentType/>
  <cp:contentStatus/>
</cp:coreProperties>
</file>