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<sst xmlns="http://schemas.openxmlformats.org/spreadsheetml/2006/main" count="855" uniqueCount="302">
  <si>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eDumbe(KZN261)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</si>
  <si>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</si>
  <si>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</si>
  <si>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</si>
  <si>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</si>
  <si>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</si>
  <si>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</si>
  <si>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</si>
  <si>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</si>
  <si>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</si>
  <si>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</si>
  <si>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</si>
  <si>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</si>
  <si>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</si>
  <si>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</si>
  <si>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</si>
  <si>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</si>
  <si>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</si>
  <si>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</si>
  <si>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</si>
  <si>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</si>
  <si>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</si>
  <si>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</si>
  <si>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</si>
  <si>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</si>
  <si>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</si>
  <si>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</si>
  <si>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</si>
  <si>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</si>
  <si>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</si>
  <si>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</si>
  <si>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</si>
  <si>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</si>
  <si>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</si>
  <si>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</si>
  <si>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</si>
  <si>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</si>
  <si>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</si>
  <si>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</si>
  <si>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</si>
  <si>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</si>
  <si>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</si>
  <si>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</si>
  <si>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</si>
  <si>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</si>
  <si>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</si>
  <si>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</si>
  <si>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</si>
  <si>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</si>
  <si>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</si>
  <si>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</si>
  <si>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</si>
  <si>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</si>
  <si>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</si>
  <si>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</si>
  <si>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</si>
  <si>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</si>
  <si>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</si>
  <si>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</si>
  <si>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</si>
  <si>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</si>
  <si>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</si>
  <si>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</si>
  <si>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</si>
  <si>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</si>
  <si>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</si>
  <si>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</si>
  <si>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</si>
  <si>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</si>
  <si>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</si>
  <si>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eDumbe(KZN261)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</si>
  <si>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</si>
  <si>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</si>
  <si>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</si>
  <si>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</si>
  <si>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</si>
  <si>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</si>
  <si>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</si>
  <si>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</si>
  <si>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</si>
  <si>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</si>
  <si>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</si>
  <si>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</si>
  <si>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</si>
  <si>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</si>
  <si>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</si>
  <si>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</si>
  <si>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</si>
  <si>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</si>
  <si>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</si>
  <si>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</si>
  <si>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</si>
  <si>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</si>
  <si>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</si>
  <si>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</si>
  <si>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</si>
  <si>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</si>
  <si>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</si>
  <si>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</si>
  <si>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</si>
  <si>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eDumbe(KZN261)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</si>
  <si>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</si>
  <si>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</si>
  <si>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</si>
  <si>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</si>
  <si>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</si>
  <si>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</si>
  <si>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</si>
  <si>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</si>
  <si>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</si>
  <si>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</si>
  <si>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</si>
  <si>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</si>
  <si>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</si>
  <si>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</si>
  <si>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</si>
  <si>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</si>
  <si>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</si>
  <si>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</si>
  <si>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</si>
  <si>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</si>
  <si>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</si>
  <si>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</si>
  <si>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</si>
  <si>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</si>
  <si>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</si>
  <si>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</si>
  <si>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</si>
  <si>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</si>
  <si>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eDumbe(KZN261)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</si>
  <si>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</si>
  <si>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</si>
  <si>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</si>
  <si>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</si>
  <si>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</si>
  <si>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</si>
  <si>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</si>
  <si>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</si>
  <si>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</si>
  <si>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</si>
  <si>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eDumbe(KZN261)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</si>
  <si>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</si>
  <si>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</si>
  <si>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</si>
  <si>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</si>
  <si>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</si>
  <si>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</si>
  <si>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</si>
  <si>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</si>
  <si>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</si>
  <si>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</si>
  <si>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</si>
  <si>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</si>
  <si>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</si>
  <si>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</si>
  <si>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</si>
  <si>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</si>
  <si>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</si>
  <si>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</si>
  <si>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</si>
  <si>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</si>
  <si>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</si>
  <si>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</si>
  <si>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</si>
  <si>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</si>
  <si>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</si>
  <si>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</si>
  <si>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</si>
  <si>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</si>
  <si>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</si>
  <si>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</si>
  <si>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</si>
  <si>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</si>
  <si>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</si>
  <si>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eDumbe(KZN261)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</si>
  <si>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</si>
  <si>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</si>
  <si>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</si>
  <si>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</si>
  <si>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</si>
  <si>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</si>
  <si>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</si>
  <si>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</si>
  <si>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</si>
  <si>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</si>
  <si>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</si>
  <si>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</si>
  <si>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</si>
  <si>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</si>
  <si>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</si>
  <si>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</si>
  <si>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</si>
  <si>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</si>
  <si>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</si>
  <si>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</si>
  <si>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</si>
  <si>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</si>
  <si>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</si>
  <si>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</si>
  <si>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</si>
  <si>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</si>
  <si>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eDumbe(KZN261)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</si>
  <si>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</si>
  <si>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</si>
  <si>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</si>
  <si>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</si>
  <si>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</si>
  <si>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</si>
  <si>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</si>
  <si>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</si>
  <si>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</si>
  <si>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</si>
  <si>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</si>
  <si>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</si>
  <si>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</si>
  <si>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</si>
  <si>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</si>
  <si>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</si>
  <si>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</si>
  <si>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</si>
  <si>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</si>
  <si>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</si>
  <si>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</si>
  <si>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</si>
  <si>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</si>
  <si>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</si>
  <si>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eDumbe(KZN261)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</si>
  <si>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</si>
  <si>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</si>
  <si>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</si>
  <si>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</si>
  <si>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</si>
  <si>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</si>
  <si>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</si>
  <si>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</si>
  <si>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</si>
  <si>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</si>
  <si>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</si>
  <si>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</si>
  <si>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</si>
  <si>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</si>
  <si>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</si>
  <si>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</si>
  <si>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</si>
  <si>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</si>
  <si>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</si>
  <si>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</si>
  <si>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</si>
  <si>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</si>
  <si>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</si>
  <si>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</si>
  <si>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</si>
  <si>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</si>
  <si>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</si>
  <si>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</si>
  <si>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</si>
  <si>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</si>
  <si>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</si>
  <si>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</si>
  <si>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</si>
  <si>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</si>
  <si>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</si>
  <si>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eDumbe(KZN261)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</si>
  <si>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</si>
  <si>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</si>
  <si>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eDumbe(KZN261)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</si>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</sst>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6683879</v>
      </c>
      <c r="C5" s="19">
        <v>0</v>
      </c>
      <c r="D5" s="59">
        <v>6562796</v>
      </c>
      <c r="E5" s="60">
        <v>6562796</v>
      </c>
      <c r="F5" s="60">
        <v>1758373</v>
      </c>
      <c r="G5" s="60">
        <v>684680</v>
      </c>
      <c r="H5" s="60">
        <v>-980392</v>
      </c>
      <c r="I5" s="60">
        <v>1462661</v>
      </c>
      <c r="J5" s="60">
        <v>684215</v>
      </c>
      <c r="K5" s="60">
        <v>683639</v>
      </c>
      <c r="L5" s="60">
        <v>683814</v>
      </c>
      <c r="M5" s="60">
        <v>2051668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3514329</v>
      </c>
      <c r="W5" s="60">
        <v>3281400</v>
      </c>
      <c r="X5" s="60">
        <v>232929</v>
      </c>
      <c r="Y5" s="61">
        <v>7.1</v>
      </c>
      <c r="Z5" s="62">
        <v>6562796</v>
      </c>
    </row>
    <row r="6" spans="1:26" ht="13.5">
      <c r="A6" s="58" t="s">
        <v>32</v>
      </c>
      <c r="B6" s="19">
        <v>14589044</v>
      </c>
      <c r="C6" s="19">
        <v>0</v>
      </c>
      <c r="D6" s="59">
        <v>26043175</v>
      </c>
      <c r="E6" s="60">
        <v>26043175</v>
      </c>
      <c r="F6" s="60">
        <v>2990710</v>
      </c>
      <c r="G6" s="60">
        <v>2682032</v>
      </c>
      <c r="H6" s="60">
        <v>20827354</v>
      </c>
      <c r="I6" s="60">
        <v>26500096</v>
      </c>
      <c r="J6" s="60">
        <v>1846615</v>
      </c>
      <c r="K6" s="60">
        <v>1191620</v>
      </c>
      <c r="L6" s="60">
        <v>1621662</v>
      </c>
      <c r="M6" s="60">
        <v>4659897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31159993</v>
      </c>
      <c r="W6" s="60">
        <v>13021584</v>
      </c>
      <c r="X6" s="60">
        <v>18138409</v>
      </c>
      <c r="Y6" s="61">
        <v>139.29</v>
      </c>
      <c r="Z6" s="62">
        <v>26043175</v>
      </c>
    </row>
    <row r="7" spans="1:26" ht="13.5">
      <c r="A7" s="58" t="s">
        <v>33</v>
      </c>
      <c r="B7" s="19">
        <v>0</v>
      </c>
      <c r="C7" s="19">
        <v>0</v>
      </c>
      <c r="D7" s="59">
        <v>134075</v>
      </c>
      <c r="E7" s="60">
        <v>134075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67038</v>
      </c>
      <c r="X7" s="60">
        <v>-67038</v>
      </c>
      <c r="Y7" s="61">
        <v>-100</v>
      </c>
      <c r="Z7" s="62">
        <v>134075</v>
      </c>
    </row>
    <row r="8" spans="1:26" ht="13.5">
      <c r="A8" s="58" t="s">
        <v>34</v>
      </c>
      <c r="B8" s="19">
        <v>68128117</v>
      </c>
      <c r="C8" s="19">
        <v>0</v>
      </c>
      <c r="D8" s="59">
        <v>52186550</v>
      </c>
      <c r="E8" s="60">
        <v>52186550</v>
      </c>
      <c r="F8" s="60">
        <v>18365000</v>
      </c>
      <c r="G8" s="60">
        <v>0</v>
      </c>
      <c r="H8" s="60">
        <v>0</v>
      </c>
      <c r="I8" s="60">
        <v>18365000</v>
      </c>
      <c r="J8" s="60">
        <v>1500000</v>
      </c>
      <c r="K8" s="60">
        <v>0</v>
      </c>
      <c r="L8" s="60">
        <v>1500000</v>
      </c>
      <c r="M8" s="60">
        <v>3000000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21365000</v>
      </c>
      <c r="W8" s="60">
        <v>26093274</v>
      </c>
      <c r="X8" s="60">
        <v>-4728274</v>
      </c>
      <c r="Y8" s="61">
        <v>-18.12</v>
      </c>
      <c r="Z8" s="62">
        <v>52186550</v>
      </c>
    </row>
    <row r="9" spans="1:26" ht="13.5">
      <c r="A9" s="58" t="s">
        <v>35</v>
      </c>
      <c r="B9" s="19">
        <v>4563152</v>
      </c>
      <c r="C9" s="19">
        <v>0</v>
      </c>
      <c r="D9" s="59">
        <v>7514689</v>
      </c>
      <c r="E9" s="60">
        <v>7514689</v>
      </c>
      <c r="F9" s="60">
        <v>256682</v>
      </c>
      <c r="G9" s="60">
        <v>244498</v>
      </c>
      <c r="H9" s="60">
        <v>-56702</v>
      </c>
      <c r="I9" s="60">
        <v>444478</v>
      </c>
      <c r="J9" s="60">
        <v>198911</v>
      </c>
      <c r="K9" s="60">
        <v>17598</v>
      </c>
      <c r="L9" s="60">
        <v>8606308</v>
      </c>
      <c r="M9" s="60">
        <v>8822817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9267295</v>
      </c>
      <c r="W9" s="60">
        <v>3757350</v>
      </c>
      <c r="X9" s="60">
        <v>5509945</v>
      </c>
      <c r="Y9" s="61">
        <v>146.64</v>
      </c>
      <c r="Z9" s="62">
        <v>7514689</v>
      </c>
    </row>
    <row r="10" spans="1:26" ht="25.5">
      <c r="A10" s="63" t="s">
        <v>277</v>
      </c>
      <c r="B10" s="64">
        <f>SUM(B5:B9)</f>
        <v>93964192</v>
      </c>
      <c r="C10" s="64">
        <f>SUM(C5:C9)</f>
        <v>0</v>
      </c>
      <c r="D10" s="65">
        <f aca="true" t="shared" si="0" ref="D10:Z10">SUM(D5:D9)</f>
        <v>92441285</v>
      </c>
      <c r="E10" s="66">
        <f t="shared" si="0"/>
        <v>92441285</v>
      </c>
      <c r="F10" s="66">
        <f t="shared" si="0"/>
        <v>23370765</v>
      </c>
      <c r="G10" s="66">
        <f t="shared" si="0"/>
        <v>3611210</v>
      </c>
      <c r="H10" s="66">
        <f t="shared" si="0"/>
        <v>19790260</v>
      </c>
      <c r="I10" s="66">
        <f t="shared" si="0"/>
        <v>46772235</v>
      </c>
      <c r="J10" s="66">
        <f t="shared" si="0"/>
        <v>4229741</v>
      </c>
      <c r="K10" s="66">
        <f t="shared" si="0"/>
        <v>1892857</v>
      </c>
      <c r="L10" s="66">
        <f t="shared" si="0"/>
        <v>12411784</v>
      </c>
      <c r="M10" s="66">
        <f t="shared" si="0"/>
        <v>18534382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65306617</v>
      </c>
      <c r="W10" s="66">
        <f t="shared" si="0"/>
        <v>46220646</v>
      </c>
      <c r="X10" s="66">
        <f t="shared" si="0"/>
        <v>19085971</v>
      </c>
      <c r="Y10" s="67">
        <f>+IF(W10&lt;&gt;0,(X10/W10)*100,0)</f>
        <v>41.29317231957338</v>
      </c>
      <c r="Z10" s="68">
        <f t="shared" si="0"/>
        <v>92441285</v>
      </c>
    </row>
    <row r="11" spans="1:26" ht="13.5">
      <c r="A11" s="58" t="s">
        <v>37</v>
      </c>
      <c r="B11" s="19">
        <v>27988855</v>
      </c>
      <c r="C11" s="19">
        <v>0</v>
      </c>
      <c r="D11" s="59">
        <v>35788701</v>
      </c>
      <c r="E11" s="60">
        <v>35788701</v>
      </c>
      <c r="F11" s="60">
        <v>2572950</v>
      </c>
      <c r="G11" s="60">
        <v>2835798</v>
      </c>
      <c r="H11" s="60">
        <v>0</v>
      </c>
      <c r="I11" s="60">
        <v>5408748</v>
      </c>
      <c r="J11" s="60">
        <v>2602510</v>
      </c>
      <c r="K11" s="60">
        <v>3021142</v>
      </c>
      <c r="L11" s="60">
        <v>2615017</v>
      </c>
      <c r="M11" s="60">
        <v>8238669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13647417</v>
      </c>
      <c r="W11" s="60">
        <v>17894352</v>
      </c>
      <c r="X11" s="60">
        <v>-4246935</v>
      </c>
      <c r="Y11" s="61">
        <v>-23.73</v>
      </c>
      <c r="Z11" s="62">
        <v>35788701</v>
      </c>
    </row>
    <row r="12" spans="1:26" ht="13.5">
      <c r="A12" s="58" t="s">
        <v>38</v>
      </c>
      <c r="B12" s="19">
        <v>4450998</v>
      </c>
      <c r="C12" s="19">
        <v>0</v>
      </c>
      <c r="D12" s="59">
        <v>4630391</v>
      </c>
      <c r="E12" s="60">
        <v>4630391</v>
      </c>
      <c r="F12" s="60">
        <v>0</v>
      </c>
      <c r="G12" s="60">
        <v>370581</v>
      </c>
      <c r="H12" s="60">
        <v>0</v>
      </c>
      <c r="I12" s="60">
        <v>370581</v>
      </c>
      <c r="J12" s="60">
        <v>370308</v>
      </c>
      <c r="K12" s="60">
        <v>343462</v>
      </c>
      <c r="L12" s="60">
        <v>362325</v>
      </c>
      <c r="M12" s="60">
        <v>1076095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1446676</v>
      </c>
      <c r="W12" s="60">
        <v>2315196</v>
      </c>
      <c r="X12" s="60">
        <v>-868520</v>
      </c>
      <c r="Y12" s="61">
        <v>-37.51</v>
      </c>
      <c r="Z12" s="62">
        <v>4630391</v>
      </c>
    </row>
    <row r="13" spans="1:26" ht="13.5">
      <c r="A13" s="58" t="s">
        <v>278</v>
      </c>
      <c r="B13" s="19">
        <v>7427736</v>
      </c>
      <c r="C13" s="19">
        <v>0</v>
      </c>
      <c r="D13" s="59">
        <v>3106349</v>
      </c>
      <c r="E13" s="60">
        <v>3106349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1553172</v>
      </c>
      <c r="X13" s="60">
        <v>-1553172</v>
      </c>
      <c r="Y13" s="61">
        <v>-100</v>
      </c>
      <c r="Z13" s="62">
        <v>3106349</v>
      </c>
    </row>
    <row r="14" spans="1:26" ht="13.5">
      <c r="A14" s="58" t="s">
        <v>40</v>
      </c>
      <c r="B14" s="19">
        <v>0</v>
      </c>
      <c r="C14" s="19">
        <v>0</v>
      </c>
      <c r="D14" s="59">
        <v>150000</v>
      </c>
      <c r="E14" s="60">
        <v>150000</v>
      </c>
      <c r="F14" s="60">
        <v>58</v>
      </c>
      <c r="G14" s="60">
        <v>12161</v>
      </c>
      <c r="H14" s="60">
        <v>-21295</v>
      </c>
      <c r="I14" s="60">
        <v>-9076</v>
      </c>
      <c r="J14" s="60">
        <v>48284</v>
      </c>
      <c r="K14" s="60">
        <v>49977</v>
      </c>
      <c r="L14" s="60">
        <v>56949</v>
      </c>
      <c r="M14" s="60">
        <v>155210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146134</v>
      </c>
      <c r="W14" s="60">
        <v>75000</v>
      </c>
      <c r="X14" s="60">
        <v>71134</v>
      </c>
      <c r="Y14" s="61">
        <v>94.85</v>
      </c>
      <c r="Z14" s="62">
        <v>150000</v>
      </c>
    </row>
    <row r="15" spans="1:26" ht="13.5">
      <c r="A15" s="58" t="s">
        <v>41</v>
      </c>
      <c r="B15" s="19">
        <v>15001017</v>
      </c>
      <c r="C15" s="19">
        <v>0</v>
      </c>
      <c r="D15" s="59">
        <v>18263335</v>
      </c>
      <c r="E15" s="60">
        <v>18263335</v>
      </c>
      <c r="F15" s="60">
        <v>15726</v>
      </c>
      <c r="G15" s="60">
        <v>2009006</v>
      </c>
      <c r="H15" s="60">
        <v>-1842369</v>
      </c>
      <c r="I15" s="60">
        <v>182363</v>
      </c>
      <c r="J15" s="60">
        <v>1049183</v>
      </c>
      <c r="K15" s="60">
        <v>1102843</v>
      </c>
      <c r="L15" s="60">
        <v>1030979</v>
      </c>
      <c r="M15" s="60">
        <v>3183005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3365368</v>
      </c>
      <c r="W15" s="60">
        <v>9131670</v>
      </c>
      <c r="X15" s="60">
        <v>-5766302</v>
      </c>
      <c r="Y15" s="61">
        <v>-63.15</v>
      </c>
      <c r="Z15" s="62">
        <v>18263335</v>
      </c>
    </row>
    <row r="16" spans="1:26" ht="13.5">
      <c r="A16" s="69" t="s">
        <v>42</v>
      </c>
      <c r="B16" s="19">
        <v>0</v>
      </c>
      <c r="C16" s="19">
        <v>0</v>
      </c>
      <c r="D16" s="59">
        <v>200000</v>
      </c>
      <c r="E16" s="60">
        <v>200000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100002</v>
      </c>
      <c r="X16" s="60">
        <v>-100002</v>
      </c>
      <c r="Y16" s="61">
        <v>-100</v>
      </c>
      <c r="Z16" s="62">
        <v>200000</v>
      </c>
    </row>
    <row r="17" spans="1:26" ht="13.5">
      <c r="A17" s="58" t="s">
        <v>43</v>
      </c>
      <c r="B17" s="19">
        <v>32651050</v>
      </c>
      <c r="C17" s="19">
        <v>0</v>
      </c>
      <c r="D17" s="59">
        <v>28472508</v>
      </c>
      <c r="E17" s="60">
        <v>28472508</v>
      </c>
      <c r="F17" s="60">
        <v>3922396</v>
      </c>
      <c r="G17" s="60">
        <v>3831466</v>
      </c>
      <c r="H17" s="60">
        <v>1975125</v>
      </c>
      <c r="I17" s="60">
        <v>9728987</v>
      </c>
      <c r="J17" s="60">
        <v>1681348</v>
      </c>
      <c r="K17" s="60">
        <v>2175522</v>
      </c>
      <c r="L17" s="60">
        <v>2252282</v>
      </c>
      <c r="M17" s="60">
        <v>6109152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15838139</v>
      </c>
      <c r="W17" s="60">
        <v>14236098</v>
      </c>
      <c r="X17" s="60">
        <v>1602041</v>
      </c>
      <c r="Y17" s="61">
        <v>11.25</v>
      </c>
      <c r="Z17" s="62">
        <v>28472508</v>
      </c>
    </row>
    <row r="18" spans="1:26" ht="13.5">
      <c r="A18" s="70" t="s">
        <v>44</v>
      </c>
      <c r="B18" s="71">
        <f>SUM(B11:B17)</f>
        <v>87519656</v>
      </c>
      <c r="C18" s="71">
        <f>SUM(C11:C17)</f>
        <v>0</v>
      </c>
      <c r="D18" s="72">
        <f aca="true" t="shared" si="1" ref="D18:Z18">SUM(D11:D17)</f>
        <v>90611284</v>
      </c>
      <c r="E18" s="73">
        <f t="shared" si="1"/>
        <v>90611284</v>
      </c>
      <c r="F18" s="73">
        <f t="shared" si="1"/>
        <v>6511130</v>
      </c>
      <c r="G18" s="73">
        <f t="shared" si="1"/>
        <v>9059012</v>
      </c>
      <c r="H18" s="73">
        <f t="shared" si="1"/>
        <v>111461</v>
      </c>
      <c r="I18" s="73">
        <f t="shared" si="1"/>
        <v>15681603</v>
      </c>
      <c r="J18" s="73">
        <f t="shared" si="1"/>
        <v>5751633</v>
      </c>
      <c r="K18" s="73">
        <f t="shared" si="1"/>
        <v>6692946</v>
      </c>
      <c r="L18" s="73">
        <f t="shared" si="1"/>
        <v>6317552</v>
      </c>
      <c r="M18" s="73">
        <f t="shared" si="1"/>
        <v>18762131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34443734</v>
      </c>
      <c r="W18" s="73">
        <f t="shared" si="1"/>
        <v>45305490</v>
      </c>
      <c r="X18" s="73">
        <f t="shared" si="1"/>
        <v>-10861756</v>
      </c>
      <c r="Y18" s="67">
        <f>+IF(W18&lt;&gt;0,(X18/W18)*100,0)</f>
        <v>-23.974480796918872</v>
      </c>
      <c r="Z18" s="74">
        <f t="shared" si="1"/>
        <v>90611284</v>
      </c>
    </row>
    <row r="19" spans="1:26" ht="13.5">
      <c r="A19" s="70" t="s">
        <v>45</v>
      </c>
      <c r="B19" s="75">
        <f>+B10-B18</f>
        <v>6444536</v>
      </c>
      <c r="C19" s="75">
        <f>+C10-C18</f>
        <v>0</v>
      </c>
      <c r="D19" s="76">
        <f aca="true" t="shared" si="2" ref="D19:Z19">+D10-D18</f>
        <v>1830001</v>
      </c>
      <c r="E19" s="77">
        <f t="shared" si="2"/>
        <v>1830001</v>
      </c>
      <c r="F19" s="77">
        <f t="shared" si="2"/>
        <v>16859635</v>
      </c>
      <c r="G19" s="77">
        <f t="shared" si="2"/>
        <v>-5447802</v>
      </c>
      <c r="H19" s="77">
        <f t="shared" si="2"/>
        <v>19678799</v>
      </c>
      <c r="I19" s="77">
        <f t="shared" si="2"/>
        <v>31090632</v>
      </c>
      <c r="J19" s="77">
        <f t="shared" si="2"/>
        <v>-1521892</v>
      </c>
      <c r="K19" s="77">
        <f t="shared" si="2"/>
        <v>-4800089</v>
      </c>
      <c r="L19" s="77">
        <f t="shared" si="2"/>
        <v>6094232</v>
      </c>
      <c r="M19" s="77">
        <f t="shared" si="2"/>
        <v>-227749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30862883</v>
      </c>
      <c r="W19" s="77">
        <f>IF(E10=E18,0,W10-W18)</f>
        <v>915156</v>
      </c>
      <c r="X19" s="77">
        <f t="shared" si="2"/>
        <v>29947727</v>
      </c>
      <c r="Y19" s="78">
        <f>+IF(W19&lt;&gt;0,(X19/W19)*100,0)</f>
        <v>3272.4177080191794</v>
      </c>
      <c r="Z19" s="79">
        <f t="shared" si="2"/>
        <v>1830001</v>
      </c>
    </row>
    <row r="20" spans="1:26" ht="13.5">
      <c r="A20" s="58" t="s">
        <v>46</v>
      </c>
      <c r="B20" s="19">
        <v>0</v>
      </c>
      <c r="C20" s="19">
        <v>0</v>
      </c>
      <c r="D20" s="59">
        <v>24198450</v>
      </c>
      <c r="E20" s="60">
        <v>24198450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12099276</v>
      </c>
      <c r="X20" s="60">
        <v>-12099276</v>
      </c>
      <c r="Y20" s="61">
        <v>-100</v>
      </c>
      <c r="Z20" s="62">
        <v>24198450</v>
      </c>
    </row>
    <row r="21" spans="1:26" ht="13.5">
      <c r="A21" s="58" t="s">
        <v>279</v>
      </c>
      <c r="B21" s="80">
        <v>81121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6525657</v>
      </c>
      <c r="C22" s="86">
        <f>SUM(C19:C21)</f>
        <v>0</v>
      </c>
      <c r="D22" s="87">
        <f aca="true" t="shared" si="3" ref="D22:Z22">SUM(D19:D21)</f>
        <v>26028451</v>
      </c>
      <c r="E22" s="88">
        <f t="shared" si="3"/>
        <v>26028451</v>
      </c>
      <c r="F22" s="88">
        <f t="shared" si="3"/>
        <v>16859635</v>
      </c>
      <c r="G22" s="88">
        <f t="shared" si="3"/>
        <v>-5447802</v>
      </c>
      <c r="H22" s="88">
        <f t="shared" si="3"/>
        <v>19678799</v>
      </c>
      <c r="I22" s="88">
        <f t="shared" si="3"/>
        <v>31090632</v>
      </c>
      <c r="J22" s="88">
        <f t="shared" si="3"/>
        <v>-1521892</v>
      </c>
      <c r="K22" s="88">
        <f t="shared" si="3"/>
        <v>-4800089</v>
      </c>
      <c r="L22" s="88">
        <f t="shared" si="3"/>
        <v>6094232</v>
      </c>
      <c r="M22" s="88">
        <f t="shared" si="3"/>
        <v>-227749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30862883</v>
      </c>
      <c r="W22" s="88">
        <f t="shared" si="3"/>
        <v>13014432</v>
      </c>
      <c r="X22" s="88">
        <f t="shared" si="3"/>
        <v>17848451</v>
      </c>
      <c r="Y22" s="89">
        <f>+IF(W22&lt;&gt;0,(X22/W22)*100,0)</f>
        <v>137.14352650964713</v>
      </c>
      <c r="Z22" s="90">
        <f t="shared" si="3"/>
        <v>26028451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6525657</v>
      </c>
      <c r="C24" s="75">
        <f>SUM(C22:C23)</f>
        <v>0</v>
      </c>
      <c r="D24" s="76">
        <f aca="true" t="shared" si="4" ref="D24:Z24">SUM(D22:D23)</f>
        <v>26028451</v>
      </c>
      <c r="E24" s="77">
        <f t="shared" si="4"/>
        <v>26028451</v>
      </c>
      <c r="F24" s="77">
        <f t="shared" si="4"/>
        <v>16859635</v>
      </c>
      <c r="G24" s="77">
        <f t="shared" si="4"/>
        <v>-5447802</v>
      </c>
      <c r="H24" s="77">
        <f t="shared" si="4"/>
        <v>19678799</v>
      </c>
      <c r="I24" s="77">
        <f t="shared" si="4"/>
        <v>31090632</v>
      </c>
      <c r="J24" s="77">
        <f t="shared" si="4"/>
        <v>-1521892</v>
      </c>
      <c r="K24" s="77">
        <f t="shared" si="4"/>
        <v>-4800089</v>
      </c>
      <c r="L24" s="77">
        <f t="shared" si="4"/>
        <v>6094232</v>
      </c>
      <c r="M24" s="77">
        <f t="shared" si="4"/>
        <v>-227749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30862883</v>
      </c>
      <c r="W24" s="77">
        <f t="shared" si="4"/>
        <v>13014432</v>
      </c>
      <c r="X24" s="77">
        <f t="shared" si="4"/>
        <v>17848451</v>
      </c>
      <c r="Y24" s="78">
        <f>+IF(W24&lt;&gt;0,(X24/W24)*100,0)</f>
        <v>137.14352650964713</v>
      </c>
      <c r="Z24" s="79">
        <f t="shared" si="4"/>
        <v>26028451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26028000</v>
      </c>
      <c r="E27" s="100">
        <v>26028000</v>
      </c>
      <c r="F27" s="100">
        <v>3459938</v>
      </c>
      <c r="G27" s="100">
        <v>2284877</v>
      </c>
      <c r="H27" s="100">
        <v>1196062</v>
      </c>
      <c r="I27" s="100">
        <v>6940877</v>
      </c>
      <c r="J27" s="100">
        <v>1299465</v>
      </c>
      <c r="K27" s="100">
        <v>4103506</v>
      </c>
      <c r="L27" s="100">
        <v>4498114</v>
      </c>
      <c r="M27" s="100">
        <v>9901085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16841962</v>
      </c>
      <c r="W27" s="100">
        <v>13014000</v>
      </c>
      <c r="X27" s="100">
        <v>3827962</v>
      </c>
      <c r="Y27" s="101">
        <v>29.41</v>
      </c>
      <c r="Z27" s="102">
        <v>26028000</v>
      </c>
    </row>
    <row r="28" spans="1:26" ht="13.5">
      <c r="A28" s="103" t="s">
        <v>46</v>
      </c>
      <c r="B28" s="19">
        <v>0</v>
      </c>
      <c r="C28" s="19">
        <v>0</v>
      </c>
      <c r="D28" s="59">
        <v>24198000</v>
      </c>
      <c r="E28" s="60">
        <v>24198000</v>
      </c>
      <c r="F28" s="60">
        <v>3459938</v>
      </c>
      <c r="G28" s="60">
        <v>2284877</v>
      </c>
      <c r="H28" s="60">
        <v>1196062</v>
      </c>
      <c r="I28" s="60">
        <v>6940877</v>
      </c>
      <c r="J28" s="60">
        <v>1299465</v>
      </c>
      <c r="K28" s="60">
        <v>4103506</v>
      </c>
      <c r="L28" s="60">
        <v>4498114</v>
      </c>
      <c r="M28" s="60">
        <v>9901085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16841962</v>
      </c>
      <c r="W28" s="60">
        <v>12099000</v>
      </c>
      <c r="X28" s="60">
        <v>4742962</v>
      </c>
      <c r="Y28" s="61">
        <v>39.2</v>
      </c>
      <c r="Z28" s="62">
        <v>24198000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1830000</v>
      </c>
      <c r="E31" s="60">
        <v>1830000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915000</v>
      </c>
      <c r="X31" s="60">
        <v>-915000</v>
      </c>
      <c r="Y31" s="61">
        <v>-100</v>
      </c>
      <c r="Z31" s="62">
        <v>1830000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26028000</v>
      </c>
      <c r="E32" s="100">
        <f t="shared" si="5"/>
        <v>26028000</v>
      </c>
      <c r="F32" s="100">
        <f t="shared" si="5"/>
        <v>3459938</v>
      </c>
      <c r="G32" s="100">
        <f t="shared" si="5"/>
        <v>2284877</v>
      </c>
      <c r="H32" s="100">
        <f t="shared" si="5"/>
        <v>1196062</v>
      </c>
      <c r="I32" s="100">
        <f t="shared" si="5"/>
        <v>6940877</v>
      </c>
      <c r="J32" s="100">
        <f t="shared" si="5"/>
        <v>1299465</v>
      </c>
      <c r="K32" s="100">
        <f t="shared" si="5"/>
        <v>4103506</v>
      </c>
      <c r="L32" s="100">
        <f t="shared" si="5"/>
        <v>4498114</v>
      </c>
      <c r="M32" s="100">
        <f t="shared" si="5"/>
        <v>9901085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16841962</v>
      </c>
      <c r="W32" s="100">
        <f t="shared" si="5"/>
        <v>13014000</v>
      </c>
      <c r="X32" s="100">
        <f t="shared" si="5"/>
        <v>3827962</v>
      </c>
      <c r="Y32" s="101">
        <f>+IF(W32&lt;&gt;0,(X32/W32)*100,0)</f>
        <v>29.414184724143233</v>
      </c>
      <c r="Z32" s="102">
        <f t="shared" si="5"/>
        <v>26028000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16672883</v>
      </c>
      <c r="C35" s="19">
        <v>0</v>
      </c>
      <c r="D35" s="59">
        <v>18429899</v>
      </c>
      <c r="E35" s="60">
        <v>18429899</v>
      </c>
      <c r="F35" s="60">
        <v>114551603</v>
      </c>
      <c r="G35" s="60">
        <v>115530638</v>
      </c>
      <c r="H35" s="60">
        <v>87749731</v>
      </c>
      <c r="I35" s="60">
        <v>87749731</v>
      </c>
      <c r="J35" s="60">
        <v>110010214</v>
      </c>
      <c r="K35" s="60">
        <v>132270587</v>
      </c>
      <c r="L35" s="60">
        <v>130992821</v>
      </c>
      <c r="M35" s="60">
        <v>130992821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130992821</v>
      </c>
      <c r="W35" s="60">
        <v>9214950</v>
      </c>
      <c r="X35" s="60">
        <v>121777871</v>
      </c>
      <c r="Y35" s="61">
        <v>1321.53</v>
      </c>
      <c r="Z35" s="62">
        <v>18429899</v>
      </c>
    </row>
    <row r="36" spans="1:26" ht="13.5">
      <c r="A36" s="58" t="s">
        <v>57</v>
      </c>
      <c r="B36" s="19">
        <v>207149533</v>
      </c>
      <c r="C36" s="19">
        <v>0</v>
      </c>
      <c r="D36" s="59">
        <v>199584957</v>
      </c>
      <c r="E36" s="60">
        <v>199584957</v>
      </c>
      <c r="F36" s="60">
        <v>208023051</v>
      </c>
      <c r="G36" s="60">
        <v>209777501</v>
      </c>
      <c r="H36" s="60">
        <v>214902008</v>
      </c>
      <c r="I36" s="60">
        <v>214902008</v>
      </c>
      <c r="J36" s="60">
        <v>216265575</v>
      </c>
      <c r="K36" s="60">
        <v>223036662</v>
      </c>
      <c r="L36" s="60">
        <v>226413517</v>
      </c>
      <c r="M36" s="60">
        <v>226413517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226413517</v>
      </c>
      <c r="W36" s="60">
        <v>99792479</v>
      </c>
      <c r="X36" s="60">
        <v>126621038</v>
      </c>
      <c r="Y36" s="61">
        <v>126.88</v>
      </c>
      <c r="Z36" s="62">
        <v>199584957</v>
      </c>
    </row>
    <row r="37" spans="1:26" ht="13.5">
      <c r="A37" s="58" t="s">
        <v>58</v>
      </c>
      <c r="B37" s="19">
        <v>21904803</v>
      </c>
      <c r="C37" s="19">
        <v>0</v>
      </c>
      <c r="D37" s="59">
        <v>13836003</v>
      </c>
      <c r="E37" s="60">
        <v>13836003</v>
      </c>
      <c r="F37" s="60">
        <v>108458348</v>
      </c>
      <c r="G37" s="60">
        <v>116479814</v>
      </c>
      <c r="H37" s="60">
        <v>113798426</v>
      </c>
      <c r="I37" s="60">
        <v>113798426</v>
      </c>
      <c r="J37" s="60">
        <v>123282478</v>
      </c>
      <c r="K37" s="60">
        <v>136728262</v>
      </c>
      <c r="L37" s="60">
        <v>134269312</v>
      </c>
      <c r="M37" s="60">
        <v>134269312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134269312</v>
      </c>
      <c r="W37" s="60">
        <v>6918002</v>
      </c>
      <c r="X37" s="60">
        <v>127351310</v>
      </c>
      <c r="Y37" s="61">
        <v>1840.87</v>
      </c>
      <c r="Z37" s="62">
        <v>13836003</v>
      </c>
    </row>
    <row r="38" spans="1:26" ht="13.5">
      <c r="A38" s="58" t="s">
        <v>59</v>
      </c>
      <c r="B38" s="19">
        <v>6478877</v>
      </c>
      <c r="C38" s="19">
        <v>0</v>
      </c>
      <c r="D38" s="59">
        <v>7783653</v>
      </c>
      <c r="E38" s="60">
        <v>7783653</v>
      </c>
      <c r="F38" s="60">
        <v>1475601</v>
      </c>
      <c r="G38" s="60">
        <v>1475601</v>
      </c>
      <c r="H38" s="60">
        <v>1475601</v>
      </c>
      <c r="I38" s="60">
        <v>1475601</v>
      </c>
      <c r="J38" s="60">
        <v>1475601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3891827</v>
      </c>
      <c r="X38" s="60">
        <v>-3891827</v>
      </c>
      <c r="Y38" s="61">
        <v>-100</v>
      </c>
      <c r="Z38" s="62">
        <v>7783653</v>
      </c>
    </row>
    <row r="39" spans="1:26" ht="13.5">
      <c r="A39" s="58" t="s">
        <v>60</v>
      </c>
      <c r="B39" s="19">
        <v>195438736</v>
      </c>
      <c r="C39" s="19">
        <v>0</v>
      </c>
      <c r="D39" s="59">
        <v>196395200</v>
      </c>
      <c r="E39" s="60">
        <v>196395200</v>
      </c>
      <c r="F39" s="60">
        <v>212640705</v>
      </c>
      <c r="G39" s="60">
        <v>207352724</v>
      </c>
      <c r="H39" s="60">
        <v>187377712</v>
      </c>
      <c r="I39" s="60">
        <v>187377712</v>
      </c>
      <c r="J39" s="60">
        <v>201517710</v>
      </c>
      <c r="K39" s="60">
        <v>218578987</v>
      </c>
      <c r="L39" s="60">
        <v>223137026</v>
      </c>
      <c r="M39" s="60">
        <v>223137026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223137026</v>
      </c>
      <c r="W39" s="60">
        <v>98197600</v>
      </c>
      <c r="X39" s="60">
        <v>124939426</v>
      </c>
      <c r="Y39" s="61">
        <v>127.23</v>
      </c>
      <c r="Z39" s="62">
        <v>196395200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19694753</v>
      </c>
      <c r="C42" s="19">
        <v>0</v>
      </c>
      <c r="D42" s="59">
        <v>30553758</v>
      </c>
      <c r="E42" s="60">
        <v>30553758</v>
      </c>
      <c r="F42" s="60">
        <v>9262669</v>
      </c>
      <c r="G42" s="60">
        <v>-9697454</v>
      </c>
      <c r="H42" s="60">
        <v>-3017371</v>
      </c>
      <c r="I42" s="60">
        <v>-3452156</v>
      </c>
      <c r="J42" s="60">
        <v>-2717715</v>
      </c>
      <c r="K42" s="60">
        <v>11604008</v>
      </c>
      <c r="L42" s="60">
        <v>-5350080</v>
      </c>
      <c r="M42" s="60">
        <v>3536213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84057</v>
      </c>
      <c r="W42" s="60">
        <v>19309954</v>
      </c>
      <c r="X42" s="60">
        <v>-19225897</v>
      </c>
      <c r="Y42" s="61">
        <v>-99.56</v>
      </c>
      <c r="Z42" s="62">
        <v>30553758</v>
      </c>
    </row>
    <row r="43" spans="1:26" ht="13.5">
      <c r="A43" s="58" t="s">
        <v>63</v>
      </c>
      <c r="B43" s="19">
        <v>-21606900</v>
      </c>
      <c r="C43" s="19">
        <v>0</v>
      </c>
      <c r="D43" s="59">
        <v>-25528456</v>
      </c>
      <c r="E43" s="60">
        <v>-25528456</v>
      </c>
      <c r="F43" s="60">
        <v>0</v>
      </c>
      <c r="G43" s="60">
        <v>0</v>
      </c>
      <c r="H43" s="60">
        <v>4603374</v>
      </c>
      <c r="I43" s="60">
        <v>4603374</v>
      </c>
      <c r="J43" s="60">
        <v>1433207</v>
      </c>
      <c r="K43" s="60">
        <v>0</v>
      </c>
      <c r="L43" s="60">
        <v>0</v>
      </c>
      <c r="M43" s="60">
        <v>1433207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6036581</v>
      </c>
      <c r="W43" s="60">
        <v>-13014228</v>
      </c>
      <c r="X43" s="60">
        <v>19050809</v>
      </c>
      <c r="Y43" s="61">
        <v>-146.38</v>
      </c>
      <c r="Z43" s="62">
        <v>-25528456</v>
      </c>
    </row>
    <row r="44" spans="1:26" ht="13.5">
      <c r="A44" s="58" t="s">
        <v>64</v>
      </c>
      <c r="B44" s="19">
        <v>990982</v>
      </c>
      <c r="C44" s="19">
        <v>0</v>
      </c>
      <c r="D44" s="59">
        <v>-1418963</v>
      </c>
      <c r="E44" s="60">
        <v>-1418963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-1418963</v>
      </c>
    </row>
    <row r="45" spans="1:26" ht="13.5">
      <c r="A45" s="70" t="s">
        <v>65</v>
      </c>
      <c r="B45" s="22">
        <v>1464739</v>
      </c>
      <c r="C45" s="22">
        <v>0</v>
      </c>
      <c r="D45" s="99">
        <v>55370</v>
      </c>
      <c r="E45" s="100">
        <v>55370</v>
      </c>
      <c r="F45" s="100">
        <v>9768142</v>
      </c>
      <c r="G45" s="100">
        <v>70688</v>
      </c>
      <c r="H45" s="100">
        <v>1656691</v>
      </c>
      <c r="I45" s="100">
        <v>1656691</v>
      </c>
      <c r="J45" s="100">
        <v>372183</v>
      </c>
      <c r="K45" s="100">
        <v>11976191</v>
      </c>
      <c r="L45" s="100">
        <v>6626111</v>
      </c>
      <c r="M45" s="100">
        <v>6626111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6626111</v>
      </c>
      <c r="W45" s="100">
        <v>2744757</v>
      </c>
      <c r="X45" s="100">
        <v>3881354</v>
      </c>
      <c r="Y45" s="101">
        <v>141.41</v>
      </c>
      <c r="Z45" s="102">
        <v>55370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1758877</v>
      </c>
      <c r="C49" s="52">
        <v>0</v>
      </c>
      <c r="D49" s="129">
        <v>1398065</v>
      </c>
      <c r="E49" s="54">
        <v>2807962</v>
      </c>
      <c r="F49" s="54">
        <v>0</v>
      </c>
      <c r="G49" s="54">
        <v>0</v>
      </c>
      <c r="H49" s="54">
        <v>0</v>
      </c>
      <c r="I49" s="54">
        <v>6206100</v>
      </c>
      <c r="J49" s="54">
        <v>0</v>
      </c>
      <c r="K49" s="54">
        <v>0</v>
      </c>
      <c r="L49" s="54">
        <v>0</v>
      </c>
      <c r="M49" s="54">
        <v>1370046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1029824</v>
      </c>
      <c r="W49" s="54">
        <v>70639624</v>
      </c>
      <c r="X49" s="54">
        <v>425</v>
      </c>
      <c r="Y49" s="54">
        <v>85210923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1197598</v>
      </c>
      <c r="C51" s="52">
        <v>0</v>
      </c>
      <c r="D51" s="129">
        <v>1016919</v>
      </c>
      <c r="E51" s="54">
        <v>1808094</v>
      </c>
      <c r="F51" s="54">
        <v>0</v>
      </c>
      <c r="G51" s="54">
        <v>0</v>
      </c>
      <c r="H51" s="54">
        <v>0</v>
      </c>
      <c r="I51" s="54">
        <v>1793327</v>
      </c>
      <c r="J51" s="54">
        <v>0</v>
      </c>
      <c r="K51" s="54">
        <v>0</v>
      </c>
      <c r="L51" s="54">
        <v>0</v>
      </c>
      <c r="M51" s="54">
        <v>-16579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-1130835</v>
      </c>
      <c r="W51" s="54">
        <v>471533</v>
      </c>
      <c r="X51" s="54">
        <v>624083</v>
      </c>
      <c r="Y51" s="54">
        <v>5764140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94.26258649505117</v>
      </c>
      <c r="C58" s="5">
        <f>IF(C67=0,0,+(C76/C67)*100)</f>
        <v>0</v>
      </c>
      <c r="D58" s="6">
        <f aca="true" t="shared" si="6" ref="D58:Z58">IF(D67=0,0,+(D76/D67)*100)</f>
        <v>99.99999687877639</v>
      </c>
      <c r="E58" s="7">
        <f t="shared" si="6"/>
        <v>99.99999687877639</v>
      </c>
      <c r="F58" s="7">
        <f t="shared" si="6"/>
        <v>18.70102080759591</v>
      </c>
      <c r="G58" s="7">
        <f t="shared" si="6"/>
        <v>73.48534712799906</v>
      </c>
      <c r="H58" s="7">
        <f t="shared" si="6"/>
        <v>9.979008374178376</v>
      </c>
      <c r="I58" s="7">
        <f t="shared" si="6"/>
        <v>19.10647437232316</v>
      </c>
      <c r="J58" s="7">
        <f t="shared" si="6"/>
        <v>33.163468111252044</v>
      </c>
      <c r="K58" s="7">
        <f t="shared" si="6"/>
        <v>39.64332393552038</v>
      </c>
      <c r="L58" s="7">
        <f t="shared" si="6"/>
        <v>102.29392975680511</v>
      </c>
      <c r="M58" s="7">
        <f t="shared" si="6"/>
        <v>58.72084975709838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26.774236566182896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99.99999687877639</v>
      </c>
    </row>
    <row r="59" spans="1:26" ht="13.5">
      <c r="A59" s="37" t="s">
        <v>31</v>
      </c>
      <c r="B59" s="9">
        <f aca="true" t="shared" si="7" ref="B59:Z66">IF(B68=0,0,+(B77/B68)*100)</f>
        <v>88.76694421596231</v>
      </c>
      <c r="C59" s="9">
        <f t="shared" si="7"/>
        <v>0</v>
      </c>
      <c r="D59" s="2">
        <f t="shared" si="7"/>
        <v>100.00010007435525</v>
      </c>
      <c r="E59" s="10">
        <f t="shared" si="7"/>
        <v>100.00010007435525</v>
      </c>
      <c r="F59" s="10">
        <f t="shared" si="7"/>
        <v>8.603976516927865</v>
      </c>
      <c r="G59" s="10">
        <f t="shared" si="7"/>
        <v>46.46608634690658</v>
      </c>
      <c r="H59" s="10">
        <f t="shared" si="7"/>
        <v>-134.3587054973929</v>
      </c>
      <c r="I59" s="10">
        <f t="shared" si="7"/>
        <v>122.1524331338567</v>
      </c>
      <c r="J59" s="10">
        <f t="shared" si="7"/>
        <v>33.11912191343364</v>
      </c>
      <c r="K59" s="10">
        <f t="shared" si="7"/>
        <v>29.88507092193394</v>
      </c>
      <c r="L59" s="10">
        <f t="shared" si="7"/>
        <v>38.19869145703364</v>
      </c>
      <c r="M59" s="10">
        <f t="shared" si="7"/>
        <v>33.734502853288156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70.53397675630255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100.00010007435525</v>
      </c>
    </row>
    <row r="60" spans="1:26" ht="13.5">
      <c r="A60" s="38" t="s">
        <v>32</v>
      </c>
      <c r="B60" s="12">
        <f t="shared" si="7"/>
        <v>96.20712638881615</v>
      </c>
      <c r="C60" s="12">
        <f t="shared" si="7"/>
        <v>0</v>
      </c>
      <c r="D60" s="3">
        <f t="shared" si="7"/>
        <v>99.99997312155679</v>
      </c>
      <c r="E60" s="13">
        <f t="shared" si="7"/>
        <v>99.99997312155679</v>
      </c>
      <c r="F60" s="13">
        <f t="shared" si="7"/>
        <v>24.637527543626764</v>
      </c>
      <c r="G60" s="13">
        <f t="shared" si="7"/>
        <v>80.38293353696004</v>
      </c>
      <c r="H60" s="13">
        <f t="shared" si="7"/>
        <v>3.1846964333539436</v>
      </c>
      <c r="I60" s="13">
        <f t="shared" si="7"/>
        <v>13.418898557952394</v>
      </c>
      <c r="J60" s="13">
        <f t="shared" si="7"/>
        <v>33.17989943761964</v>
      </c>
      <c r="K60" s="13">
        <f t="shared" si="7"/>
        <v>45.241687786374854</v>
      </c>
      <c r="L60" s="13">
        <f t="shared" si="7"/>
        <v>129.32127656688016</v>
      </c>
      <c r="M60" s="13">
        <f t="shared" si="7"/>
        <v>69.72188441074985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21.83886562490563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99.99997312155679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99.999975936773</v>
      </c>
      <c r="E61" s="13">
        <f t="shared" si="7"/>
        <v>99.999975936773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99.999975936773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99.99996201027926</v>
      </c>
      <c r="E64" s="13">
        <f t="shared" si="7"/>
        <v>99.99996201027926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99.99996201027926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19751130</v>
      </c>
      <c r="C67" s="24"/>
      <c r="D67" s="25">
        <v>32038717</v>
      </c>
      <c r="E67" s="26">
        <v>32038717</v>
      </c>
      <c r="F67" s="26">
        <v>4749083</v>
      </c>
      <c r="G67" s="26">
        <v>3366712</v>
      </c>
      <c r="H67" s="26">
        <v>19846962</v>
      </c>
      <c r="I67" s="26">
        <v>27962757</v>
      </c>
      <c r="J67" s="26">
        <v>2530830</v>
      </c>
      <c r="K67" s="26">
        <v>1875259</v>
      </c>
      <c r="L67" s="26">
        <v>2305476</v>
      </c>
      <c r="M67" s="26">
        <v>6711565</v>
      </c>
      <c r="N67" s="26"/>
      <c r="O67" s="26"/>
      <c r="P67" s="26"/>
      <c r="Q67" s="26"/>
      <c r="R67" s="26"/>
      <c r="S67" s="26"/>
      <c r="T67" s="26"/>
      <c r="U67" s="26"/>
      <c r="V67" s="26">
        <v>34674322</v>
      </c>
      <c r="W67" s="26">
        <v>16019358</v>
      </c>
      <c r="X67" s="26"/>
      <c r="Y67" s="25"/>
      <c r="Z67" s="27">
        <v>32038717</v>
      </c>
    </row>
    <row r="68" spans="1:26" ht="13.5" hidden="1">
      <c r="A68" s="37" t="s">
        <v>31</v>
      </c>
      <c r="B68" s="19">
        <v>5162086</v>
      </c>
      <c r="C68" s="19"/>
      <c r="D68" s="20">
        <v>5995542</v>
      </c>
      <c r="E68" s="21">
        <v>5995542</v>
      </c>
      <c r="F68" s="21">
        <v>1758373</v>
      </c>
      <c r="G68" s="21">
        <v>684680</v>
      </c>
      <c r="H68" s="21">
        <v>-980392</v>
      </c>
      <c r="I68" s="21">
        <v>1462661</v>
      </c>
      <c r="J68" s="21">
        <v>684215</v>
      </c>
      <c r="K68" s="21">
        <v>683639</v>
      </c>
      <c r="L68" s="21">
        <v>683814</v>
      </c>
      <c r="M68" s="21">
        <v>2051668</v>
      </c>
      <c r="N68" s="21"/>
      <c r="O68" s="21"/>
      <c r="P68" s="21"/>
      <c r="Q68" s="21"/>
      <c r="R68" s="21"/>
      <c r="S68" s="21"/>
      <c r="T68" s="21"/>
      <c r="U68" s="21"/>
      <c r="V68" s="21">
        <v>3514329</v>
      </c>
      <c r="W68" s="21">
        <v>2997774</v>
      </c>
      <c r="X68" s="21"/>
      <c r="Y68" s="20"/>
      <c r="Z68" s="23">
        <v>5995542</v>
      </c>
    </row>
    <row r="69" spans="1:26" ht="13.5" hidden="1">
      <c r="A69" s="38" t="s">
        <v>32</v>
      </c>
      <c r="B69" s="19">
        <v>14589044</v>
      </c>
      <c r="C69" s="19"/>
      <c r="D69" s="20">
        <v>26043175</v>
      </c>
      <c r="E69" s="21">
        <v>26043175</v>
      </c>
      <c r="F69" s="21">
        <v>2990710</v>
      </c>
      <c r="G69" s="21">
        <v>2682032</v>
      </c>
      <c r="H69" s="21">
        <v>20827354</v>
      </c>
      <c r="I69" s="21">
        <v>26500096</v>
      </c>
      <c r="J69" s="21">
        <v>1846615</v>
      </c>
      <c r="K69" s="21">
        <v>1191620</v>
      </c>
      <c r="L69" s="21">
        <v>1621662</v>
      </c>
      <c r="M69" s="21">
        <v>4659897</v>
      </c>
      <c r="N69" s="21"/>
      <c r="O69" s="21"/>
      <c r="P69" s="21"/>
      <c r="Q69" s="21"/>
      <c r="R69" s="21"/>
      <c r="S69" s="21"/>
      <c r="T69" s="21"/>
      <c r="U69" s="21"/>
      <c r="V69" s="21">
        <v>31159993</v>
      </c>
      <c r="W69" s="21">
        <v>13021584</v>
      </c>
      <c r="X69" s="21"/>
      <c r="Y69" s="20"/>
      <c r="Z69" s="23">
        <v>26043175</v>
      </c>
    </row>
    <row r="70" spans="1:26" ht="13.5" hidden="1">
      <c r="A70" s="39" t="s">
        <v>103</v>
      </c>
      <c r="B70" s="19"/>
      <c r="C70" s="19"/>
      <c r="D70" s="20">
        <v>20778593</v>
      </c>
      <c r="E70" s="21">
        <v>20778593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10389294</v>
      </c>
      <c r="X70" s="21"/>
      <c r="Y70" s="20"/>
      <c r="Z70" s="23">
        <v>20778593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5264582</v>
      </c>
      <c r="E73" s="21">
        <v>5264582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2632290</v>
      </c>
      <c r="X73" s="21"/>
      <c r="Y73" s="20"/>
      <c r="Z73" s="23">
        <v>5264582</v>
      </c>
    </row>
    <row r="74" spans="1:26" ht="13.5" hidden="1">
      <c r="A74" s="39" t="s">
        <v>107</v>
      </c>
      <c r="B74" s="19">
        <v>14589044</v>
      </c>
      <c r="C74" s="19"/>
      <c r="D74" s="20"/>
      <c r="E74" s="21"/>
      <c r="F74" s="21">
        <v>2990710</v>
      </c>
      <c r="G74" s="21">
        <v>2682032</v>
      </c>
      <c r="H74" s="21">
        <v>20827354</v>
      </c>
      <c r="I74" s="21">
        <v>26500096</v>
      </c>
      <c r="J74" s="21">
        <v>1846615</v>
      </c>
      <c r="K74" s="21">
        <v>1191620</v>
      </c>
      <c r="L74" s="21">
        <v>1621662</v>
      </c>
      <c r="M74" s="21">
        <v>4659897</v>
      </c>
      <c r="N74" s="21"/>
      <c r="O74" s="21"/>
      <c r="P74" s="21"/>
      <c r="Q74" s="21"/>
      <c r="R74" s="21"/>
      <c r="S74" s="21"/>
      <c r="T74" s="21"/>
      <c r="U74" s="21"/>
      <c r="V74" s="21">
        <v>31159993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18617926</v>
      </c>
      <c r="C76" s="32"/>
      <c r="D76" s="33">
        <v>32038716</v>
      </c>
      <c r="E76" s="34">
        <v>32038716</v>
      </c>
      <c r="F76" s="34">
        <v>888127</v>
      </c>
      <c r="G76" s="34">
        <v>2474040</v>
      </c>
      <c r="H76" s="34">
        <v>1980530</v>
      </c>
      <c r="I76" s="34">
        <v>5342697</v>
      </c>
      <c r="J76" s="34">
        <v>839311</v>
      </c>
      <c r="K76" s="34">
        <v>743415</v>
      </c>
      <c r="L76" s="34">
        <v>2358362</v>
      </c>
      <c r="M76" s="34">
        <v>3941088</v>
      </c>
      <c r="N76" s="34"/>
      <c r="O76" s="34"/>
      <c r="P76" s="34"/>
      <c r="Q76" s="34"/>
      <c r="R76" s="34"/>
      <c r="S76" s="34"/>
      <c r="T76" s="34"/>
      <c r="U76" s="34"/>
      <c r="V76" s="34">
        <v>9283785</v>
      </c>
      <c r="W76" s="34">
        <v>16019358</v>
      </c>
      <c r="X76" s="34"/>
      <c r="Y76" s="33"/>
      <c r="Z76" s="35">
        <v>32038716</v>
      </c>
    </row>
    <row r="77" spans="1:26" ht="13.5" hidden="1">
      <c r="A77" s="37" t="s">
        <v>31</v>
      </c>
      <c r="B77" s="19">
        <v>4582226</v>
      </c>
      <c r="C77" s="19"/>
      <c r="D77" s="20">
        <v>5995548</v>
      </c>
      <c r="E77" s="21">
        <v>5995548</v>
      </c>
      <c r="F77" s="21">
        <v>151290</v>
      </c>
      <c r="G77" s="21">
        <v>318144</v>
      </c>
      <c r="H77" s="21">
        <v>1317242</v>
      </c>
      <c r="I77" s="21">
        <v>1786676</v>
      </c>
      <c r="J77" s="21">
        <v>226606</v>
      </c>
      <c r="K77" s="21">
        <v>204306</v>
      </c>
      <c r="L77" s="21">
        <v>261208</v>
      </c>
      <c r="M77" s="21">
        <v>692120</v>
      </c>
      <c r="N77" s="21"/>
      <c r="O77" s="21"/>
      <c r="P77" s="21"/>
      <c r="Q77" s="21"/>
      <c r="R77" s="21"/>
      <c r="S77" s="21"/>
      <c r="T77" s="21"/>
      <c r="U77" s="21"/>
      <c r="V77" s="21">
        <v>2478796</v>
      </c>
      <c r="W77" s="21">
        <v>2997774</v>
      </c>
      <c r="X77" s="21"/>
      <c r="Y77" s="20"/>
      <c r="Z77" s="23">
        <v>5995548</v>
      </c>
    </row>
    <row r="78" spans="1:26" ht="13.5" hidden="1">
      <c r="A78" s="38" t="s">
        <v>32</v>
      </c>
      <c r="B78" s="19">
        <v>14035700</v>
      </c>
      <c r="C78" s="19"/>
      <c r="D78" s="20">
        <v>26043168</v>
      </c>
      <c r="E78" s="21">
        <v>26043168</v>
      </c>
      <c r="F78" s="21">
        <v>736837</v>
      </c>
      <c r="G78" s="21">
        <v>2155896</v>
      </c>
      <c r="H78" s="21">
        <v>663288</v>
      </c>
      <c r="I78" s="21">
        <v>3556021</v>
      </c>
      <c r="J78" s="21">
        <v>612705</v>
      </c>
      <c r="K78" s="21">
        <v>539109</v>
      </c>
      <c r="L78" s="21">
        <v>2097154</v>
      </c>
      <c r="M78" s="21">
        <v>3248968</v>
      </c>
      <c r="N78" s="21"/>
      <c r="O78" s="21"/>
      <c r="P78" s="21"/>
      <c r="Q78" s="21"/>
      <c r="R78" s="21"/>
      <c r="S78" s="21"/>
      <c r="T78" s="21"/>
      <c r="U78" s="21"/>
      <c r="V78" s="21">
        <v>6804989</v>
      </c>
      <c r="W78" s="21">
        <v>13021584</v>
      </c>
      <c r="X78" s="21"/>
      <c r="Y78" s="20"/>
      <c r="Z78" s="23">
        <v>26043168</v>
      </c>
    </row>
    <row r="79" spans="1:26" ht="13.5" hidden="1">
      <c r="A79" s="39" t="s">
        <v>103</v>
      </c>
      <c r="B79" s="19">
        <v>9872774</v>
      </c>
      <c r="C79" s="19"/>
      <c r="D79" s="20">
        <v>20778588</v>
      </c>
      <c r="E79" s="21">
        <v>20778588</v>
      </c>
      <c r="F79" s="21">
        <v>589470</v>
      </c>
      <c r="G79" s="21">
        <v>1724717</v>
      </c>
      <c r="H79" s="21">
        <v>530630</v>
      </c>
      <c r="I79" s="21">
        <v>2844817</v>
      </c>
      <c r="J79" s="21">
        <v>490164</v>
      </c>
      <c r="K79" s="21">
        <v>431287</v>
      </c>
      <c r="L79" s="21">
        <v>1677723</v>
      </c>
      <c r="M79" s="21">
        <v>2599174</v>
      </c>
      <c r="N79" s="21"/>
      <c r="O79" s="21"/>
      <c r="P79" s="21"/>
      <c r="Q79" s="21"/>
      <c r="R79" s="21"/>
      <c r="S79" s="21"/>
      <c r="T79" s="21"/>
      <c r="U79" s="21"/>
      <c r="V79" s="21">
        <v>5443991</v>
      </c>
      <c r="W79" s="21">
        <v>10389294</v>
      </c>
      <c r="X79" s="21"/>
      <c r="Y79" s="20"/>
      <c r="Z79" s="23">
        <v>20778588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4162926</v>
      </c>
      <c r="C82" s="19"/>
      <c r="D82" s="20">
        <v>5264580</v>
      </c>
      <c r="E82" s="21">
        <v>5264580</v>
      </c>
      <c r="F82" s="21">
        <v>147367</v>
      </c>
      <c r="G82" s="21">
        <v>431179</v>
      </c>
      <c r="H82" s="21">
        <v>132658</v>
      </c>
      <c r="I82" s="21">
        <v>711204</v>
      </c>
      <c r="J82" s="21">
        <v>122541</v>
      </c>
      <c r="K82" s="21">
        <v>107822</v>
      </c>
      <c r="L82" s="21">
        <v>419431</v>
      </c>
      <c r="M82" s="21">
        <v>649794</v>
      </c>
      <c r="N82" s="21"/>
      <c r="O82" s="21"/>
      <c r="P82" s="21"/>
      <c r="Q82" s="21"/>
      <c r="R82" s="21"/>
      <c r="S82" s="21"/>
      <c r="T82" s="21"/>
      <c r="U82" s="21"/>
      <c r="V82" s="21">
        <v>1360998</v>
      </c>
      <c r="W82" s="21">
        <v>2632290</v>
      </c>
      <c r="X82" s="21"/>
      <c r="Y82" s="20"/>
      <c r="Z82" s="23">
        <v>5264580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1240000</v>
      </c>
      <c r="F5" s="345">
        <f t="shared" si="0"/>
        <v>1240000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620000</v>
      </c>
      <c r="Y5" s="345">
        <f t="shared" si="0"/>
        <v>-620000</v>
      </c>
      <c r="Z5" s="346">
        <f>+IF(X5&lt;&gt;0,+(Y5/X5)*100,0)</f>
        <v>-100</v>
      </c>
      <c r="AA5" s="347">
        <f>+AA6+AA8+AA11+AA13+AA15</f>
        <v>1240000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640000</v>
      </c>
      <c r="F6" s="59">
        <f t="shared" si="1"/>
        <v>640000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320000</v>
      </c>
      <c r="Y6" s="59">
        <f t="shared" si="1"/>
        <v>-320000</v>
      </c>
      <c r="Z6" s="61">
        <f>+IF(X6&lt;&gt;0,+(Y6/X6)*100,0)</f>
        <v>-100</v>
      </c>
      <c r="AA6" s="62">
        <f t="shared" si="1"/>
        <v>640000</v>
      </c>
    </row>
    <row r="7" spans="1:27" ht="13.5">
      <c r="A7" s="291" t="s">
        <v>228</v>
      </c>
      <c r="B7" s="142"/>
      <c r="C7" s="60"/>
      <c r="D7" s="327"/>
      <c r="E7" s="60">
        <v>640000</v>
      </c>
      <c r="F7" s="59">
        <v>640000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320000</v>
      </c>
      <c r="Y7" s="59">
        <v>-320000</v>
      </c>
      <c r="Z7" s="61">
        <v>-100</v>
      </c>
      <c r="AA7" s="62">
        <v>640000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600000</v>
      </c>
      <c r="F8" s="59">
        <f t="shared" si="2"/>
        <v>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300000</v>
      </c>
      <c r="Y8" s="59">
        <f t="shared" si="2"/>
        <v>-300000</v>
      </c>
      <c r="Z8" s="61">
        <f>+IF(X8&lt;&gt;0,+(Y8/X8)*100,0)</f>
        <v>-100</v>
      </c>
      <c r="AA8" s="62">
        <f>SUM(AA9:AA10)</f>
        <v>600000</v>
      </c>
    </row>
    <row r="9" spans="1:27" ht="13.5">
      <c r="A9" s="291" t="s">
        <v>229</v>
      </c>
      <c r="B9" s="142"/>
      <c r="C9" s="60"/>
      <c r="D9" s="327"/>
      <c r="E9" s="60">
        <v>600000</v>
      </c>
      <c r="F9" s="59">
        <v>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300000</v>
      </c>
      <c r="Y9" s="59">
        <v>-300000</v>
      </c>
      <c r="Z9" s="61">
        <v>-100</v>
      </c>
      <c r="AA9" s="62">
        <v>600000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150000</v>
      </c>
      <c r="F22" s="332">
        <f t="shared" si="6"/>
        <v>150000</v>
      </c>
      <c r="G22" s="332">
        <f t="shared" si="6"/>
        <v>0</v>
      </c>
      <c r="H22" s="330">
        <f t="shared" si="6"/>
        <v>245884</v>
      </c>
      <c r="I22" s="330">
        <f t="shared" si="6"/>
        <v>0</v>
      </c>
      <c r="J22" s="332">
        <f t="shared" si="6"/>
        <v>245884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245884</v>
      </c>
      <c r="X22" s="330">
        <f t="shared" si="6"/>
        <v>75000</v>
      </c>
      <c r="Y22" s="332">
        <f t="shared" si="6"/>
        <v>170884</v>
      </c>
      <c r="Z22" s="323">
        <f>+IF(X22&lt;&gt;0,+(Y22/X22)*100,0)</f>
        <v>227.84533333333331</v>
      </c>
      <c r="AA22" s="337">
        <f>SUM(AA23:AA32)</f>
        <v>150000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>
        <v>245884</v>
      </c>
      <c r="I25" s="60"/>
      <c r="J25" s="59">
        <v>245884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245884</v>
      </c>
      <c r="X25" s="60"/>
      <c r="Y25" s="59">
        <v>245884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150000</v>
      </c>
      <c r="F32" s="59">
        <v>150000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</v>
      </c>
      <c r="Y32" s="59">
        <v>-75000</v>
      </c>
      <c r="Z32" s="61">
        <v>-100</v>
      </c>
      <c r="AA32" s="62">
        <v>150000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1073335</v>
      </c>
      <c r="F40" s="332">
        <f t="shared" si="9"/>
        <v>1073335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536668</v>
      </c>
      <c r="Y40" s="332">
        <f t="shared" si="9"/>
        <v>-536668</v>
      </c>
      <c r="Z40" s="323">
        <f>+IF(X40&lt;&gt;0,+(Y40/X40)*100,0)</f>
        <v>-100</v>
      </c>
      <c r="AA40" s="337">
        <f>SUM(AA41:AA49)</f>
        <v>1073335</v>
      </c>
    </row>
    <row r="41" spans="1:27" ht="13.5">
      <c r="A41" s="348" t="s">
        <v>247</v>
      </c>
      <c r="B41" s="142"/>
      <c r="C41" s="349"/>
      <c r="D41" s="350"/>
      <c r="E41" s="349">
        <v>836667</v>
      </c>
      <c r="F41" s="351">
        <v>836667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418334</v>
      </c>
      <c r="Y41" s="351">
        <v>-418334</v>
      </c>
      <c r="Z41" s="352">
        <v>-100</v>
      </c>
      <c r="AA41" s="353">
        <v>836667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>
        <v>236668</v>
      </c>
      <c r="F48" s="53">
        <v>236668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118334</v>
      </c>
      <c r="Y48" s="53">
        <v>-118334</v>
      </c>
      <c r="Z48" s="94">
        <v>-100</v>
      </c>
      <c r="AA48" s="95">
        <v>236668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2463335</v>
      </c>
      <c r="F60" s="264">
        <f t="shared" si="14"/>
        <v>2463335</v>
      </c>
      <c r="G60" s="264">
        <f t="shared" si="14"/>
        <v>0</v>
      </c>
      <c r="H60" s="219">
        <f t="shared" si="14"/>
        <v>245884</v>
      </c>
      <c r="I60" s="219">
        <f t="shared" si="14"/>
        <v>0</v>
      </c>
      <c r="J60" s="264">
        <f t="shared" si="14"/>
        <v>245884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245884</v>
      </c>
      <c r="X60" s="219">
        <f t="shared" si="14"/>
        <v>1231668</v>
      </c>
      <c r="Y60" s="264">
        <f t="shared" si="14"/>
        <v>-985784</v>
      </c>
      <c r="Z60" s="324">
        <f>+IF(X60&lt;&gt;0,+(Y60/X60)*100,0)</f>
        <v>-80.03650334343347</v>
      </c>
      <c r="AA60" s="232">
        <f>+AA57+AA54+AA51+AA40+AA37+AA34+AA22+AA5</f>
        <v>2463335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94045313</v>
      </c>
      <c r="D5" s="153">
        <f>SUM(D6:D8)</f>
        <v>0</v>
      </c>
      <c r="E5" s="154">
        <f t="shared" si="0"/>
        <v>32676131</v>
      </c>
      <c r="F5" s="100">
        <f t="shared" si="0"/>
        <v>32676131</v>
      </c>
      <c r="G5" s="100">
        <f t="shared" si="0"/>
        <v>8206673</v>
      </c>
      <c r="H5" s="100">
        <f t="shared" si="0"/>
        <v>768024</v>
      </c>
      <c r="I5" s="100">
        <f t="shared" si="0"/>
        <v>-1009463</v>
      </c>
      <c r="J5" s="100">
        <f t="shared" si="0"/>
        <v>7965234</v>
      </c>
      <c r="K5" s="100">
        <f t="shared" si="0"/>
        <v>746752</v>
      </c>
      <c r="L5" s="100">
        <f t="shared" si="0"/>
        <v>704539</v>
      </c>
      <c r="M5" s="100">
        <f t="shared" si="0"/>
        <v>690964</v>
      </c>
      <c r="N5" s="100">
        <f t="shared" si="0"/>
        <v>2142255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10107489</v>
      </c>
      <c r="X5" s="100">
        <f t="shared" si="0"/>
        <v>15688062</v>
      </c>
      <c r="Y5" s="100">
        <f t="shared" si="0"/>
        <v>-5580573</v>
      </c>
      <c r="Z5" s="137">
        <f>+IF(X5&lt;&gt;0,+(Y5/X5)*100,0)</f>
        <v>-35.57209934534935</v>
      </c>
      <c r="AA5" s="153">
        <f>SUM(AA6:AA8)</f>
        <v>32676131</v>
      </c>
    </row>
    <row r="6" spans="1:27" ht="13.5">
      <c r="A6" s="138" t="s">
        <v>75</v>
      </c>
      <c r="B6" s="136"/>
      <c r="C6" s="155">
        <v>94045313</v>
      </c>
      <c r="D6" s="155"/>
      <c r="E6" s="156">
        <v>6550552</v>
      </c>
      <c r="F6" s="60">
        <v>6550552</v>
      </c>
      <c r="G6" s="60">
        <v>2203800</v>
      </c>
      <c r="H6" s="60"/>
      <c r="I6" s="60"/>
      <c r="J6" s="60">
        <v>2203800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2203800</v>
      </c>
      <c r="X6" s="60">
        <v>3275274</v>
      </c>
      <c r="Y6" s="60">
        <v>-1071474</v>
      </c>
      <c r="Z6" s="140">
        <v>-32.71</v>
      </c>
      <c r="AA6" s="155">
        <v>6550552</v>
      </c>
    </row>
    <row r="7" spans="1:27" ht="13.5">
      <c r="A7" s="138" t="s">
        <v>76</v>
      </c>
      <c r="B7" s="136"/>
      <c r="C7" s="157"/>
      <c r="D7" s="157"/>
      <c r="E7" s="158">
        <v>20921799</v>
      </c>
      <c r="F7" s="159">
        <v>20921799</v>
      </c>
      <c r="G7" s="159">
        <v>4166373</v>
      </c>
      <c r="H7" s="159">
        <v>768024</v>
      </c>
      <c r="I7" s="159">
        <v>-1009463</v>
      </c>
      <c r="J7" s="159">
        <v>3924934</v>
      </c>
      <c r="K7" s="159">
        <v>746752</v>
      </c>
      <c r="L7" s="159">
        <v>704539</v>
      </c>
      <c r="M7" s="159">
        <v>690964</v>
      </c>
      <c r="N7" s="159">
        <v>2142255</v>
      </c>
      <c r="O7" s="159"/>
      <c r="P7" s="159"/>
      <c r="Q7" s="159"/>
      <c r="R7" s="159"/>
      <c r="S7" s="159"/>
      <c r="T7" s="159"/>
      <c r="U7" s="159"/>
      <c r="V7" s="159"/>
      <c r="W7" s="159">
        <v>6067189</v>
      </c>
      <c r="X7" s="159">
        <v>9810900</v>
      </c>
      <c r="Y7" s="159">
        <v>-3743711</v>
      </c>
      <c r="Z7" s="141">
        <v>-38.16</v>
      </c>
      <c r="AA7" s="157">
        <v>20921799</v>
      </c>
    </row>
    <row r="8" spans="1:27" ht="13.5">
      <c r="A8" s="138" t="s">
        <v>77</v>
      </c>
      <c r="B8" s="136"/>
      <c r="C8" s="155"/>
      <c r="D8" s="155"/>
      <c r="E8" s="156">
        <v>5203780</v>
      </c>
      <c r="F8" s="60">
        <v>5203780</v>
      </c>
      <c r="G8" s="60">
        <v>1836500</v>
      </c>
      <c r="H8" s="60"/>
      <c r="I8" s="60"/>
      <c r="J8" s="60">
        <v>1836500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1836500</v>
      </c>
      <c r="X8" s="60">
        <v>2601888</v>
      </c>
      <c r="Y8" s="60">
        <v>-765388</v>
      </c>
      <c r="Z8" s="140">
        <v>-29.42</v>
      </c>
      <c r="AA8" s="155">
        <v>5203780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10338645</v>
      </c>
      <c r="F9" s="100">
        <f t="shared" si="1"/>
        <v>10338645</v>
      </c>
      <c r="G9" s="100">
        <f t="shared" si="1"/>
        <v>3079620</v>
      </c>
      <c r="H9" s="100">
        <f t="shared" si="1"/>
        <v>111532</v>
      </c>
      <c r="I9" s="100">
        <f t="shared" si="1"/>
        <v>-23220</v>
      </c>
      <c r="J9" s="100">
        <f t="shared" si="1"/>
        <v>3167932</v>
      </c>
      <c r="K9" s="100">
        <f t="shared" si="1"/>
        <v>1624106</v>
      </c>
      <c r="L9" s="100">
        <f t="shared" si="1"/>
        <v>-6451</v>
      </c>
      <c r="M9" s="100">
        <f t="shared" si="1"/>
        <v>1597360</v>
      </c>
      <c r="N9" s="100">
        <f t="shared" si="1"/>
        <v>3215015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6382947</v>
      </c>
      <c r="X9" s="100">
        <f t="shared" si="1"/>
        <v>5169324</v>
      </c>
      <c r="Y9" s="100">
        <f t="shared" si="1"/>
        <v>1213623</v>
      </c>
      <c r="Z9" s="137">
        <f>+IF(X9&lt;&gt;0,+(Y9/X9)*100,0)</f>
        <v>23.477402461134183</v>
      </c>
      <c r="AA9" s="153">
        <f>SUM(AA10:AA14)</f>
        <v>10338645</v>
      </c>
    </row>
    <row r="10" spans="1:27" ht="13.5">
      <c r="A10" s="138" t="s">
        <v>79</v>
      </c>
      <c r="B10" s="136"/>
      <c r="C10" s="155"/>
      <c r="D10" s="155"/>
      <c r="E10" s="156">
        <v>8930160</v>
      </c>
      <c r="F10" s="60">
        <v>8930160</v>
      </c>
      <c r="G10" s="60">
        <v>1471753</v>
      </c>
      <c r="H10" s="60">
        <v>2905</v>
      </c>
      <c r="I10" s="60">
        <v>-4974</v>
      </c>
      <c r="J10" s="60">
        <v>1469684</v>
      </c>
      <c r="K10" s="60">
        <v>3772</v>
      </c>
      <c r="L10" s="60">
        <v>4474</v>
      </c>
      <c r="M10" s="60">
        <v>1758</v>
      </c>
      <c r="N10" s="60">
        <v>10004</v>
      </c>
      <c r="O10" s="60"/>
      <c r="P10" s="60"/>
      <c r="Q10" s="60"/>
      <c r="R10" s="60"/>
      <c r="S10" s="60"/>
      <c r="T10" s="60"/>
      <c r="U10" s="60"/>
      <c r="V10" s="60"/>
      <c r="W10" s="60">
        <v>1479688</v>
      </c>
      <c r="X10" s="60">
        <v>4540080</v>
      </c>
      <c r="Y10" s="60">
        <v>-3060392</v>
      </c>
      <c r="Z10" s="140">
        <v>-67.41</v>
      </c>
      <c r="AA10" s="155">
        <v>8930160</v>
      </c>
    </row>
    <row r="11" spans="1:27" ht="13.5">
      <c r="A11" s="138" t="s">
        <v>80</v>
      </c>
      <c r="B11" s="136"/>
      <c r="C11" s="155"/>
      <c r="D11" s="155"/>
      <c r="E11" s="156">
        <v>150000</v>
      </c>
      <c r="F11" s="60">
        <v>150000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>
        <v>150000</v>
      </c>
    </row>
    <row r="12" spans="1:27" ht="13.5">
      <c r="A12" s="138" t="s">
        <v>81</v>
      </c>
      <c r="B12" s="136"/>
      <c r="C12" s="155"/>
      <c r="D12" s="155"/>
      <c r="E12" s="156">
        <v>1258485</v>
      </c>
      <c r="F12" s="60">
        <v>1258485</v>
      </c>
      <c r="G12" s="60">
        <v>1607867</v>
      </c>
      <c r="H12" s="60">
        <v>108627</v>
      </c>
      <c r="I12" s="60">
        <v>-18246</v>
      </c>
      <c r="J12" s="60">
        <v>1698248</v>
      </c>
      <c r="K12" s="60">
        <v>1620334</v>
      </c>
      <c r="L12" s="60">
        <v>-10925</v>
      </c>
      <c r="M12" s="60">
        <v>1595602</v>
      </c>
      <c r="N12" s="60">
        <v>3205011</v>
      </c>
      <c r="O12" s="60"/>
      <c r="P12" s="60"/>
      <c r="Q12" s="60"/>
      <c r="R12" s="60"/>
      <c r="S12" s="60"/>
      <c r="T12" s="60"/>
      <c r="U12" s="60"/>
      <c r="V12" s="60"/>
      <c r="W12" s="60">
        <v>4903259</v>
      </c>
      <c r="X12" s="60">
        <v>629244</v>
      </c>
      <c r="Y12" s="60">
        <v>4274015</v>
      </c>
      <c r="Z12" s="140">
        <v>679.23</v>
      </c>
      <c r="AA12" s="155">
        <v>1258485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39489284</v>
      </c>
      <c r="F15" s="100">
        <f t="shared" si="2"/>
        <v>39489284</v>
      </c>
      <c r="G15" s="100">
        <f t="shared" si="2"/>
        <v>12084472</v>
      </c>
      <c r="H15" s="100">
        <f t="shared" si="2"/>
        <v>2731654</v>
      </c>
      <c r="I15" s="100">
        <f t="shared" si="2"/>
        <v>20822943</v>
      </c>
      <c r="J15" s="100">
        <f t="shared" si="2"/>
        <v>35639069</v>
      </c>
      <c r="K15" s="100">
        <f t="shared" si="2"/>
        <v>1858883</v>
      </c>
      <c r="L15" s="100">
        <f t="shared" si="2"/>
        <v>1194769</v>
      </c>
      <c r="M15" s="100">
        <f t="shared" si="2"/>
        <v>10123460</v>
      </c>
      <c r="N15" s="100">
        <f t="shared" si="2"/>
        <v>13177112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48816181</v>
      </c>
      <c r="X15" s="100">
        <f t="shared" si="2"/>
        <v>11224140</v>
      </c>
      <c r="Y15" s="100">
        <f t="shared" si="2"/>
        <v>37592041</v>
      </c>
      <c r="Z15" s="137">
        <f>+IF(X15&lt;&gt;0,+(Y15/X15)*100,0)</f>
        <v>334.92134809437516</v>
      </c>
      <c r="AA15" s="153">
        <f>SUM(AA16:AA18)</f>
        <v>39489284</v>
      </c>
    </row>
    <row r="16" spans="1:27" ht="13.5">
      <c r="A16" s="138" t="s">
        <v>85</v>
      </c>
      <c r="B16" s="136"/>
      <c r="C16" s="155"/>
      <c r="D16" s="155"/>
      <c r="E16" s="156">
        <v>4649800</v>
      </c>
      <c r="F16" s="60">
        <v>4649800</v>
      </c>
      <c r="G16" s="60">
        <v>1104823</v>
      </c>
      <c r="H16" s="60">
        <v>4717</v>
      </c>
      <c r="I16" s="60"/>
      <c r="J16" s="60">
        <v>1109540</v>
      </c>
      <c r="K16" s="60">
        <v>7927</v>
      </c>
      <c r="L16" s="60">
        <v>439</v>
      </c>
      <c r="M16" s="60">
        <v>8500000</v>
      </c>
      <c r="N16" s="60">
        <v>8508366</v>
      </c>
      <c r="O16" s="60"/>
      <c r="P16" s="60"/>
      <c r="Q16" s="60"/>
      <c r="R16" s="60"/>
      <c r="S16" s="60"/>
      <c r="T16" s="60"/>
      <c r="U16" s="60"/>
      <c r="V16" s="60"/>
      <c r="W16" s="60">
        <v>9617906</v>
      </c>
      <c r="X16" s="60">
        <v>2324898</v>
      </c>
      <c r="Y16" s="60">
        <v>7293008</v>
      </c>
      <c r="Z16" s="140">
        <v>313.69</v>
      </c>
      <c r="AA16" s="155">
        <v>4649800</v>
      </c>
    </row>
    <row r="17" spans="1:27" ht="13.5">
      <c r="A17" s="138" t="s">
        <v>86</v>
      </c>
      <c r="B17" s="136"/>
      <c r="C17" s="155"/>
      <c r="D17" s="155"/>
      <c r="E17" s="156">
        <v>34839484</v>
      </c>
      <c r="F17" s="60">
        <v>34839484</v>
      </c>
      <c r="G17" s="60">
        <v>10979649</v>
      </c>
      <c r="H17" s="60">
        <v>2726937</v>
      </c>
      <c r="I17" s="60">
        <v>20822943</v>
      </c>
      <c r="J17" s="60">
        <v>34529529</v>
      </c>
      <c r="K17" s="60">
        <v>1850956</v>
      </c>
      <c r="L17" s="60">
        <v>1194330</v>
      </c>
      <c r="M17" s="60">
        <v>1623460</v>
      </c>
      <c r="N17" s="60">
        <v>4668746</v>
      </c>
      <c r="O17" s="60"/>
      <c r="P17" s="60"/>
      <c r="Q17" s="60"/>
      <c r="R17" s="60"/>
      <c r="S17" s="60"/>
      <c r="T17" s="60"/>
      <c r="U17" s="60"/>
      <c r="V17" s="60"/>
      <c r="W17" s="60">
        <v>39198275</v>
      </c>
      <c r="X17" s="60">
        <v>8899242</v>
      </c>
      <c r="Y17" s="60">
        <v>30299033</v>
      </c>
      <c r="Z17" s="140">
        <v>340.47</v>
      </c>
      <c r="AA17" s="155">
        <v>34839484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34135675</v>
      </c>
      <c r="F19" s="100">
        <f t="shared" si="3"/>
        <v>34135675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12918840</v>
      </c>
      <c r="Y19" s="100">
        <f t="shared" si="3"/>
        <v>-12918840</v>
      </c>
      <c r="Z19" s="137">
        <f>+IF(X19&lt;&gt;0,+(Y19/X19)*100,0)</f>
        <v>-100</v>
      </c>
      <c r="AA19" s="153">
        <f>SUM(AA20:AA23)</f>
        <v>34135675</v>
      </c>
    </row>
    <row r="20" spans="1:27" ht="13.5">
      <c r="A20" s="138" t="s">
        <v>89</v>
      </c>
      <c r="B20" s="136"/>
      <c r="C20" s="155"/>
      <c r="D20" s="155"/>
      <c r="E20" s="156">
        <v>28871093</v>
      </c>
      <c r="F20" s="60">
        <v>28871093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10435548</v>
      </c>
      <c r="Y20" s="60">
        <v>-10435548</v>
      </c>
      <c r="Z20" s="140">
        <v>-100</v>
      </c>
      <c r="AA20" s="155">
        <v>28871093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5264582</v>
      </c>
      <c r="F23" s="60">
        <v>5264582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2483292</v>
      </c>
      <c r="Y23" s="60">
        <v>-2483292</v>
      </c>
      <c r="Z23" s="140">
        <v>-100</v>
      </c>
      <c r="AA23" s="155">
        <v>5264582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94045313</v>
      </c>
      <c r="D25" s="168">
        <f>+D5+D9+D15+D19+D24</f>
        <v>0</v>
      </c>
      <c r="E25" s="169">
        <f t="shared" si="4"/>
        <v>116639735</v>
      </c>
      <c r="F25" s="73">
        <f t="shared" si="4"/>
        <v>116639735</v>
      </c>
      <c r="G25" s="73">
        <f t="shared" si="4"/>
        <v>23370765</v>
      </c>
      <c r="H25" s="73">
        <f t="shared" si="4"/>
        <v>3611210</v>
      </c>
      <c r="I25" s="73">
        <f t="shared" si="4"/>
        <v>19790260</v>
      </c>
      <c r="J25" s="73">
        <f t="shared" si="4"/>
        <v>46772235</v>
      </c>
      <c r="K25" s="73">
        <f t="shared" si="4"/>
        <v>4229741</v>
      </c>
      <c r="L25" s="73">
        <f t="shared" si="4"/>
        <v>1892857</v>
      </c>
      <c r="M25" s="73">
        <f t="shared" si="4"/>
        <v>12411784</v>
      </c>
      <c r="N25" s="73">
        <f t="shared" si="4"/>
        <v>18534382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65306617</v>
      </c>
      <c r="X25" s="73">
        <f t="shared" si="4"/>
        <v>45000366</v>
      </c>
      <c r="Y25" s="73">
        <f t="shared" si="4"/>
        <v>20306251</v>
      </c>
      <c r="Z25" s="170">
        <f>+IF(X25&lt;&gt;0,+(Y25/X25)*100,0)</f>
        <v>45.12463520852253</v>
      </c>
      <c r="AA25" s="168">
        <f>+AA5+AA9+AA15+AA19+AA24</f>
        <v>116639735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87519656</v>
      </c>
      <c r="D28" s="153">
        <f>SUM(D29:D31)</f>
        <v>0</v>
      </c>
      <c r="E28" s="154">
        <f t="shared" si="5"/>
        <v>41924729</v>
      </c>
      <c r="F28" s="100">
        <f t="shared" si="5"/>
        <v>41924729</v>
      </c>
      <c r="G28" s="100">
        <f t="shared" si="5"/>
        <v>3908398</v>
      </c>
      <c r="H28" s="100">
        <f t="shared" si="5"/>
        <v>2327744</v>
      </c>
      <c r="I28" s="100">
        <f t="shared" si="5"/>
        <v>-1012481</v>
      </c>
      <c r="J28" s="100">
        <f t="shared" si="5"/>
        <v>5223661</v>
      </c>
      <c r="K28" s="100">
        <f t="shared" si="5"/>
        <v>3169888</v>
      </c>
      <c r="L28" s="100">
        <f t="shared" si="5"/>
        <v>2812292</v>
      </c>
      <c r="M28" s="100">
        <f t="shared" si="5"/>
        <v>3336807</v>
      </c>
      <c r="N28" s="100">
        <f t="shared" si="5"/>
        <v>9318987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14542648</v>
      </c>
      <c r="X28" s="100">
        <f t="shared" si="5"/>
        <v>20543767</v>
      </c>
      <c r="Y28" s="100">
        <f t="shared" si="5"/>
        <v>-6001119</v>
      </c>
      <c r="Z28" s="137">
        <f>+IF(X28&lt;&gt;0,+(Y28/X28)*100,0)</f>
        <v>-29.21138562367846</v>
      </c>
      <c r="AA28" s="153">
        <f>SUM(AA29:AA31)</f>
        <v>41924729</v>
      </c>
    </row>
    <row r="29" spans="1:27" ht="13.5">
      <c r="A29" s="138" t="s">
        <v>75</v>
      </c>
      <c r="B29" s="136"/>
      <c r="C29" s="155">
        <v>87519656</v>
      </c>
      <c r="D29" s="155"/>
      <c r="E29" s="156">
        <v>14353623</v>
      </c>
      <c r="F29" s="60">
        <v>14353623</v>
      </c>
      <c r="G29" s="60">
        <v>1924718</v>
      </c>
      <c r="H29" s="60">
        <v>948578</v>
      </c>
      <c r="I29" s="60">
        <v>-586867</v>
      </c>
      <c r="J29" s="60">
        <v>2286429</v>
      </c>
      <c r="K29" s="60">
        <v>1462199</v>
      </c>
      <c r="L29" s="60">
        <v>973882</v>
      </c>
      <c r="M29" s="60">
        <v>1079740</v>
      </c>
      <c r="N29" s="60">
        <v>3515821</v>
      </c>
      <c r="O29" s="60"/>
      <c r="P29" s="60"/>
      <c r="Q29" s="60"/>
      <c r="R29" s="60"/>
      <c r="S29" s="60"/>
      <c r="T29" s="60"/>
      <c r="U29" s="60"/>
      <c r="V29" s="60"/>
      <c r="W29" s="60">
        <v>5802250</v>
      </c>
      <c r="X29" s="60">
        <v>6907620</v>
      </c>
      <c r="Y29" s="60">
        <v>-1105370</v>
      </c>
      <c r="Z29" s="140">
        <v>-16</v>
      </c>
      <c r="AA29" s="155">
        <v>14353623</v>
      </c>
    </row>
    <row r="30" spans="1:27" ht="13.5">
      <c r="A30" s="138" t="s">
        <v>76</v>
      </c>
      <c r="B30" s="136"/>
      <c r="C30" s="157"/>
      <c r="D30" s="157"/>
      <c r="E30" s="158">
        <v>15523549</v>
      </c>
      <c r="F30" s="159">
        <v>15523549</v>
      </c>
      <c r="G30" s="159">
        <v>1224382</v>
      </c>
      <c r="H30" s="159">
        <v>615623</v>
      </c>
      <c r="I30" s="159">
        <v>-135022</v>
      </c>
      <c r="J30" s="159">
        <v>1704983</v>
      </c>
      <c r="K30" s="159">
        <v>913298</v>
      </c>
      <c r="L30" s="159">
        <v>887164</v>
      </c>
      <c r="M30" s="159">
        <v>1287926</v>
      </c>
      <c r="N30" s="159">
        <v>3088388</v>
      </c>
      <c r="O30" s="159"/>
      <c r="P30" s="159"/>
      <c r="Q30" s="159"/>
      <c r="R30" s="159"/>
      <c r="S30" s="159"/>
      <c r="T30" s="159"/>
      <c r="U30" s="159"/>
      <c r="V30" s="159"/>
      <c r="W30" s="159">
        <v>4793371</v>
      </c>
      <c r="X30" s="159">
        <v>7895323</v>
      </c>
      <c r="Y30" s="159">
        <v>-3101952</v>
      </c>
      <c r="Z30" s="141">
        <v>-39.29</v>
      </c>
      <c r="AA30" s="157">
        <v>15523549</v>
      </c>
    </row>
    <row r="31" spans="1:27" ht="13.5">
      <c r="A31" s="138" t="s">
        <v>77</v>
      </c>
      <c r="B31" s="136"/>
      <c r="C31" s="155"/>
      <c r="D31" s="155"/>
      <c r="E31" s="156">
        <v>12047557</v>
      </c>
      <c r="F31" s="60">
        <v>12047557</v>
      </c>
      <c r="G31" s="60">
        <v>759298</v>
      </c>
      <c r="H31" s="60">
        <v>763543</v>
      </c>
      <c r="I31" s="60">
        <v>-290592</v>
      </c>
      <c r="J31" s="60">
        <v>1232249</v>
      </c>
      <c r="K31" s="60">
        <v>794391</v>
      </c>
      <c r="L31" s="60">
        <v>951246</v>
      </c>
      <c r="M31" s="60">
        <v>969141</v>
      </c>
      <c r="N31" s="60">
        <v>2714778</v>
      </c>
      <c r="O31" s="60"/>
      <c r="P31" s="60"/>
      <c r="Q31" s="60"/>
      <c r="R31" s="60"/>
      <c r="S31" s="60"/>
      <c r="T31" s="60"/>
      <c r="U31" s="60"/>
      <c r="V31" s="60"/>
      <c r="W31" s="60">
        <v>3947027</v>
      </c>
      <c r="X31" s="60">
        <v>5740824</v>
      </c>
      <c r="Y31" s="60">
        <v>-1793797</v>
      </c>
      <c r="Z31" s="140">
        <v>-31.25</v>
      </c>
      <c r="AA31" s="155">
        <v>12047557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11149031</v>
      </c>
      <c r="F32" s="100">
        <f t="shared" si="6"/>
        <v>11149031</v>
      </c>
      <c r="G32" s="100">
        <f t="shared" si="6"/>
        <v>670274</v>
      </c>
      <c r="H32" s="100">
        <f t="shared" si="6"/>
        <v>646288</v>
      </c>
      <c r="I32" s="100">
        <f t="shared" si="6"/>
        <v>-401150</v>
      </c>
      <c r="J32" s="100">
        <f t="shared" si="6"/>
        <v>915412</v>
      </c>
      <c r="K32" s="100">
        <f t="shared" si="6"/>
        <v>442256</v>
      </c>
      <c r="L32" s="100">
        <f t="shared" si="6"/>
        <v>1061718</v>
      </c>
      <c r="M32" s="100">
        <f t="shared" si="6"/>
        <v>624953</v>
      </c>
      <c r="N32" s="100">
        <f t="shared" si="6"/>
        <v>2128927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3044339</v>
      </c>
      <c r="X32" s="100">
        <f t="shared" si="6"/>
        <v>5877678</v>
      </c>
      <c r="Y32" s="100">
        <f t="shared" si="6"/>
        <v>-2833339</v>
      </c>
      <c r="Z32" s="137">
        <f>+IF(X32&lt;&gt;0,+(Y32/X32)*100,0)</f>
        <v>-48.205073500113485</v>
      </c>
      <c r="AA32" s="153">
        <f>SUM(AA33:AA37)</f>
        <v>11149031</v>
      </c>
    </row>
    <row r="33" spans="1:27" ht="13.5">
      <c r="A33" s="138" t="s">
        <v>79</v>
      </c>
      <c r="B33" s="136"/>
      <c r="C33" s="155"/>
      <c r="D33" s="155"/>
      <c r="E33" s="156">
        <v>7188915</v>
      </c>
      <c r="F33" s="60">
        <v>7188915</v>
      </c>
      <c r="G33" s="60">
        <v>423131</v>
      </c>
      <c r="H33" s="60">
        <v>376895</v>
      </c>
      <c r="I33" s="60">
        <v>-345335</v>
      </c>
      <c r="J33" s="60">
        <v>454691</v>
      </c>
      <c r="K33" s="60">
        <v>226703</v>
      </c>
      <c r="L33" s="60">
        <v>725470</v>
      </c>
      <c r="M33" s="60">
        <v>395579</v>
      </c>
      <c r="N33" s="60">
        <v>1347752</v>
      </c>
      <c r="O33" s="60"/>
      <c r="P33" s="60"/>
      <c r="Q33" s="60"/>
      <c r="R33" s="60"/>
      <c r="S33" s="60"/>
      <c r="T33" s="60"/>
      <c r="U33" s="60"/>
      <c r="V33" s="60"/>
      <c r="W33" s="60">
        <v>1802443</v>
      </c>
      <c r="X33" s="60">
        <v>3828738</v>
      </c>
      <c r="Y33" s="60">
        <v>-2026295</v>
      </c>
      <c r="Z33" s="140">
        <v>-52.92</v>
      </c>
      <c r="AA33" s="155">
        <v>7188915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3960116</v>
      </c>
      <c r="F35" s="60">
        <v>3960116</v>
      </c>
      <c r="G35" s="60">
        <v>247143</v>
      </c>
      <c r="H35" s="60">
        <v>269393</v>
      </c>
      <c r="I35" s="60">
        <v>-55815</v>
      </c>
      <c r="J35" s="60">
        <v>460721</v>
      </c>
      <c r="K35" s="60">
        <v>215553</v>
      </c>
      <c r="L35" s="60">
        <v>336248</v>
      </c>
      <c r="M35" s="60">
        <v>229374</v>
      </c>
      <c r="N35" s="60">
        <v>781175</v>
      </c>
      <c r="O35" s="60"/>
      <c r="P35" s="60"/>
      <c r="Q35" s="60"/>
      <c r="R35" s="60"/>
      <c r="S35" s="60"/>
      <c r="T35" s="60"/>
      <c r="U35" s="60"/>
      <c r="V35" s="60"/>
      <c r="W35" s="60">
        <v>1241896</v>
      </c>
      <c r="X35" s="60">
        <v>2048940</v>
      </c>
      <c r="Y35" s="60">
        <v>-807044</v>
      </c>
      <c r="Z35" s="140">
        <v>-39.39</v>
      </c>
      <c r="AA35" s="155">
        <v>3960116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14360779</v>
      </c>
      <c r="F38" s="100">
        <f t="shared" si="7"/>
        <v>14360779</v>
      </c>
      <c r="G38" s="100">
        <f t="shared" si="7"/>
        <v>1932458</v>
      </c>
      <c r="H38" s="100">
        <f t="shared" si="7"/>
        <v>6084980</v>
      </c>
      <c r="I38" s="100">
        <f t="shared" si="7"/>
        <v>1525092</v>
      </c>
      <c r="J38" s="100">
        <f t="shared" si="7"/>
        <v>9542530</v>
      </c>
      <c r="K38" s="100">
        <f t="shared" si="7"/>
        <v>2139489</v>
      </c>
      <c r="L38" s="100">
        <f t="shared" si="7"/>
        <v>2818936</v>
      </c>
      <c r="M38" s="100">
        <f t="shared" si="7"/>
        <v>2355792</v>
      </c>
      <c r="N38" s="100">
        <f t="shared" si="7"/>
        <v>7314217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16856747</v>
      </c>
      <c r="X38" s="100">
        <f t="shared" si="7"/>
        <v>6216564</v>
      </c>
      <c r="Y38" s="100">
        <f t="shared" si="7"/>
        <v>10640183</v>
      </c>
      <c r="Z38" s="137">
        <f>+IF(X38&lt;&gt;0,+(Y38/X38)*100,0)</f>
        <v>171.15858535358117</v>
      </c>
      <c r="AA38" s="153">
        <f>SUM(AA39:AA41)</f>
        <v>14360779</v>
      </c>
    </row>
    <row r="39" spans="1:27" ht="13.5">
      <c r="A39" s="138" t="s">
        <v>85</v>
      </c>
      <c r="B39" s="136"/>
      <c r="C39" s="155"/>
      <c r="D39" s="155"/>
      <c r="E39" s="156">
        <v>4834975</v>
      </c>
      <c r="F39" s="60">
        <v>4834975</v>
      </c>
      <c r="G39" s="60">
        <v>220517</v>
      </c>
      <c r="H39" s="60">
        <v>370127</v>
      </c>
      <c r="I39" s="60">
        <v>-214650</v>
      </c>
      <c r="J39" s="60">
        <v>375994</v>
      </c>
      <c r="K39" s="60">
        <v>183732</v>
      </c>
      <c r="L39" s="60">
        <v>536830</v>
      </c>
      <c r="M39" s="60">
        <v>208294</v>
      </c>
      <c r="N39" s="60">
        <v>928856</v>
      </c>
      <c r="O39" s="60"/>
      <c r="P39" s="60"/>
      <c r="Q39" s="60"/>
      <c r="R39" s="60"/>
      <c r="S39" s="60"/>
      <c r="T39" s="60"/>
      <c r="U39" s="60"/>
      <c r="V39" s="60"/>
      <c r="W39" s="60">
        <v>1304850</v>
      </c>
      <c r="X39" s="60">
        <v>2489046</v>
      </c>
      <c r="Y39" s="60">
        <v>-1184196</v>
      </c>
      <c r="Z39" s="140">
        <v>-47.58</v>
      </c>
      <c r="AA39" s="155">
        <v>4834975</v>
      </c>
    </row>
    <row r="40" spans="1:27" ht="13.5">
      <c r="A40" s="138" t="s">
        <v>86</v>
      </c>
      <c r="B40" s="136"/>
      <c r="C40" s="155"/>
      <c r="D40" s="155"/>
      <c r="E40" s="156">
        <v>9525804</v>
      </c>
      <c r="F40" s="60">
        <v>9525804</v>
      </c>
      <c r="G40" s="60">
        <v>1711941</v>
      </c>
      <c r="H40" s="60">
        <v>5714853</v>
      </c>
      <c r="I40" s="60">
        <v>1739742</v>
      </c>
      <c r="J40" s="60">
        <v>9166536</v>
      </c>
      <c r="K40" s="60">
        <v>1955757</v>
      </c>
      <c r="L40" s="60">
        <v>2282106</v>
      </c>
      <c r="M40" s="60">
        <v>2147498</v>
      </c>
      <c r="N40" s="60">
        <v>6385361</v>
      </c>
      <c r="O40" s="60"/>
      <c r="P40" s="60"/>
      <c r="Q40" s="60"/>
      <c r="R40" s="60"/>
      <c r="S40" s="60"/>
      <c r="T40" s="60"/>
      <c r="U40" s="60"/>
      <c r="V40" s="60"/>
      <c r="W40" s="60">
        <v>15551897</v>
      </c>
      <c r="X40" s="60">
        <v>3727518</v>
      </c>
      <c r="Y40" s="60">
        <v>11824379</v>
      </c>
      <c r="Z40" s="140">
        <v>317.22</v>
      </c>
      <c r="AA40" s="155">
        <v>9525804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22976745</v>
      </c>
      <c r="F42" s="100">
        <f t="shared" si="8"/>
        <v>22976745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8133332</v>
      </c>
      <c r="Y42" s="100">
        <f t="shared" si="8"/>
        <v>-8133332</v>
      </c>
      <c r="Z42" s="137">
        <f>+IF(X42&lt;&gt;0,+(Y42/X42)*100,0)</f>
        <v>-100</v>
      </c>
      <c r="AA42" s="153">
        <f>SUM(AA43:AA46)</f>
        <v>22976745</v>
      </c>
    </row>
    <row r="43" spans="1:27" ht="13.5">
      <c r="A43" s="138" t="s">
        <v>89</v>
      </c>
      <c r="B43" s="136"/>
      <c r="C43" s="155"/>
      <c r="D43" s="155"/>
      <c r="E43" s="156">
        <v>18170070</v>
      </c>
      <c r="F43" s="60">
        <v>18170070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8133332</v>
      </c>
      <c r="Y43" s="60">
        <v>-8133332</v>
      </c>
      <c r="Z43" s="140">
        <v>-100</v>
      </c>
      <c r="AA43" s="155">
        <v>18170070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4806675</v>
      </c>
      <c r="F46" s="60">
        <v>4806675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>
        <v>4806675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200000</v>
      </c>
      <c r="F47" s="100">
        <v>200000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100000</v>
      </c>
      <c r="Y47" s="100">
        <v>-100000</v>
      </c>
      <c r="Z47" s="137">
        <v>-100</v>
      </c>
      <c r="AA47" s="153">
        <v>200000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87519656</v>
      </c>
      <c r="D48" s="168">
        <f>+D28+D32+D38+D42+D47</f>
        <v>0</v>
      </c>
      <c r="E48" s="169">
        <f t="shared" si="9"/>
        <v>90611284</v>
      </c>
      <c r="F48" s="73">
        <f t="shared" si="9"/>
        <v>90611284</v>
      </c>
      <c r="G48" s="73">
        <f t="shared" si="9"/>
        <v>6511130</v>
      </c>
      <c r="H48" s="73">
        <f t="shared" si="9"/>
        <v>9059012</v>
      </c>
      <c r="I48" s="73">
        <f t="shared" si="9"/>
        <v>111461</v>
      </c>
      <c r="J48" s="73">
        <f t="shared" si="9"/>
        <v>15681603</v>
      </c>
      <c r="K48" s="73">
        <f t="shared" si="9"/>
        <v>5751633</v>
      </c>
      <c r="L48" s="73">
        <f t="shared" si="9"/>
        <v>6692946</v>
      </c>
      <c r="M48" s="73">
        <f t="shared" si="9"/>
        <v>6317552</v>
      </c>
      <c r="N48" s="73">
        <f t="shared" si="9"/>
        <v>18762131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34443734</v>
      </c>
      <c r="X48" s="73">
        <f t="shared" si="9"/>
        <v>40871341</v>
      </c>
      <c r="Y48" s="73">
        <f t="shared" si="9"/>
        <v>-6427607</v>
      </c>
      <c r="Z48" s="170">
        <f>+IF(X48&lt;&gt;0,+(Y48/X48)*100,0)</f>
        <v>-15.726440196811748</v>
      </c>
      <c r="AA48" s="168">
        <f>+AA28+AA32+AA38+AA42+AA47</f>
        <v>90611284</v>
      </c>
    </row>
    <row r="49" spans="1:27" ht="13.5">
      <c r="A49" s="148" t="s">
        <v>49</v>
      </c>
      <c r="B49" s="149"/>
      <c r="C49" s="171">
        <f aca="true" t="shared" si="10" ref="C49:Y49">+C25-C48</f>
        <v>6525657</v>
      </c>
      <c r="D49" s="171">
        <f>+D25-D48</f>
        <v>0</v>
      </c>
      <c r="E49" s="172">
        <f t="shared" si="10"/>
        <v>26028451</v>
      </c>
      <c r="F49" s="173">
        <f t="shared" si="10"/>
        <v>26028451</v>
      </c>
      <c r="G49" s="173">
        <f t="shared" si="10"/>
        <v>16859635</v>
      </c>
      <c r="H49" s="173">
        <f t="shared" si="10"/>
        <v>-5447802</v>
      </c>
      <c r="I49" s="173">
        <f t="shared" si="10"/>
        <v>19678799</v>
      </c>
      <c r="J49" s="173">
        <f t="shared" si="10"/>
        <v>31090632</v>
      </c>
      <c r="K49" s="173">
        <f t="shared" si="10"/>
        <v>-1521892</v>
      </c>
      <c r="L49" s="173">
        <f t="shared" si="10"/>
        <v>-4800089</v>
      </c>
      <c r="M49" s="173">
        <f t="shared" si="10"/>
        <v>6094232</v>
      </c>
      <c r="N49" s="173">
        <f t="shared" si="10"/>
        <v>-227749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30862883</v>
      </c>
      <c r="X49" s="173">
        <f>IF(F25=F48,0,X25-X48)</f>
        <v>4129025</v>
      </c>
      <c r="Y49" s="173">
        <f t="shared" si="10"/>
        <v>26733858</v>
      </c>
      <c r="Z49" s="174">
        <f>+IF(X49&lt;&gt;0,+(Y49/X49)*100,0)</f>
        <v>647.4617615538777</v>
      </c>
      <c r="AA49" s="171">
        <f>+AA25-AA48</f>
        <v>26028451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5162086</v>
      </c>
      <c r="D5" s="155">
        <v>0</v>
      </c>
      <c r="E5" s="156">
        <v>5995542</v>
      </c>
      <c r="F5" s="60">
        <v>5995542</v>
      </c>
      <c r="G5" s="60">
        <v>1758373</v>
      </c>
      <c r="H5" s="60">
        <v>684680</v>
      </c>
      <c r="I5" s="60">
        <v>-980392</v>
      </c>
      <c r="J5" s="60">
        <v>1462661</v>
      </c>
      <c r="K5" s="60">
        <v>684215</v>
      </c>
      <c r="L5" s="60">
        <v>683639</v>
      </c>
      <c r="M5" s="60">
        <v>683814</v>
      </c>
      <c r="N5" s="60">
        <v>2051668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3514329</v>
      </c>
      <c r="X5" s="60">
        <v>2997774</v>
      </c>
      <c r="Y5" s="60">
        <v>516555</v>
      </c>
      <c r="Z5" s="140">
        <v>17.23</v>
      </c>
      <c r="AA5" s="155">
        <v>5995542</v>
      </c>
    </row>
    <row r="6" spans="1:27" ht="13.5">
      <c r="A6" s="181" t="s">
        <v>102</v>
      </c>
      <c r="B6" s="182"/>
      <c r="C6" s="155">
        <v>1521793</v>
      </c>
      <c r="D6" s="155">
        <v>0</v>
      </c>
      <c r="E6" s="156">
        <v>567254</v>
      </c>
      <c r="F6" s="60">
        <v>567254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283626</v>
      </c>
      <c r="Y6" s="60">
        <v>-283626</v>
      </c>
      <c r="Z6" s="140">
        <v>-100</v>
      </c>
      <c r="AA6" s="155">
        <v>567254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20778593</v>
      </c>
      <c r="F7" s="60">
        <v>20778593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10389294</v>
      </c>
      <c r="Y7" s="60">
        <v>-10389294</v>
      </c>
      <c r="Z7" s="140">
        <v>-100</v>
      </c>
      <c r="AA7" s="155">
        <v>20778593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5264582</v>
      </c>
      <c r="F10" s="54">
        <v>5264582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2632290</v>
      </c>
      <c r="Y10" s="54">
        <v>-2632290</v>
      </c>
      <c r="Z10" s="184">
        <v>-100</v>
      </c>
      <c r="AA10" s="130">
        <v>5264582</v>
      </c>
    </row>
    <row r="11" spans="1:27" ht="13.5">
      <c r="A11" s="183" t="s">
        <v>107</v>
      </c>
      <c r="B11" s="185"/>
      <c r="C11" s="155">
        <v>14589044</v>
      </c>
      <c r="D11" s="155">
        <v>0</v>
      </c>
      <c r="E11" s="156">
        <v>0</v>
      </c>
      <c r="F11" s="60">
        <v>0</v>
      </c>
      <c r="G11" s="60">
        <v>2990710</v>
      </c>
      <c r="H11" s="60">
        <v>2682032</v>
      </c>
      <c r="I11" s="60">
        <v>20827354</v>
      </c>
      <c r="J11" s="60">
        <v>26500096</v>
      </c>
      <c r="K11" s="60">
        <v>1846615</v>
      </c>
      <c r="L11" s="60">
        <v>1191620</v>
      </c>
      <c r="M11" s="60">
        <v>1621662</v>
      </c>
      <c r="N11" s="60">
        <v>4659897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31159993</v>
      </c>
      <c r="X11" s="60"/>
      <c r="Y11" s="60">
        <v>31159993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651475</v>
      </c>
      <c r="D12" s="155">
        <v>0</v>
      </c>
      <c r="E12" s="156">
        <v>1203946</v>
      </c>
      <c r="F12" s="60">
        <v>1203946</v>
      </c>
      <c r="G12" s="60">
        <v>7000</v>
      </c>
      <c r="H12" s="60">
        <v>0</v>
      </c>
      <c r="I12" s="60">
        <v>0</v>
      </c>
      <c r="J12" s="60">
        <v>7000</v>
      </c>
      <c r="K12" s="60">
        <v>6000</v>
      </c>
      <c r="L12" s="60">
        <v>0</v>
      </c>
      <c r="M12" s="60">
        <v>6000</v>
      </c>
      <c r="N12" s="60">
        <v>12000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19000</v>
      </c>
      <c r="X12" s="60">
        <v>601974</v>
      </c>
      <c r="Y12" s="60">
        <v>-582974</v>
      </c>
      <c r="Z12" s="140">
        <v>-96.84</v>
      </c>
      <c r="AA12" s="155">
        <v>1203946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134075</v>
      </c>
      <c r="F13" s="60">
        <v>134075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67038</v>
      </c>
      <c r="Y13" s="60">
        <v>-67038</v>
      </c>
      <c r="Z13" s="140">
        <v>-100</v>
      </c>
      <c r="AA13" s="155">
        <v>134075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1602946</v>
      </c>
      <c r="D16" s="155">
        <v>0</v>
      </c>
      <c r="E16" s="156">
        <v>300279</v>
      </c>
      <c r="F16" s="60">
        <v>300279</v>
      </c>
      <c r="G16" s="60">
        <v>61168</v>
      </c>
      <c r="H16" s="60">
        <v>21126</v>
      </c>
      <c r="I16" s="60">
        <v>-18246</v>
      </c>
      <c r="J16" s="60">
        <v>64048</v>
      </c>
      <c r="K16" s="60">
        <v>19047</v>
      </c>
      <c r="L16" s="60">
        <v>1272</v>
      </c>
      <c r="M16" s="60">
        <v>33634</v>
      </c>
      <c r="N16" s="60">
        <v>53953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118001</v>
      </c>
      <c r="X16" s="60">
        <v>150138</v>
      </c>
      <c r="Y16" s="60">
        <v>-32137</v>
      </c>
      <c r="Z16" s="140">
        <v>-21.4</v>
      </c>
      <c r="AA16" s="155">
        <v>300279</v>
      </c>
    </row>
    <row r="17" spans="1:27" ht="13.5">
      <c r="A17" s="181" t="s">
        <v>113</v>
      </c>
      <c r="B17" s="185"/>
      <c r="C17" s="155">
        <v>1026745</v>
      </c>
      <c r="D17" s="155">
        <v>0</v>
      </c>
      <c r="E17" s="156">
        <v>958206</v>
      </c>
      <c r="F17" s="60">
        <v>958206</v>
      </c>
      <c r="G17" s="60">
        <v>98544</v>
      </c>
      <c r="H17" s="60">
        <v>93968</v>
      </c>
      <c r="I17" s="60">
        <v>0</v>
      </c>
      <c r="J17" s="60">
        <v>192512</v>
      </c>
      <c r="K17" s="60">
        <v>92937</v>
      </c>
      <c r="L17" s="60">
        <v>0</v>
      </c>
      <c r="M17" s="60">
        <v>70536</v>
      </c>
      <c r="N17" s="60">
        <v>163473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355985</v>
      </c>
      <c r="X17" s="60">
        <v>479106</v>
      </c>
      <c r="Y17" s="60">
        <v>-123121</v>
      </c>
      <c r="Z17" s="140">
        <v>-25.7</v>
      </c>
      <c r="AA17" s="155">
        <v>958206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68128117</v>
      </c>
      <c r="D19" s="155">
        <v>0</v>
      </c>
      <c r="E19" s="156">
        <v>52186550</v>
      </c>
      <c r="F19" s="60">
        <v>52186550</v>
      </c>
      <c r="G19" s="60">
        <v>18365000</v>
      </c>
      <c r="H19" s="60">
        <v>0</v>
      </c>
      <c r="I19" s="60">
        <v>0</v>
      </c>
      <c r="J19" s="60">
        <v>18365000</v>
      </c>
      <c r="K19" s="60">
        <v>1500000</v>
      </c>
      <c r="L19" s="60">
        <v>0</v>
      </c>
      <c r="M19" s="60">
        <v>1500000</v>
      </c>
      <c r="N19" s="60">
        <v>3000000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21365000</v>
      </c>
      <c r="X19" s="60">
        <v>26093274</v>
      </c>
      <c r="Y19" s="60">
        <v>-4728274</v>
      </c>
      <c r="Z19" s="140">
        <v>-18.12</v>
      </c>
      <c r="AA19" s="155">
        <v>52186550</v>
      </c>
    </row>
    <row r="20" spans="1:27" ht="13.5">
      <c r="A20" s="181" t="s">
        <v>35</v>
      </c>
      <c r="B20" s="185"/>
      <c r="C20" s="155">
        <v>1281986</v>
      </c>
      <c r="D20" s="155">
        <v>0</v>
      </c>
      <c r="E20" s="156">
        <v>5052258</v>
      </c>
      <c r="F20" s="54">
        <v>5052258</v>
      </c>
      <c r="G20" s="54">
        <v>89970</v>
      </c>
      <c r="H20" s="54">
        <v>129404</v>
      </c>
      <c r="I20" s="54">
        <v>-38456</v>
      </c>
      <c r="J20" s="54">
        <v>180918</v>
      </c>
      <c r="K20" s="54">
        <v>80927</v>
      </c>
      <c r="L20" s="54">
        <v>16326</v>
      </c>
      <c r="M20" s="54">
        <v>-3862</v>
      </c>
      <c r="N20" s="54">
        <v>93391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274309</v>
      </c>
      <c r="X20" s="54">
        <v>2526132</v>
      </c>
      <c r="Y20" s="54">
        <v>-2251823</v>
      </c>
      <c r="Z20" s="184">
        <v>-89.14</v>
      </c>
      <c r="AA20" s="130">
        <v>5052258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8500000</v>
      </c>
      <c r="N21" s="60">
        <v>8500000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8500000</v>
      </c>
      <c r="X21" s="60"/>
      <c r="Y21" s="60">
        <v>8500000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93964192</v>
      </c>
      <c r="D22" s="188">
        <f>SUM(D5:D21)</f>
        <v>0</v>
      </c>
      <c r="E22" s="189">
        <f t="shared" si="0"/>
        <v>92441285</v>
      </c>
      <c r="F22" s="190">
        <f t="shared" si="0"/>
        <v>92441285</v>
      </c>
      <c r="G22" s="190">
        <f t="shared" si="0"/>
        <v>23370765</v>
      </c>
      <c r="H22" s="190">
        <f t="shared" si="0"/>
        <v>3611210</v>
      </c>
      <c r="I22" s="190">
        <f t="shared" si="0"/>
        <v>19790260</v>
      </c>
      <c r="J22" s="190">
        <f t="shared" si="0"/>
        <v>46772235</v>
      </c>
      <c r="K22" s="190">
        <f t="shared" si="0"/>
        <v>4229741</v>
      </c>
      <c r="L22" s="190">
        <f t="shared" si="0"/>
        <v>1892857</v>
      </c>
      <c r="M22" s="190">
        <f t="shared" si="0"/>
        <v>12411784</v>
      </c>
      <c r="N22" s="190">
        <f t="shared" si="0"/>
        <v>18534382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65306617</v>
      </c>
      <c r="X22" s="190">
        <f t="shared" si="0"/>
        <v>46220646</v>
      </c>
      <c r="Y22" s="190">
        <f t="shared" si="0"/>
        <v>19085971</v>
      </c>
      <c r="Z22" s="191">
        <f>+IF(X22&lt;&gt;0,+(Y22/X22)*100,0)</f>
        <v>41.29317231957338</v>
      </c>
      <c r="AA22" s="188">
        <f>SUM(AA5:AA21)</f>
        <v>92441285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27988855</v>
      </c>
      <c r="D25" s="155">
        <v>0</v>
      </c>
      <c r="E25" s="156">
        <v>35788701</v>
      </c>
      <c r="F25" s="60">
        <v>35788701</v>
      </c>
      <c r="G25" s="60">
        <v>2572950</v>
      </c>
      <c r="H25" s="60">
        <v>2835798</v>
      </c>
      <c r="I25" s="60">
        <v>0</v>
      </c>
      <c r="J25" s="60">
        <v>5408748</v>
      </c>
      <c r="K25" s="60">
        <v>2602510</v>
      </c>
      <c r="L25" s="60">
        <v>3021142</v>
      </c>
      <c r="M25" s="60">
        <v>2615017</v>
      </c>
      <c r="N25" s="60">
        <v>8238669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13647417</v>
      </c>
      <c r="X25" s="60">
        <v>17894352</v>
      </c>
      <c r="Y25" s="60">
        <v>-4246935</v>
      </c>
      <c r="Z25" s="140">
        <v>-23.73</v>
      </c>
      <c r="AA25" s="155">
        <v>35788701</v>
      </c>
    </row>
    <row r="26" spans="1:27" ht="13.5">
      <c r="A26" s="183" t="s">
        <v>38</v>
      </c>
      <c r="B26" s="182"/>
      <c r="C26" s="155">
        <v>4450998</v>
      </c>
      <c r="D26" s="155">
        <v>0</v>
      </c>
      <c r="E26" s="156">
        <v>4630391</v>
      </c>
      <c r="F26" s="60">
        <v>4630391</v>
      </c>
      <c r="G26" s="60">
        <v>0</v>
      </c>
      <c r="H26" s="60">
        <v>370581</v>
      </c>
      <c r="I26" s="60">
        <v>0</v>
      </c>
      <c r="J26" s="60">
        <v>370581</v>
      </c>
      <c r="K26" s="60">
        <v>370308</v>
      </c>
      <c r="L26" s="60">
        <v>343462</v>
      </c>
      <c r="M26" s="60">
        <v>362325</v>
      </c>
      <c r="N26" s="60">
        <v>1076095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1446676</v>
      </c>
      <c r="X26" s="60">
        <v>2315196</v>
      </c>
      <c r="Y26" s="60">
        <v>-868520</v>
      </c>
      <c r="Z26" s="140">
        <v>-37.51</v>
      </c>
      <c r="AA26" s="155">
        <v>4630391</v>
      </c>
    </row>
    <row r="27" spans="1:27" ht="13.5">
      <c r="A27" s="183" t="s">
        <v>118</v>
      </c>
      <c r="B27" s="182"/>
      <c r="C27" s="155">
        <v>5554234</v>
      </c>
      <c r="D27" s="155">
        <v>0</v>
      </c>
      <c r="E27" s="156">
        <v>0</v>
      </c>
      <c r="F27" s="60">
        <v>0</v>
      </c>
      <c r="G27" s="60">
        <v>370581</v>
      </c>
      <c r="H27" s="60">
        <v>0</v>
      </c>
      <c r="I27" s="60">
        <v>0</v>
      </c>
      <c r="J27" s="60">
        <v>370581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370581</v>
      </c>
      <c r="X27" s="60"/>
      <c r="Y27" s="60">
        <v>370581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7427736</v>
      </c>
      <c r="D28" s="155">
        <v>0</v>
      </c>
      <c r="E28" s="156">
        <v>3106349</v>
      </c>
      <c r="F28" s="60">
        <v>3106349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1553172</v>
      </c>
      <c r="Y28" s="60">
        <v>-1553172</v>
      </c>
      <c r="Z28" s="140">
        <v>-100</v>
      </c>
      <c r="AA28" s="155">
        <v>3106349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150000</v>
      </c>
      <c r="F29" s="60">
        <v>150000</v>
      </c>
      <c r="G29" s="60">
        <v>58</v>
      </c>
      <c r="H29" s="60">
        <v>12161</v>
      </c>
      <c r="I29" s="60">
        <v>-21295</v>
      </c>
      <c r="J29" s="60">
        <v>-9076</v>
      </c>
      <c r="K29" s="60">
        <v>48284</v>
      </c>
      <c r="L29" s="60">
        <v>49977</v>
      </c>
      <c r="M29" s="60">
        <v>56949</v>
      </c>
      <c r="N29" s="60">
        <v>155210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146134</v>
      </c>
      <c r="X29" s="60">
        <v>75000</v>
      </c>
      <c r="Y29" s="60">
        <v>71134</v>
      </c>
      <c r="Z29" s="140">
        <v>94.85</v>
      </c>
      <c r="AA29" s="155">
        <v>150000</v>
      </c>
    </row>
    <row r="30" spans="1:27" ht="13.5">
      <c r="A30" s="183" t="s">
        <v>119</v>
      </c>
      <c r="B30" s="182"/>
      <c r="C30" s="155">
        <v>13621753</v>
      </c>
      <c r="D30" s="155">
        <v>0</v>
      </c>
      <c r="E30" s="156">
        <v>15800000</v>
      </c>
      <c r="F30" s="60">
        <v>15800000</v>
      </c>
      <c r="G30" s="60">
        <v>15726</v>
      </c>
      <c r="H30" s="60">
        <v>2009006</v>
      </c>
      <c r="I30" s="60">
        <v>-1842369</v>
      </c>
      <c r="J30" s="60">
        <v>182363</v>
      </c>
      <c r="K30" s="60">
        <v>1049183</v>
      </c>
      <c r="L30" s="60">
        <v>1102843</v>
      </c>
      <c r="M30" s="60">
        <v>1030979</v>
      </c>
      <c r="N30" s="60">
        <v>3183005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3365368</v>
      </c>
      <c r="X30" s="60">
        <v>7900002</v>
      </c>
      <c r="Y30" s="60">
        <v>-4534634</v>
      </c>
      <c r="Z30" s="140">
        <v>-57.4</v>
      </c>
      <c r="AA30" s="155">
        <v>15800000</v>
      </c>
    </row>
    <row r="31" spans="1:27" ht="13.5">
      <c r="A31" s="183" t="s">
        <v>120</v>
      </c>
      <c r="B31" s="182"/>
      <c r="C31" s="155">
        <v>1379264</v>
      </c>
      <c r="D31" s="155">
        <v>0</v>
      </c>
      <c r="E31" s="156">
        <v>2463335</v>
      </c>
      <c r="F31" s="60">
        <v>2463335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1231668</v>
      </c>
      <c r="Y31" s="60">
        <v>-1231668</v>
      </c>
      <c r="Z31" s="140">
        <v>-100</v>
      </c>
      <c r="AA31" s="155">
        <v>2463335</v>
      </c>
    </row>
    <row r="32" spans="1:27" ht="13.5">
      <c r="A32" s="183" t="s">
        <v>121</v>
      </c>
      <c r="B32" s="182"/>
      <c r="C32" s="155">
        <v>1834104</v>
      </c>
      <c r="D32" s="155">
        <v>0</v>
      </c>
      <c r="E32" s="156">
        <v>2776200</v>
      </c>
      <c r="F32" s="60">
        <v>2776200</v>
      </c>
      <c r="G32" s="60">
        <v>128540</v>
      </c>
      <c r="H32" s="60">
        <v>128540</v>
      </c>
      <c r="I32" s="60">
        <v>-128540</v>
      </c>
      <c r="J32" s="60">
        <v>128540</v>
      </c>
      <c r="K32" s="60">
        <v>128540</v>
      </c>
      <c r="L32" s="60">
        <v>136460</v>
      </c>
      <c r="M32" s="60">
        <v>261040</v>
      </c>
      <c r="N32" s="60">
        <v>526040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654580</v>
      </c>
      <c r="X32" s="60">
        <v>1388100</v>
      </c>
      <c r="Y32" s="60">
        <v>-733520</v>
      </c>
      <c r="Z32" s="140">
        <v>-52.84</v>
      </c>
      <c r="AA32" s="155">
        <v>2776200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200000</v>
      </c>
      <c r="F33" s="60">
        <v>200000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100002</v>
      </c>
      <c r="Y33" s="60">
        <v>-100002</v>
      </c>
      <c r="Z33" s="140">
        <v>-100</v>
      </c>
      <c r="AA33" s="155">
        <v>200000</v>
      </c>
    </row>
    <row r="34" spans="1:27" ht="13.5">
      <c r="A34" s="183" t="s">
        <v>43</v>
      </c>
      <c r="B34" s="182"/>
      <c r="C34" s="155">
        <v>24479717</v>
      </c>
      <c r="D34" s="155">
        <v>0</v>
      </c>
      <c r="E34" s="156">
        <v>25696308</v>
      </c>
      <c r="F34" s="60">
        <v>25696308</v>
      </c>
      <c r="G34" s="60">
        <v>2923164</v>
      </c>
      <c r="H34" s="60">
        <v>3702926</v>
      </c>
      <c r="I34" s="60">
        <v>2103665</v>
      </c>
      <c r="J34" s="60">
        <v>8729755</v>
      </c>
      <c r="K34" s="60">
        <v>1552808</v>
      </c>
      <c r="L34" s="60">
        <v>2039062</v>
      </c>
      <c r="M34" s="60">
        <v>1991242</v>
      </c>
      <c r="N34" s="60">
        <v>5583112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14312867</v>
      </c>
      <c r="X34" s="60">
        <v>12847998</v>
      </c>
      <c r="Y34" s="60">
        <v>1464869</v>
      </c>
      <c r="Z34" s="140">
        <v>11.4</v>
      </c>
      <c r="AA34" s="155">
        <v>25696308</v>
      </c>
    </row>
    <row r="35" spans="1:27" ht="13.5">
      <c r="A35" s="181" t="s">
        <v>122</v>
      </c>
      <c r="B35" s="185"/>
      <c r="C35" s="155">
        <v>782995</v>
      </c>
      <c r="D35" s="155">
        <v>0</v>
      </c>
      <c r="E35" s="156">
        <v>0</v>
      </c>
      <c r="F35" s="60">
        <v>0</v>
      </c>
      <c r="G35" s="60">
        <v>500111</v>
      </c>
      <c r="H35" s="60">
        <v>0</v>
      </c>
      <c r="I35" s="60">
        <v>0</v>
      </c>
      <c r="J35" s="60">
        <v>500111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500111</v>
      </c>
      <c r="X35" s="60"/>
      <c r="Y35" s="60">
        <v>500111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87519656</v>
      </c>
      <c r="D36" s="188">
        <f>SUM(D25:D35)</f>
        <v>0</v>
      </c>
      <c r="E36" s="189">
        <f t="shared" si="1"/>
        <v>90611284</v>
      </c>
      <c r="F36" s="190">
        <f t="shared" si="1"/>
        <v>90611284</v>
      </c>
      <c r="G36" s="190">
        <f t="shared" si="1"/>
        <v>6511130</v>
      </c>
      <c r="H36" s="190">
        <f t="shared" si="1"/>
        <v>9059012</v>
      </c>
      <c r="I36" s="190">
        <f t="shared" si="1"/>
        <v>111461</v>
      </c>
      <c r="J36" s="190">
        <f t="shared" si="1"/>
        <v>15681603</v>
      </c>
      <c r="K36" s="190">
        <f t="shared" si="1"/>
        <v>5751633</v>
      </c>
      <c r="L36" s="190">
        <f t="shared" si="1"/>
        <v>6692946</v>
      </c>
      <c r="M36" s="190">
        <f t="shared" si="1"/>
        <v>6317552</v>
      </c>
      <c r="N36" s="190">
        <f t="shared" si="1"/>
        <v>18762131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34443734</v>
      </c>
      <c r="X36" s="190">
        <f t="shared" si="1"/>
        <v>45305490</v>
      </c>
      <c r="Y36" s="190">
        <f t="shared" si="1"/>
        <v>-10861756</v>
      </c>
      <c r="Z36" s="191">
        <f>+IF(X36&lt;&gt;0,+(Y36/X36)*100,0)</f>
        <v>-23.974480796918872</v>
      </c>
      <c r="AA36" s="188">
        <f>SUM(AA25:AA35)</f>
        <v>90611284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6444536</v>
      </c>
      <c r="D38" s="199">
        <f>+D22-D36</f>
        <v>0</v>
      </c>
      <c r="E38" s="200">
        <f t="shared" si="2"/>
        <v>1830001</v>
      </c>
      <c r="F38" s="106">
        <f t="shared" si="2"/>
        <v>1830001</v>
      </c>
      <c r="G38" s="106">
        <f t="shared" si="2"/>
        <v>16859635</v>
      </c>
      <c r="H38" s="106">
        <f t="shared" si="2"/>
        <v>-5447802</v>
      </c>
      <c r="I38" s="106">
        <f t="shared" si="2"/>
        <v>19678799</v>
      </c>
      <c r="J38" s="106">
        <f t="shared" si="2"/>
        <v>31090632</v>
      </c>
      <c r="K38" s="106">
        <f t="shared" si="2"/>
        <v>-1521892</v>
      </c>
      <c r="L38" s="106">
        <f t="shared" si="2"/>
        <v>-4800089</v>
      </c>
      <c r="M38" s="106">
        <f t="shared" si="2"/>
        <v>6094232</v>
      </c>
      <c r="N38" s="106">
        <f t="shared" si="2"/>
        <v>-227749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30862883</v>
      </c>
      <c r="X38" s="106">
        <f>IF(F22=F36,0,X22-X36)</f>
        <v>915156</v>
      </c>
      <c r="Y38" s="106">
        <f t="shared" si="2"/>
        <v>29947727</v>
      </c>
      <c r="Z38" s="201">
        <f>+IF(X38&lt;&gt;0,+(Y38/X38)*100,0)</f>
        <v>3272.4177080191794</v>
      </c>
      <c r="AA38" s="199">
        <f>+AA22-AA36</f>
        <v>1830001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24198450</v>
      </c>
      <c r="F39" s="60">
        <v>24198450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12099276</v>
      </c>
      <c r="Y39" s="60">
        <v>-12099276</v>
      </c>
      <c r="Z39" s="140">
        <v>-100</v>
      </c>
      <c r="AA39" s="155">
        <v>24198450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81121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6525657</v>
      </c>
      <c r="D42" s="206">
        <f>SUM(D38:D41)</f>
        <v>0</v>
      </c>
      <c r="E42" s="207">
        <f t="shared" si="3"/>
        <v>26028451</v>
      </c>
      <c r="F42" s="88">
        <f t="shared" si="3"/>
        <v>26028451</v>
      </c>
      <c r="G42" s="88">
        <f t="shared" si="3"/>
        <v>16859635</v>
      </c>
      <c r="H42" s="88">
        <f t="shared" si="3"/>
        <v>-5447802</v>
      </c>
      <c r="I42" s="88">
        <f t="shared" si="3"/>
        <v>19678799</v>
      </c>
      <c r="J42" s="88">
        <f t="shared" si="3"/>
        <v>31090632</v>
      </c>
      <c r="K42" s="88">
        <f t="shared" si="3"/>
        <v>-1521892</v>
      </c>
      <c r="L42" s="88">
        <f t="shared" si="3"/>
        <v>-4800089</v>
      </c>
      <c r="M42" s="88">
        <f t="shared" si="3"/>
        <v>6094232</v>
      </c>
      <c r="N42" s="88">
        <f t="shared" si="3"/>
        <v>-227749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30862883</v>
      </c>
      <c r="X42" s="88">
        <f t="shared" si="3"/>
        <v>13014432</v>
      </c>
      <c r="Y42" s="88">
        <f t="shared" si="3"/>
        <v>17848451</v>
      </c>
      <c r="Z42" s="208">
        <f>+IF(X42&lt;&gt;0,+(Y42/X42)*100,0)</f>
        <v>137.14352650964713</v>
      </c>
      <c r="AA42" s="206">
        <f>SUM(AA38:AA41)</f>
        <v>26028451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6525657</v>
      </c>
      <c r="D44" s="210">
        <f>+D42-D43</f>
        <v>0</v>
      </c>
      <c r="E44" s="211">
        <f t="shared" si="4"/>
        <v>26028451</v>
      </c>
      <c r="F44" s="77">
        <f t="shared" si="4"/>
        <v>26028451</v>
      </c>
      <c r="G44" s="77">
        <f t="shared" si="4"/>
        <v>16859635</v>
      </c>
      <c r="H44" s="77">
        <f t="shared" si="4"/>
        <v>-5447802</v>
      </c>
      <c r="I44" s="77">
        <f t="shared" si="4"/>
        <v>19678799</v>
      </c>
      <c r="J44" s="77">
        <f t="shared" si="4"/>
        <v>31090632</v>
      </c>
      <c r="K44" s="77">
        <f t="shared" si="4"/>
        <v>-1521892</v>
      </c>
      <c r="L44" s="77">
        <f t="shared" si="4"/>
        <v>-4800089</v>
      </c>
      <c r="M44" s="77">
        <f t="shared" si="4"/>
        <v>6094232</v>
      </c>
      <c r="N44" s="77">
        <f t="shared" si="4"/>
        <v>-227749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30862883</v>
      </c>
      <c r="X44" s="77">
        <f t="shared" si="4"/>
        <v>13014432</v>
      </c>
      <c r="Y44" s="77">
        <f t="shared" si="4"/>
        <v>17848451</v>
      </c>
      <c r="Z44" s="212">
        <f>+IF(X44&lt;&gt;0,+(Y44/X44)*100,0)</f>
        <v>137.14352650964713</v>
      </c>
      <c r="AA44" s="210">
        <f>+AA42-AA43</f>
        <v>26028451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6525657</v>
      </c>
      <c r="D46" s="206">
        <f>SUM(D44:D45)</f>
        <v>0</v>
      </c>
      <c r="E46" s="207">
        <f t="shared" si="5"/>
        <v>26028451</v>
      </c>
      <c r="F46" s="88">
        <f t="shared" si="5"/>
        <v>26028451</v>
      </c>
      <c r="G46" s="88">
        <f t="shared" si="5"/>
        <v>16859635</v>
      </c>
      <c r="H46" s="88">
        <f t="shared" si="5"/>
        <v>-5447802</v>
      </c>
      <c r="I46" s="88">
        <f t="shared" si="5"/>
        <v>19678799</v>
      </c>
      <c r="J46" s="88">
        <f t="shared" si="5"/>
        <v>31090632</v>
      </c>
      <c r="K46" s="88">
        <f t="shared" si="5"/>
        <v>-1521892</v>
      </c>
      <c r="L46" s="88">
        <f t="shared" si="5"/>
        <v>-4800089</v>
      </c>
      <c r="M46" s="88">
        <f t="shared" si="5"/>
        <v>6094232</v>
      </c>
      <c r="N46" s="88">
        <f t="shared" si="5"/>
        <v>-227749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30862883</v>
      </c>
      <c r="X46" s="88">
        <f t="shared" si="5"/>
        <v>13014432</v>
      </c>
      <c r="Y46" s="88">
        <f t="shared" si="5"/>
        <v>17848451</v>
      </c>
      <c r="Z46" s="208">
        <f>+IF(X46&lt;&gt;0,+(Y46/X46)*100,0)</f>
        <v>137.14352650964713</v>
      </c>
      <c r="AA46" s="206">
        <f>SUM(AA44:AA45)</f>
        <v>26028451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6525657</v>
      </c>
      <c r="D48" s="217">
        <f>SUM(D46:D47)</f>
        <v>0</v>
      </c>
      <c r="E48" s="218">
        <f t="shared" si="6"/>
        <v>26028451</v>
      </c>
      <c r="F48" s="219">
        <f t="shared" si="6"/>
        <v>26028451</v>
      </c>
      <c r="G48" s="219">
        <f t="shared" si="6"/>
        <v>16859635</v>
      </c>
      <c r="H48" s="220">
        <f t="shared" si="6"/>
        <v>-5447802</v>
      </c>
      <c r="I48" s="220">
        <f t="shared" si="6"/>
        <v>19678799</v>
      </c>
      <c r="J48" s="220">
        <f t="shared" si="6"/>
        <v>31090632</v>
      </c>
      <c r="K48" s="220">
        <f t="shared" si="6"/>
        <v>-1521892</v>
      </c>
      <c r="L48" s="220">
        <f t="shared" si="6"/>
        <v>-4800089</v>
      </c>
      <c r="M48" s="219">
        <f t="shared" si="6"/>
        <v>6094232</v>
      </c>
      <c r="N48" s="219">
        <f t="shared" si="6"/>
        <v>-227749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30862883</v>
      </c>
      <c r="X48" s="220">
        <f t="shared" si="6"/>
        <v>13014432</v>
      </c>
      <c r="Y48" s="220">
        <f t="shared" si="6"/>
        <v>17848451</v>
      </c>
      <c r="Z48" s="221">
        <f>+IF(X48&lt;&gt;0,+(Y48/X48)*100,0)</f>
        <v>137.14352650964713</v>
      </c>
      <c r="AA48" s="222">
        <f>SUM(AA46:AA47)</f>
        <v>26028451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1230000</v>
      </c>
      <c r="F5" s="100">
        <f t="shared" si="0"/>
        <v>1230000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1230000</v>
      </c>
      <c r="Y5" s="100">
        <f t="shared" si="0"/>
        <v>-1230000</v>
      </c>
      <c r="Z5" s="137">
        <f>+IF(X5&lt;&gt;0,+(Y5/X5)*100,0)</f>
        <v>-100</v>
      </c>
      <c r="AA5" s="153">
        <f>SUM(AA6:AA8)</f>
        <v>1230000</v>
      </c>
    </row>
    <row r="6" spans="1:27" ht="13.5">
      <c r="A6" s="138" t="s">
        <v>75</v>
      </c>
      <c r="B6" s="136"/>
      <c r="C6" s="155"/>
      <c r="D6" s="155"/>
      <c r="E6" s="156">
        <v>1200000</v>
      </c>
      <c r="F6" s="60">
        <v>1200000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1200000</v>
      </c>
      <c r="Y6" s="60">
        <v>-1200000</v>
      </c>
      <c r="Z6" s="140">
        <v>-100</v>
      </c>
      <c r="AA6" s="62">
        <v>1200000</v>
      </c>
    </row>
    <row r="7" spans="1:27" ht="13.5">
      <c r="A7" s="138" t="s">
        <v>76</v>
      </c>
      <c r="B7" s="136"/>
      <c r="C7" s="157"/>
      <c r="D7" s="157"/>
      <c r="E7" s="158">
        <v>30000</v>
      </c>
      <c r="F7" s="159">
        <v>30000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30000</v>
      </c>
      <c r="Y7" s="159">
        <v>-30000</v>
      </c>
      <c r="Z7" s="141">
        <v>-100</v>
      </c>
      <c r="AA7" s="225">
        <v>30000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5400000</v>
      </c>
      <c r="F9" s="100">
        <f t="shared" si="1"/>
        <v>5400000</v>
      </c>
      <c r="G9" s="100">
        <f t="shared" si="1"/>
        <v>1918216</v>
      </c>
      <c r="H9" s="100">
        <f t="shared" si="1"/>
        <v>80298</v>
      </c>
      <c r="I9" s="100">
        <f t="shared" si="1"/>
        <v>0</v>
      </c>
      <c r="J9" s="100">
        <f t="shared" si="1"/>
        <v>1998514</v>
      </c>
      <c r="K9" s="100">
        <f t="shared" si="1"/>
        <v>658603</v>
      </c>
      <c r="L9" s="100">
        <f t="shared" si="1"/>
        <v>346818</v>
      </c>
      <c r="M9" s="100">
        <f t="shared" si="1"/>
        <v>912134</v>
      </c>
      <c r="N9" s="100">
        <f t="shared" si="1"/>
        <v>1917555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3916069</v>
      </c>
      <c r="X9" s="100">
        <f t="shared" si="1"/>
        <v>1800000</v>
      </c>
      <c r="Y9" s="100">
        <f t="shared" si="1"/>
        <v>2116069</v>
      </c>
      <c r="Z9" s="137">
        <f>+IF(X9&lt;&gt;0,+(Y9/X9)*100,0)</f>
        <v>117.55938888888889</v>
      </c>
      <c r="AA9" s="102">
        <f>SUM(AA10:AA14)</f>
        <v>5400000</v>
      </c>
    </row>
    <row r="10" spans="1:27" ht="13.5">
      <c r="A10" s="138" t="s">
        <v>79</v>
      </c>
      <c r="B10" s="136"/>
      <c r="C10" s="155"/>
      <c r="D10" s="155"/>
      <c r="E10" s="156">
        <v>4750000</v>
      </c>
      <c r="F10" s="60">
        <v>4750000</v>
      </c>
      <c r="G10" s="60">
        <v>1918216</v>
      </c>
      <c r="H10" s="60">
        <v>80298</v>
      </c>
      <c r="I10" s="60"/>
      <c r="J10" s="60">
        <v>1998514</v>
      </c>
      <c r="K10" s="60">
        <v>658603</v>
      </c>
      <c r="L10" s="60">
        <v>346818</v>
      </c>
      <c r="M10" s="60">
        <v>912134</v>
      </c>
      <c r="N10" s="60">
        <v>1917555</v>
      </c>
      <c r="O10" s="60"/>
      <c r="P10" s="60"/>
      <c r="Q10" s="60"/>
      <c r="R10" s="60"/>
      <c r="S10" s="60"/>
      <c r="T10" s="60"/>
      <c r="U10" s="60"/>
      <c r="V10" s="60"/>
      <c r="W10" s="60">
        <v>3916069</v>
      </c>
      <c r="X10" s="60">
        <v>1483334</v>
      </c>
      <c r="Y10" s="60">
        <v>2432735</v>
      </c>
      <c r="Z10" s="140">
        <v>164</v>
      </c>
      <c r="AA10" s="62">
        <v>4750000</v>
      </c>
    </row>
    <row r="11" spans="1:27" ht="13.5">
      <c r="A11" s="138" t="s">
        <v>80</v>
      </c>
      <c r="B11" s="136"/>
      <c r="C11" s="155"/>
      <c r="D11" s="155"/>
      <c r="E11" s="156">
        <v>500000</v>
      </c>
      <c r="F11" s="60">
        <v>500000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166666</v>
      </c>
      <c r="Y11" s="60">
        <v>-166666</v>
      </c>
      <c r="Z11" s="140">
        <v>-100</v>
      </c>
      <c r="AA11" s="62">
        <v>500000</v>
      </c>
    </row>
    <row r="12" spans="1:27" ht="13.5">
      <c r="A12" s="138" t="s">
        <v>81</v>
      </c>
      <c r="B12" s="136"/>
      <c r="C12" s="155"/>
      <c r="D12" s="155"/>
      <c r="E12" s="156">
        <v>150000</v>
      </c>
      <c r="F12" s="60">
        <v>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150000</v>
      </c>
      <c r="Y12" s="60">
        <v>-150000</v>
      </c>
      <c r="Z12" s="140">
        <v>-100</v>
      </c>
      <c r="AA12" s="62">
        <v>150000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9898000</v>
      </c>
      <c r="F15" s="100">
        <f t="shared" si="2"/>
        <v>9898000</v>
      </c>
      <c r="G15" s="100">
        <f t="shared" si="2"/>
        <v>1085722</v>
      </c>
      <c r="H15" s="100">
        <f t="shared" si="2"/>
        <v>2092079</v>
      </c>
      <c r="I15" s="100">
        <f t="shared" si="2"/>
        <v>1077682</v>
      </c>
      <c r="J15" s="100">
        <f t="shared" si="2"/>
        <v>4255483</v>
      </c>
      <c r="K15" s="100">
        <f t="shared" si="2"/>
        <v>522482</v>
      </c>
      <c r="L15" s="100">
        <f t="shared" si="2"/>
        <v>1756688</v>
      </c>
      <c r="M15" s="100">
        <f t="shared" si="2"/>
        <v>2585980</v>
      </c>
      <c r="N15" s="100">
        <f t="shared" si="2"/>
        <v>4865150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9120633</v>
      </c>
      <c r="X15" s="100">
        <f t="shared" si="2"/>
        <v>4399312</v>
      </c>
      <c r="Y15" s="100">
        <f t="shared" si="2"/>
        <v>4721321</v>
      </c>
      <c r="Z15" s="137">
        <f>+IF(X15&lt;&gt;0,+(Y15/X15)*100,0)</f>
        <v>107.3195308721</v>
      </c>
      <c r="AA15" s="102">
        <f>SUM(AA16:AA18)</f>
        <v>9898000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8648000</v>
      </c>
      <c r="F17" s="60">
        <v>8648000</v>
      </c>
      <c r="G17" s="60">
        <v>1085722</v>
      </c>
      <c r="H17" s="60">
        <v>2092079</v>
      </c>
      <c r="I17" s="60">
        <v>1077682</v>
      </c>
      <c r="J17" s="60">
        <v>4255483</v>
      </c>
      <c r="K17" s="60">
        <v>522482</v>
      </c>
      <c r="L17" s="60">
        <v>1756688</v>
      </c>
      <c r="M17" s="60">
        <v>2585980</v>
      </c>
      <c r="N17" s="60">
        <v>4865150</v>
      </c>
      <c r="O17" s="60"/>
      <c r="P17" s="60"/>
      <c r="Q17" s="60"/>
      <c r="R17" s="60"/>
      <c r="S17" s="60"/>
      <c r="T17" s="60"/>
      <c r="U17" s="60"/>
      <c r="V17" s="60"/>
      <c r="W17" s="60">
        <v>9120633</v>
      </c>
      <c r="X17" s="60">
        <v>3149311</v>
      </c>
      <c r="Y17" s="60">
        <v>5971322</v>
      </c>
      <c r="Z17" s="140">
        <v>189.61</v>
      </c>
      <c r="AA17" s="62">
        <v>8648000</v>
      </c>
    </row>
    <row r="18" spans="1:27" ht="13.5">
      <c r="A18" s="138" t="s">
        <v>87</v>
      </c>
      <c r="B18" s="136"/>
      <c r="C18" s="155"/>
      <c r="D18" s="155"/>
      <c r="E18" s="156">
        <v>1250000</v>
      </c>
      <c r="F18" s="60">
        <v>1250000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1250001</v>
      </c>
      <c r="Y18" s="60">
        <v>-1250001</v>
      </c>
      <c r="Z18" s="140">
        <v>-100</v>
      </c>
      <c r="AA18" s="62">
        <v>1250000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9500000</v>
      </c>
      <c r="F19" s="100">
        <f t="shared" si="3"/>
        <v>9500000</v>
      </c>
      <c r="G19" s="100">
        <f t="shared" si="3"/>
        <v>456000</v>
      </c>
      <c r="H19" s="100">
        <f t="shared" si="3"/>
        <v>112500</v>
      </c>
      <c r="I19" s="100">
        <f t="shared" si="3"/>
        <v>118380</v>
      </c>
      <c r="J19" s="100">
        <f t="shared" si="3"/>
        <v>686880</v>
      </c>
      <c r="K19" s="100">
        <f t="shared" si="3"/>
        <v>118380</v>
      </c>
      <c r="L19" s="100">
        <f t="shared" si="3"/>
        <v>2000000</v>
      </c>
      <c r="M19" s="100">
        <f t="shared" si="3"/>
        <v>1000000</v>
      </c>
      <c r="N19" s="100">
        <f t="shared" si="3"/>
        <v>3118380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3805260</v>
      </c>
      <c r="X19" s="100">
        <f t="shared" si="3"/>
        <v>4222224</v>
      </c>
      <c r="Y19" s="100">
        <f t="shared" si="3"/>
        <v>-416964</v>
      </c>
      <c r="Z19" s="137">
        <f>+IF(X19&lt;&gt;0,+(Y19/X19)*100,0)</f>
        <v>-9.875458999806737</v>
      </c>
      <c r="AA19" s="102">
        <f>SUM(AA20:AA23)</f>
        <v>9500000</v>
      </c>
    </row>
    <row r="20" spans="1:27" ht="13.5">
      <c r="A20" s="138" t="s">
        <v>89</v>
      </c>
      <c r="B20" s="136"/>
      <c r="C20" s="155"/>
      <c r="D20" s="155"/>
      <c r="E20" s="156">
        <v>9500000</v>
      </c>
      <c r="F20" s="60">
        <v>9500000</v>
      </c>
      <c r="G20" s="60">
        <v>456000</v>
      </c>
      <c r="H20" s="60">
        <v>112500</v>
      </c>
      <c r="I20" s="60">
        <v>118380</v>
      </c>
      <c r="J20" s="60">
        <v>686880</v>
      </c>
      <c r="K20" s="60">
        <v>118380</v>
      </c>
      <c r="L20" s="60">
        <v>2000000</v>
      </c>
      <c r="M20" s="60">
        <v>1000000</v>
      </c>
      <c r="N20" s="60">
        <v>3118380</v>
      </c>
      <c r="O20" s="60"/>
      <c r="P20" s="60"/>
      <c r="Q20" s="60"/>
      <c r="R20" s="60"/>
      <c r="S20" s="60"/>
      <c r="T20" s="60"/>
      <c r="U20" s="60"/>
      <c r="V20" s="60"/>
      <c r="W20" s="60">
        <v>3805260</v>
      </c>
      <c r="X20" s="60">
        <v>4222224</v>
      </c>
      <c r="Y20" s="60">
        <v>-416964</v>
      </c>
      <c r="Z20" s="140">
        <v>-9.88</v>
      </c>
      <c r="AA20" s="62">
        <v>9500000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26028000</v>
      </c>
      <c r="F25" s="219">
        <f t="shared" si="4"/>
        <v>26028000</v>
      </c>
      <c r="G25" s="219">
        <f t="shared" si="4"/>
        <v>3459938</v>
      </c>
      <c r="H25" s="219">
        <f t="shared" si="4"/>
        <v>2284877</v>
      </c>
      <c r="I25" s="219">
        <f t="shared" si="4"/>
        <v>1196062</v>
      </c>
      <c r="J25" s="219">
        <f t="shared" si="4"/>
        <v>6940877</v>
      </c>
      <c r="K25" s="219">
        <f t="shared" si="4"/>
        <v>1299465</v>
      </c>
      <c r="L25" s="219">
        <f t="shared" si="4"/>
        <v>4103506</v>
      </c>
      <c r="M25" s="219">
        <f t="shared" si="4"/>
        <v>4498114</v>
      </c>
      <c r="N25" s="219">
        <f t="shared" si="4"/>
        <v>9901085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16841962</v>
      </c>
      <c r="X25" s="219">
        <f t="shared" si="4"/>
        <v>11651536</v>
      </c>
      <c r="Y25" s="219">
        <f t="shared" si="4"/>
        <v>5190426</v>
      </c>
      <c r="Z25" s="231">
        <f>+IF(X25&lt;&gt;0,+(Y25/X25)*100,0)</f>
        <v>44.54713953593758</v>
      </c>
      <c r="AA25" s="232">
        <f>+AA5+AA9+AA15+AA19+AA24</f>
        <v>26028000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24198000</v>
      </c>
      <c r="F28" s="60">
        <v>24198000</v>
      </c>
      <c r="G28" s="60">
        <v>3459938</v>
      </c>
      <c r="H28" s="60">
        <v>2284877</v>
      </c>
      <c r="I28" s="60">
        <v>1196062</v>
      </c>
      <c r="J28" s="60">
        <v>6940877</v>
      </c>
      <c r="K28" s="60">
        <v>1299465</v>
      </c>
      <c r="L28" s="60">
        <v>4103506</v>
      </c>
      <c r="M28" s="60">
        <v>4498114</v>
      </c>
      <c r="N28" s="60">
        <v>9901085</v>
      </c>
      <c r="O28" s="60"/>
      <c r="P28" s="60"/>
      <c r="Q28" s="60"/>
      <c r="R28" s="60"/>
      <c r="S28" s="60"/>
      <c r="T28" s="60"/>
      <c r="U28" s="60"/>
      <c r="V28" s="60"/>
      <c r="W28" s="60">
        <v>16841962</v>
      </c>
      <c r="X28" s="60"/>
      <c r="Y28" s="60">
        <v>16841962</v>
      </c>
      <c r="Z28" s="140"/>
      <c r="AA28" s="155">
        <v>24198000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24198000</v>
      </c>
      <c r="F32" s="77">
        <f t="shared" si="5"/>
        <v>24198000</v>
      </c>
      <c r="G32" s="77">
        <f t="shared" si="5"/>
        <v>3459938</v>
      </c>
      <c r="H32" s="77">
        <f t="shared" si="5"/>
        <v>2284877</v>
      </c>
      <c r="I32" s="77">
        <f t="shared" si="5"/>
        <v>1196062</v>
      </c>
      <c r="J32" s="77">
        <f t="shared" si="5"/>
        <v>6940877</v>
      </c>
      <c r="K32" s="77">
        <f t="shared" si="5"/>
        <v>1299465</v>
      </c>
      <c r="L32" s="77">
        <f t="shared" si="5"/>
        <v>4103506</v>
      </c>
      <c r="M32" s="77">
        <f t="shared" si="5"/>
        <v>4498114</v>
      </c>
      <c r="N32" s="77">
        <f t="shared" si="5"/>
        <v>9901085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16841962</v>
      </c>
      <c r="X32" s="77">
        <f t="shared" si="5"/>
        <v>0</v>
      </c>
      <c r="Y32" s="77">
        <f t="shared" si="5"/>
        <v>16841962</v>
      </c>
      <c r="Z32" s="212">
        <f>+IF(X32&lt;&gt;0,+(Y32/X32)*100,0)</f>
        <v>0</v>
      </c>
      <c r="AA32" s="79">
        <f>SUM(AA28:AA31)</f>
        <v>24198000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1830000</v>
      </c>
      <c r="F35" s="60">
        <v>1830000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1830000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26028000</v>
      </c>
      <c r="F36" s="220">
        <f t="shared" si="6"/>
        <v>26028000</v>
      </c>
      <c r="G36" s="220">
        <f t="shared" si="6"/>
        <v>3459938</v>
      </c>
      <c r="H36" s="220">
        <f t="shared" si="6"/>
        <v>2284877</v>
      </c>
      <c r="I36" s="220">
        <f t="shared" si="6"/>
        <v>1196062</v>
      </c>
      <c r="J36" s="220">
        <f t="shared" si="6"/>
        <v>6940877</v>
      </c>
      <c r="K36" s="220">
        <f t="shared" si="6"/>
        <v>1299465</v>
      </c>
      <c r="L36" s="220">
        <f t="shared" si="6"/>
        <v>4103506</v>
      </c>
      <c r="M36" s="220">
        <f t="shared" si="6"/>
        <v>4498114</v>
      </c>
      <c r="N36" s="220">
        <f t="shared" si="6"/>
        <v>9901085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16841962</v>
      </c>
      <c r="X36" s="220">
        <f t="shared" si="6"/>
        <v>0</v>
      </c>
      <c r="Y36" s="220">
        <f t="shared" si="6"/>
        <v>16841962</v>
      </c>
      <c r="Z36" s="221">
        <f>+IF(X36&lt;&gt;0,+(Y36/X36)*100,0)</f>
        <v>0</v>
      </c>
      <c r="AA36" s="239">
        <f>SUM(AA32:AA35)</f>
        <v>26028000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1464739</v>
      </c>
      <c r="D6" s="155"/>
      <c r="E6" s="59">
        <v>2385903</v>
      </c>
      <c r="F6" s="60">
        <v>2385903</v>
      </c>
      <c r="G6" s="60">
        <v>10852950</v>
      </c>
      <c r="H6" s="60">
        <v>7748338</v>
      </c>
      <c r="I6" s="60">
        <v>3674481</v>
      </c>
      <c r="J6" s="60">
        <v>3674481</v>
      </c>
      <c r="K6" s="60">
        <v>11603181</v>
      </c>
      <c r="L6" s="60"/>
      <c r="M6" s="60">
        <v>13627617</v>
      </c>
      <c r="N6" s="60">
        <v>13627617</v>
      </c>
      <c r="O6" s="60"/>
      <c r="P6" s="60"/>
      <c r="Q6" s="60"/>
      <c r="R6" s="60"/>
      <c r="S6" s="60"/>
      <c r="T6" s="60"/>
      <c r="U6" s="60"/>
      <c r="V6" s="60"/>
      <c r="W6" s="60">
        <v>13627617</v>
      </c>
      <c r="X6" s="60">
        <v>1192952</v>
      </c>
      <c r="Y6" s="60">
        <v>12434665</v>
      </c>
      <c r="Z6" s="140">
        <v>1042.34</v>
      </c>
      <c r="AA6" s="62">
        <v>2385903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>
        <v>413669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9751964</v>
      </c>
      <c r="D8" s="155"/>
      <c r="E8" s="59">
        <v>6000000</v>
      </c>
      <c r="F8" s="60">
        <v>6000000</v>
      </c>
      <c r="G8" s="60">
        <v>75268067</v>
      </c>
      <c r="H8" s="60">
        <v>78415020</v>
      </c>
      <c r="I8" s="60">
        <v>54132299</v>
      </c>
      <c r="J8" s="60">
        <v>54132299</v>
      </c>
      <c r="K8" s="60">
        <v>68577261</v>
      </c>
      <c r="L8" s="60">
        <v>30911086</v>
      </c>
      <c r="M8" s="60">
        <v>85208573</v>
      </c>
      <c r="N8" s="60">
        <v>85208573</v>
      </c>
      <c r="O8" s="60"/>
      <c r="P8" s="60"/>
      <c r="Q8" s="60"/>
      <c r="R8" s="60"/>
      <c r="S8" s="60"/>
      <c r="T8" s="60"/>
      <c r="U8" s="60"/>
      <c r="V8" s="60"/>
      <c r="W8" s="60">
        <v>85208573</v>
      </c>
      <c r="X8" s="60">
        <v>3000000</v>
      </c>
      <c r="Y8" s="60">
        <v>82208573</v>
      </c>
      <c r="Z8" s="140">
        <v>2740.29</v>
      </c>
      <c r="AA8" s="62">
        <v>6000000</v>
      </c>
    </row>
    <row r="9" spans="1:27" ht="13.5">
      <c r="A9" s="249" t="s">
        <v>146</v>
      </c>
      <c r="B9" s="182"/>
      <c r="C9" s="155">
        <v>37270</v>
      </c>
      <c r="D9" s="155"/>
      <c r="E9" s="59">
        <v>9501908</v>
      </c>
      <c r="F9" s="60">
        <v>9501908</v>
      </c>
      <c r="G9" s="60">
        <v>28018187</v>
      </c>
      <c r="H9" s="60">
        <v>28954881</v>
      </c>
      <c r="I9" s="60">
        <v>29530552</v>
      </c>
      <c r="J9" s="60">
        <v>29530552</v>
      </c>
      <c r="K9" s="60">
        <v>29417372</v>
      </c>
      <c r="L9" s="60"/>
      <c r="M9" s="60">
        <v>31742962</v>
      </c>
      <c r="N9" s="60">
        <v>31742962</v>
      </c>
      <c r="O9" s="60"/>
      <c r="P9" s="60"/>
      <c r="Q9" s="60"/>
      <c r="R9" s="60"/>
      <c r="S9" s="60"/>
      <c r="T9" s="60"/>
      <c r="U9" s="60"/>
      <c r="V9" s="60"/>
      <c r="W9" s="60">
        <v>31742962</v>
      </c>
      <c r="X9" s="60">
        <v>4750954</v>
      </c>
      <c r="Y9" s="60">
        <v>26992008</v>
      </c>
      <c r="Z9" s="140">
        <v>568.14</v>
      </c>
      <c r="AA9" s="62">
        <v>9501908</v>
      </c>
    </row>
    <row r="10" spans="1:27" ht="13.5">
      <c r="A10" s="249" t="s">
        <v>147</v>
      </c>
      <c r="B10" s="182"/>
      <c r="C10" s="155">
        <v>5006511</v>
      </c>
      <c r="D10" s="155"/>
      <c r="E10" s="59">
        <v>153378</v>
      </c>
      <c r="F10" s="60">
        <v>153378</v>
      </c>
      <c r="G10" s="159"/>
      <c r="H10" s="159"/>
      <c r="I10" s="159"/>
      <c r="J10" s="60"/>
      <c r="K10" s="159"/>
      <c r="L10" s="159">
        <v>15532846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76689</v>
      </c>
      <c r="Y10" s="159">
        <v>-76689</v>
      </c>
      <c r="Z10" s="141">
        <v>-100</v>
      </c>
      <c r="AA10" s="225">
        <v>153378</v>
      </c>
    </row>
    <row r="11" spans="1:27" ht="13.5">
      <c r="A11" s="249" t="s">
        <v>148</v>
      </c>
      <c r="B11" s="182"/>
      <c r="C11" s="155">
        <v>412399</v>
      </c>
      <c r="D11" s="155"/>
      <c r="E11" s="59">
        <v>388710</v>
      </c>
      <c r="F11" s="60">
        <v>388710</v>
      </c>
      <c r="G11" s="60">
        <v>412399</v>
      </c>
      <c r="H11" s="60">
        <v>412399</v>
      </c>
      <c r="I11" s="60">
        <v>412399</v>
      </c>
      <c r="J11" s="60">
        <v>412399</v>
      </c>
      <c r="K11" s="60">
        <v>412400</v>
      </c>
      <c r="L11" s="60">
        <v>85412986</v>
      </c>
      <c r="M11" s="60">
        <v>413669</v>
      </c>
      <c r="N11" s="60">
        <v>413669</v>
      </c>
      <c r="O11" s="60"/>
      <c r="P11" s="60"/>
      <c r="Q11" s="60"/>
      <c r="R11" s="60"/>
      <c r="S11" s="60"/>
      <c r="T11" s="60"/>
      <c r="U11" s="60"/>
      <c r="V11" s="60"/>
      <c r="W11" s="60">
        <v>413669</v>
      </c>
      <c r="X11" s="60">
        <v>194355</v>
      </c>
      <c r="Y11" s="60">
        <v>219314</v>
      </c>
      <c r="Z11" s="140">
        <v>112.84</v>
      </c>
      <c r="AA11" s="62">
        <v>388710</v>
      </c>
    </row>
    <row r="12" spans="1:27" ht="13.5">
      <c r="A12" s="250" t="s">
        <v>56</v>
      </c>
      <c r="B12" s="251"/>
      <c r="C12" s="168">
        <f aca="true" t="shared" si="0" ref="C12:Y12">SUM(C6:C11)</f>
        <v>16672883</v>
      </c>
      <c r="D12" s="168">
        <f>SUM(D6:D11)</f>
        <v>0</v>
      </c>
      <c r="E12" s="72">
        <f t="shared" si="0"/>
        <v>18429899</v>
      </c>
      <c r="F12" s="73">
        <f t="shared" si="0"/>
        <v>18429899</v>
      </c>
      <c r="G12" s="73">
        <f t="shared" si="0"/>
        <v>114551603</v>
      </c>
      <c r="H12" s="73">
        <f t="shared" si="0"/>
        <v>115530638</v>
      </c>
      <c r="I12" s="73">
        <f t="shared" si="0"/>
        <v>87749731</v>
      </c>
      <c r="J12" s="73">
        <f t="shared" si="0"/>
        <v>87749731</v>
      </c>
      <c r="K12" s="73">
        <f t="shared" si="0"/>
        <v>110010214</v>
      </c>
      <c r="L12" s="73">
        <f t="shared" si="0"/>
        <v>132270587</v>
      </c>
      <c r="M12" s="73">
        <f t="shared" si="0"/>
        <v>130992821</v>
      </c>
      <c r="N12" s="73">
        <f t="shared" si="0"/>
        <v>130992821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130992821</v>
      </c>
      <c r="X12" s="73">
        <f t="shared" si="0"/>
        <v>9214950</v>
      </c>
      <c r="Y12" s="73">
        <f t="shared" si="0"/>
        <v>121777871</v>
      </c>
      <c r="Z12" s="170">
        <f>+IF(X12&lt;&gt;0,+(Y12/X12)*100,0)</f>
        <v>1321.5250326914418</v>
      </c>
      <c r="AA12" s="74">
        <f>SUM(AA6:AA11)</f>
        <v>18429899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5000000</v>
      </c>
      <c r="F16" s="60">
        <v>5000000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2500000</v>
      </c>
      <c r="Y16" s="159">
        <v>-2500000</v>
      </c>
      <c r="Z16" s="141">
        <v>-100</v>
      </c>
      <c r="AA16" s="225">
        <v>5000000</v>
      </c>
    </row>
    <row r="17" spans="1:27" ht="13.5">
      <c r="A17" s="249" t="s">
        <v>152</v>
      </c>
      <c r="B17" s="182"/>
      <c r="C17" s="155">
        <v>432000</v>
      </c>
      <c r="D17" s="155"/>
      <c r="E17" s="59">
        <v>432000</v>
      </c>
      <c r="F17" s="60">
        <v>432000</v>
      </c>
      <c r="G17" s="60">
        <v>432000</v>
      </c>
      <c r="H17" s="60">
        <v>432000</v>
      </c>
      <c r="I17" s="60">
        <v>432000</v>
      </c>
      <c r="J17" s="60">
        <v>432000</v>
      </c>
      <c r="K17" s="60">
        <v>432000</v>
      </c>
      <c r="L17" s="60">
        <v>432000</v>
      </c>
      <c r="M17" s="60">
        <v>432000</v>
      </c>
      <c r="N17" s="60">
        <v>432000</v>
      </c>
      <c r="O17" s="60"/>
      <c r="P17" s="60"/>
      <c r="Q17" s="60"/>
      <c r="R17" s="60"/>
      <c r="S17" s="60"/>
      <c r="T17" s="60"/>
      <c r="U17" s="60"/>
      <c r="V17" s="60"/>
      <c r="W17" s="60">
        <v>432000</v>
      </c>
      <c r="X17" s="60">
        <v>216000</v>
      </c>
      <c r="Y17" s="60">
        <v>216000</v>
      </c>
      <c r="Z17" s="140">
        <v>100</v>
      </c>
      <c r="AA17" s="62">
        <v>432000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206384853</v>
      </c>
      <c r="D19" s="155"/>
      <c r="E19" s="59">
        <v>193788390</v>
      </c>
      <c r="F19" s="60">
        <v>193788390</v>
      </c>
      <c r="G19" s="60">
        <v>207479959</v>
      </c>
      <c r="H19" s="60">
        <v>209234409</v>
      </c>
      <c r="I19" s="60">
        <v>214358916</v>
      </c>
      <c r="J19" s="60">
        <v>214358916</v>
      </c>
      <c r="K19" s="60">
        <v>215722483</v>
      </c>
      <c r="L19" s="60">
        <v>222493570</v>
      </c>
      <c r="M19" s="60">
        <v>225748876</v>
      </c>
      <c r="N19" s="60">
        <v>225748876</v>
      </c>
      <c r="O19" s="60"/>
      <c r="P19" s="60"/>
      <c r="Q19" s="60"/>
      <c r="R19" s="60"/>
      <c r="S19" s="60"/>
      <c r="T19" s="60"/>
      <c r="U19" s="60"/>
      <c r="V19" s="60"/>
      <c r="W19" s="60">
        <v>225748876</v>
      </c>
      <c r="X19" s="60">
        <v>96894195</v>
      </c>
      <c r="Y19" s="60">
        <v>128854681</v>
      </c>
      <c r="Z19" s="140">
        <v>132.98</v>
      </c>
      <c r="AA19" s="62">
        <v>193788390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147149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47883</v>
      </c>
      <c r="D22" s="155"/>
      <c r="E22" s="59">
        <v>80410</v>
      </c>
      <c r="F22" s="60">
        <v>80410</v>
      </c>
      <c r="G22" s="60">
        <v>111092</v>
      </c>
      <c r="H22" s="60">
        <v>111092</v>
      </c>
      <c r="I22" s="60">
        <v>111092</v>
      </c>
      <c r="J22" s="60">
        <v>111092</v>
      </c>
      <c r="K22" s="60">
        <v>111092</v>
      </c>
      <c r="L22" s="60">
        <v>111092</v>
      </c>
      <c r="M22" s="60">
        <v>232641</v>
      </c>
      <c r="N22" s="60">
        <v>232641</v>
      </c>
      <c r="O22" s="60"/>
      <c r="P22" s="60"/>
      <c r="Q22" s="60"/>
      <c r="R22" s="60"/>
      <c r="S22" s="60"/>
      <c r="T22" s="60"/>
      <c r="U22" s="60"/>
      <c r="V22" s="60"/>
      <c r="W22" s="60">
        <v>232641</v>
      </c>
      <c r="X22" s="60">
        <v>40205</v>
      </c>
      <c r="Y22" s="60">
        <v>192436</v>
      </c>
      <c r="Z22" s="140">
        <v>478.64</v>
      </c>
      <c r="AA22" s="62">
        <v>80410</v>
      </c>
    </row>
    <row r="23" spans="1:27" ht="13.5">
      <c r="A23" s="249" t="s">
        <v>158</v>
      </c>
      <c r="B23" s="182"/>
      <c r="C23" s="155">
        <v>137648</v>
      </c>
      <c r="D23" s="155"/>
      <c r="E23" s="59">
        <v>284157</v>
      </c>
      <c r="F23" s="60">
        <v>284157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142079</v>
      </c>
      <c r="Y23" s="159">
        <v>-142079</v>
      </c>
      <c r="Z23" s="141">
        <v>-100</v>
      </c>
      <c r="AA23" s="225">
        <v>284157</v>
      </c>
    </row>
    <row r="24" spans="1:27" ht="13.5">
      <c r="A24" s="250" t="s">
        <v>57</v>
      </c>
      <c r="B24" s="253"/>
      <c r="C24" s="168">
        <f aca="true" t="shared" si="1" ref="C24:Y24">SUM(C15:C23)</f>
        <v>207149533</v>
      </c>
      <c r="D24" s="168">
        <f>SUM(D15:D23)</f>
        <v>0</v>
      </c>
      <c r="E24" s="76">
        <f t="shared" si="1"/>
        <v>199584957</v>
      </c>
      <c r="F24" s="77">
        <f t="shared" si="1"/>
        <v>199584957</v>
      </c>
      <c r="G24" s="77">
        <f t="shared" si="1"/>
        <v>208023051</v>
      </c>
      <c r="H24" s="77">
        <f t="shared" si="1"/>
        <v>209777501</v>
      </c>
      <c r="I24" s="77">
        <f t="shared" si="1"/>
        <v>214902008</v>
      </c>
      <c r="J24" s="77">
        <f t="shared" si="1"/>
        <v>214902008</v>
      </c>
      <c r="K24" s="77">
        <f t="shared" si="1"/>
        <v>216265575</v>
      </c>
      <c r="L24" s="77">
        <f t="shared" si="1"/>
        <v>223036662</v>
      </c>
      <c r="M24" s="77">
        <f t="shared" si="1"/>
        <v>226413517</v>
      </c>
      <c r="N24" s="77">
        <f t="shared" si="1"/>
        <v>226413517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226413517</v>
      </c>
      <c r="X24" s="77">
        <f t="shared" si="1"/>
        <v>99792479</v>
      </c>
      <c r="Y24" s="77">
        <f t="shared" si="1"/>
        <v>126621038</v>
      </c>
      <c r="Z24" s="212">
        <f>+IF(X24&lt;&gt;0,+(Y24/X24)*100,0)</f>
        <v>126.88434967128134</v>
      </c>
      <c r="AA24" s="79">
        <f>SUM(AA15:AA23)</f>
        <v>199584957</v>
      </c>
    </row>
    <row r="25" spans="1:27" ht="13.5">
      <c r="A25" s="250" t="s">
        <v>159</v>
      </c>
      <c r="B25" s="251"/>
      <c r="C25" s="168">
        <f aca="true" t="shared" si="2" ref="C25:Y25">+C12+C24</f>
        <v>223822416</v>
      </c>
      <c r="D25" s="168">
        <f>+D12+D24</f>
        <v>0</v>
      </c>
      <c r="E25" s="72">
        <f t="shared" si="2"/>
        <v>218014856</v>
      </c>
      <c r="F25" s="73">
        <f t="shared" si="2"/>
        <v>218014856</v>
      </c>
      <c r="G25" s="73">
        <f t="shared" si="2"/>
        <v>322574654</v>
      </c>
      <c r="H25" s="73">
        <f t="shared" si="2"/>
        <v>325308139</v>
      </c>
      <c r="I25" s="73">
        <f t="shared" si="2"/>
        <v>302651739</v>
      </c>
      <c r="J25" s="73">
        <f t="shared" si="2"/>
        <v>302651739</v>
      </c>
      <c r="K25" s="73">
        <f t="shared" si="2"/>
        <v>326275789</v>
      </c>
      <c r="L25" s="73">
        <f t="shared" si="2"/>
        <v>355307249</v>
      </c>
      <c r="M25" s="73">
        <f t="shared" si="2"/>
        <v>357406338</v>
      </c>
      <c r="N25" s="73">
        <f t="shared" si="2"/>
        <v>357406338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357406338</v>
      </c>
      <c r="X25" s="73">
        <f t="shared" si="2"/>
        <v>109007429</v>
      </c>
      <c r="Y25" s="73">
        <f t="shared" si="2"/>
        <v>248398909</v>
      </c>
      <c r="Z25" s="170">
        <f>+IF(X25&lt;&gt;0,+(Y25/X25)*100,0)</f>
        <v>227.87337640996927</v>
      </c>
      <c r="AA25" s="74">
        <f>+AA12+AA24</f>
        <v>218014856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571782</v>
      </c>
      <c r="D29" s="155"/>
      <c r="E29" s="59"/>
      <c r="F29" s="60"/>
      <c r="G29" s="60">
        <v>33848</v>
      </c>
      <c r="H29" s="60">
        <v>138028</v>
      </c>
      <c r="I29" s="60">
        <v>1863</v>
      </c>
      <c r="J29" s="60">
        <v>1863</v>
      </c>
      <c r="K29" s="60">
        <v>7313164</v>
      </c>
      <c r="L29" s="60">
        <v>6116237</v>
      </c>
      <c r="M29" s="60">
        <v>36719346</v>
      </c>
      <c r="N29" s="60">
        <v>36719346</v>
      </c>
      <c r="O29" s="60"/>
      <c r="P29" s="60"/>
      <c r="Q29" s="60"/>
      <c r="R29" s="60"/>
      <c r="S29" s="60"/>
      <c r="T29" s="60"/>
      <c r="U29" s="60"/>
      <c r="V29" s="60"/>
      <c r="W29" s="60">
        <v>36719346</v>
      </c>
      <c r="X29" s="60"/>
      <c r="Y29" s="60">
        <v>36719346</v>
      </c>
      <c r="Z29" s="140"/>
      <c r="AA29" s="62"/>
    </row>
    <row r="30" spans="1:27" ht="13.5">
      <c r="A30" s="249" t="s">
        <v>52</v>
      </c>
      <c r="B30" s="182"/>
      <c r="C30" s="155">
        <v>1790320</v>
      </c>
      <c r="D30" s="155"/>
      <c r="E30" s="59">
        <v>1541756</v>
      </c>
      <c r="F30" s="60">
        <v>1541756</v>
      </c>
      <c r="G30" s="60">
        <v>107201046</v>
      </c>
      <c r="H30" s="60">
        <v>114093706</v>
      </c>
      <c r="I30" s="60">
        <v>111185219</v>
      </c>
      <c r="J30" s="60">
        <v>111185219</v>
      </c>
      <c r="K30" s="60">
        <v>113177381</v>
      </c>
      <c r="L30" s="60">
        <v>35898588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770878</v>
      </c>
      <c r="Y30" s="60">
        <v>-770878</v>
      </c>
      <c r="Z30" s="140">
        <v>-100</v>
      </c>
      <c r="AA30" s="62">
        <v>1541756</v>
      </c>
    </row>
    <row r="31" spans="1:27" ht="13.5">
      <c r="A31" s="249" t="s">
        <v>163</v>
      </c>
      <c r="B31" s="182"/>
      <c r="C31" s="155">
        <v>227463</v>
      </c>
      <c r="D31" s="155"/>
      <c r="E31" s="59">
        <v>237247</v>
      </c>
      <c r="F31" s="60">
        <v>237247</v>
      </c>
      <c r="G31" s="60"/>
      <c r="H31" s="60"/>
      <c r="I31" s="60"/>
      <c r="J31" s="60"/>
      <c r="K31" s="60"/>
      <c r="L31" s="60"/>
      <c r="M31" s="60">
        <v>69728468</v>
      </c>
      <c r="N31" s="60">
        <v>69728468</v>
      </c>
      <c r="O31" s="60"/>
      <c r="P31" s="60"/>
      <c r="Q31" s="60"/>
      <c r="R31" s="60"/>
      <c r="S31" s="60"/>
      <c r="T31" s="60"/>
      <c r="U31" s="60"/>
      <c r="V31" s="60"/>
      <c r="W31" s="60">
        <v>69728468</v>
      </c>
      <c r="X31" s="60">
        <v>118624</v>
      </c>
      <c r="Y31" s="60">
        <v>69609844</v>
      </c>
      <c r="Z31" s="140">
        <v>58681.08</v>
      </c>
      <c r="AA31" s="62">
        <v>237247</v>
      </c>
    </row>
    <row r="32" spans="1:27" ht="13.5">
      <c r="A32" s="249" t="s">
        <v>164</v>
      </c>
      <c r="B32" s="182"/>
      <c r="C32" s="155">
        <v>19315238</v>
      </c>
      <c r="D32" s="155"/>
      <c r="E32" s="59">
        <v>9700000</v>
      </c>
      <c r="F32" s="60">
        <v>9700000</v>
      </c>
      <c r="G32" s="60">
        <v>1223454</v>
      </c>
      <c r="H32" s="60">
        <v>2248080</v>
      </c>
      <c r="I32" s="60">
        <v>2611344</v>
      </c>
      <c r="J32" s="60">
        <v>2611344</v>
      </c>
      <c r="K32" s="60">
        <v>2791933</v>
      </c>
      <c r="L32" s="60">
        <v>25471834</v>
      </c>
      <c r="M32" s="60">
        <v>20970850</v>
      </c>
      <c r="N32" s="60">
        <v>20970850</v>
      </c>
      <c r="O32" s="60"/>
      <c r="P32" s="60"/>
      <c r="Q32" s="60"/>
      <c r="R32" s="60"/>
      <c r="S32" s="60"/>
      <c r="T32" s="60"/>
      <c r="U32" s="60"/>
      <c r="V32" s="60"/>
      <c r="W32" s="60">
        <v>20970850</v>
      </c>
      <c r="X32" s="60">
        <v>4850000</v>
      </c>
      <c r="Y32" s="60">
        <v>16120850</v>
      </c>
      <c r="Z32" s="140">
        <v>332.39</v>
      </c>
      <c r="AA32" s="62">
        <v>9700000</v>
      </c>
    </row>
    <row r="33" spans="1:27" ht="13.5">
      <c r="A33" s="249" t="s">
        <v>165</v>
      </c>
      <c r="B33" s="182"/>
      <c r="C33" s="155"/>
      <c r="D33" s="155"/>
      <c r="E33" s="59">
        <v>2357000</v>
      </c>
      <c r="F33" s="60">
        <v>2357000</v>
      </c>
      <c r="G33" s="60"/>
      <c r="H33" s="60"/>
      <c r="I33" s="60"/>
      <c r="J33" s="60"/>
      <c r="K33" s="60"/>
      <c r="L33" s="60">
        <v>69241603</v>
      </c>
      <c r="M33" s="60">
        <v>6850648</v>
      </c>
      <c r="N33" s="60">
        <v>6850648</v>
      </c>
      <c r="O33" s="60"/>
      <c r="P33" s="60"/>
      <c r="Q33" s="60"/>
      <c r="R33" s="60"/>
      <c r="S33" s="60"/>
      <c r="T33" s="60"/>
      <c r="U33" s="60"/>
      <c r="V33" s="60"/>
      <c r="W33" s="60">
        <v>6850648</v>
      </c>
      <c r="X33" s="60">
        <v>1178500</v>
      </c>
      <c r="Y33" s="60">
        <v>5672148</v>
      </c>
      <c r="Z33" s="140">
        <v>481.3</v>
      </c>
      <c r="AA33" s="62">
        <v>2357000</v>
      </c>
    </row>
    <row r="34" spans="1:27" ht="13.5">
      <c r="A34" s="250" t="s">
        <v>58</v>
      </c>
      <c r="B34" s="251"/>
      <c r="C34" s="168">
        <f aca="true" t="shared" si="3" ref="C34:Y34">SUM(C29:C33)</f>
        <v>21904803</v>
      </c>
      <c r="D34" s="168">
        <f>SUM(D29:D33)</f>
        <v>0</v>
      </c>
      <c r="E34" s="72">
        <f t="shared" si="3"/>
        <v>13836003</v>
      </c>
      <c r="F34" s="73">
        <f t="shared" si="3"/>
        <v>13836003</v>
      </c>
      <c r="G34" s="73">
        <f t="shared" si="3"/>
        <v>108458348</v>
      </c>
      <c r="H34" s="73">
        <f t="shared" si="3"/>
        <v>116479814</v>
      </c>
      <c r="I34" s="73">
        <f t="shared" si="3"/>
        <v>113798426</v>
      </c>
      <c r="J34" s="73">
        <f t="shared" si="3"/>
        <v>113798426</v>
      </c>
      <c r="K34" s="73">
        <f t="shared" si="3"/>
        <v>123282478</v>
      </c>
      <c r="L34" s="73">
        <f t="shared" si="3"/>
        <v>136728262</v>
      </c>
      <c r="M34" s="73">
        <f t="shared" si="3"/>
        <v>134269312</v>
      </c>
      <c r="N34" s="73">
        <f t="shared" si="3"/>
        <v>134269312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134269312</v>
      </c>
      <c r="X34" s="73">
        <f t="shared" si="3"/>
        <v>6918002</v>
      </c>
      <c r="Y34" s="73">
        <f t="shared" si="3"/>
        <v>127351310</v>
      </c>
      <c r="Z34" s="170">
        <f>+IF(X34&lt;&gt;0,+(Y34/X34)*100,0)</f>
        <v>1840.8683605468746</v>
      </c>
      <c r="AA34" s="74">
        <f>SUM(AA29:AA33)</f>
        <v>13836003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4578000</v>
      </c>
      <c r="D37" s="155"/>
      <c r="E37" s="59"/>
      <c r="F37" s="60"/>
      <c r="G37" s="60">
        <v>1475601</v>
      </c>
      <c r="H37" s="60">
        <v>1475601</v>
      </c>
      <c r="I37" s="60">
        <v>1475601</v>
      </c>
      <c r="J37" s="60">
        <v>1475601</v>
      </c>
      <c r="K37" s="60">
        <v>1475601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1900877</v>
      </c>
      <c r="D38" s="155"/>
      <c r="E38" s="59">
        <v>7783653</v>
      </c>
      <c r="F38" s="60">
        <v>7783653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3891827</v>
      </c>
      <c r="Y38" s="60">
        <v>-3891827</v>
      </c>
      <c r="Z38" s="140">
        <v>-100</v>
      </c>
      <c r="AA38" s="62">
        <v>7783653</v>
      </c>
    </row>
    <row r="39" spans="1:27" ht="13.5">
      <c r="A39" s="250" t="s">
        <v>59</v>
      </c>
      <c r="B39" s="253"/>
      <c r="C39" s="168">
        <f aca="true" t="shared" si="4" ref="C39:Y39">SUM(C37:C38)</f>
        <v>6478877</v>
      </c>
      <c r="D39" s="168">
        <f>SUM(D37:D38)</f>
        <v>0</v>
      </c>
      <c r="E39" s="76">
        <f t="shared" si="4"/>
        <v>7783653</v>
      </c>
      <c r="F39" s="77">
        <f t="shared" si="4"/>
        <v>7783653</v>
      </c>
      <c r="G39" s="77">
        <f t="shared" si="4"/>
        <v>1475601</v>
      </c>
      <c r="H39" s="77">
        <f t="shared" si="4"/>
        <v>1475601</v>
      </c>
      <c r="I39" s="77">
        <f t="shared" si="4"/>
        <v>1475601</v>
      </c>
      <c r="J39" s="77">
        <f t="shared" si="4"/>
        <v>1475601</v>
      </c>
      <c r="K39" s="77">
        <f t="shared" si="4"/>
        <v>1475601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3891827</v>
      </c>
      <c r="Y39" s="77">
        <f t="shared" si="4"/>
        <v>-3891827</v>
      </c>
      <c r="Z39" s="212">
        <f>+IF(X39&lt;&gt;0,+(Y39/X39)*100,0)</f>
        <v>-100</v>
      </c>
      <c r="AA39" s="79">
        <f>SUM(AA37:AA38)</f>
        <v>7783653</v>
      </c>
    </row>
    <row r="40" spans="1:27" ht="13.5">
      <c r="A40" s="250" t="s">
        <v>167</v>
      </c>
      <c r="B40" s="251"/>
      <c r="C40" s="168">
        <f aca="true" t="shared" si="5" ref="C40:Y40">+C34+C39</f>
        <v>28383680</v>
      </c>
      <c r="D40" s="168">
        <f>+D34+D39</f>
        <v>0</v>
      </c>
      <c r="E40" s="72">
        <f t="shared" si="5"/>
        <v>21619656</v>
      </c>
      <c r="F40" s="73">
        <f t="shared" si="5"/>
        <v>21619656</v>
      </c>
      <c r="G40" s="73">
        <f t="shared" si="5"/>
        <v>109933949</v>
      </c>
      <c r="H40" s="73">
        <f t="shared" si="5"/>
        <v>117955415</v>
      </c>
      <c r="I40" s="73">
        <f t="shared" si="5"/>
        <v>115274027</v>
      </c>
      <c r="J40" s="73">
        <f t="shared" si="5"/>
        <v>115274027</v>
      </c>
      <c r="K40" s="73">
        <f t="shared" si="5"/>
        <v>124758079</v>
      </c>
      <c r="L40" s="73">
        <f t="shared" si="5"/>
        <v>136728262</v>
      </c>
      <c r="M40" s="73">
        <f t="shared" si="5"/>
        <v>134269312</v>
      </c>
      <c r="N40" s="73">
        <f t="shared" si="5"/>
        <v>134269312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134269312</v>
      </c>
      <c r="X40" s="73">
        <f t="shared" si="5"/>
        <v>10809829</v>
      </c>
      <c r="Y40" s="73">
        <f t="shared" si="5"/>
        <v>123459483</v>
      </c>
      <c r="Z40" s="170">
        <f>+IF(X40&lt;&gt;0,+(Y40/X40)*100,0)</f>
        <v>1142.1039407746414</v>
      </c>
      <c r="AA40" s="74">
        <f>+AA34+AA39</f>
        <v>21619656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195438736</v>
      </c>
      <c r="D42" s="257">
        <f>+D25-D40</f>
        <v>0</v>
      </c>
      <c r="E42" s="258">
        <f t="shared" si="6"/>
        <v>196395200</v>
      </c>
      <c r="F42" s="259">
        <f t="shared" si="6"/>
        <v>196395200</v>
      </c>
      <c r="G42" s="259">
        <f t="shared" si="6"/>
        <v>212640705</v>
      </c>
      <c r="H42" s="259">
        <f t="shared" si="6"/>
        <v>207352724</v>
      </c>
      <c r="I42" s="259">
        <f t="shared" si="6"/>
        <v>187377712</v>
      </c>
      <c r="J42" s="259">
        <f t="shared" si="6"/>
        <v>187377712</v>
      </c>
      <c r="K42" s="259">
        <f t="shared" si="6"/>
        <v>201517710</v>
      </c>
      <c r="L42" s="259">
        <f t="shared" si="6"/>
        <v>218578987</v>
      </c>
      <c r="M42" s="259">
        <f t="shared" si="6"/>
        <v>223137026</v>
      </c>
      <c r="N42" s="259">
        <f t="shared" si="6"/>
        <v>223137026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223137026</v>
      </c>
      <c r="X42" s="259">
        <f t="shared" si="6"/>
        <v>98197600</v>
      </c>
      <c r="Y42" s="259">
        <f t="shared" si="6"/>
        <v>124939426</v>
      </c>
      <c r="Z42" s="260">
        <f>+IF(X42&lt;&gt;0,+(Y42/X42)*100,0)</f>
        <v>127.23266760083749</v>
      </c>
      <c r="AA42" s="261">
        <f>+AA25-AA40</f>
        <v>196395200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195338388</v>
      </c>
      <c r="D45" s="155"/>
      <c r="E45" s="59">
        <v>196294852</v>
      </c>
      <c r="F45" s="60">
        <v>196294852</v>
      </c>
      <c r="G45" s="60">
        <v>212640705</v>
      </c>
      <c r="H45" s="60">
        <v>207352724</v>
      </c>
      <c r="I45" s="60">
        <v>187377712</v>
      </c>
      <c r="J45" s="60">
        <v>187377712</v>
      </c>
      <c r="K45" s="60">
        <v>201517710</v>
      </c>
      <c r="L45" s="60">
        <v>218578987</v>
      </c>
      <c r="M45" s="60">
        <v>223137026</v>
      </c>
      <c r="N45" s="60">
        <v>223137026</v>
      </c>
      <c r="O45" s="60"/>
      <c r="P45" s="60"/>
      <c r="Q45" s="60"/>
      <c r="R45" s="60"/>
      <c r="S45" s="60"/>
      <c r="T45" s="60"/>
      <c r="U45" s="60"/>
      <c r="V45" s="60"/>
      <c r="W45" s="60">
        <v>223137026</v>
      </c>
      <c r="X45" s="60">
        <v>98147426</v>
      </c>
      <c r="Y45" s="60">
        <v>124989600</v>
      </c>
      <c r="Z45" s="139">
        <v>127.35</v>
      </c>
      <c r="AA45" s="62">
        <v>196294852</v>
      </c>
    </row>
    <row r="46" spans="1:27" ht="13.5">
      <c r="A46" s="249" t="s">
        <v>171</v>
      </c>
      <c r="B46" s="182"/>
      <c r="C46" s="155">
        <v>100348</v>
      </c>
      <c r="D46" s="155"/>
      <c r="E46" s="59">
        <v>100348</v>
      </c>
      <c r="F46" s="60">
        <v>100348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50174</v>
      </c>
      <c r="Y46" s="60">
        <v>-50174</v>
      </c>
      <c r="Z46" s="139">
        <v>-100</v>
      </c>
      <c r="AA46" s="62">
        <v>100348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195438736</v>
      </c>
      <c r="D48" s="217">
        <f>SUM(D45:D47)</f>
        <v>0</v>
      </c>
      <c r="E48" s="264">
        <f t="shared" si="7"/>
        <v>196395200</v>
      </c>
      <c r="F48" s="219">
        <f t="shared" si="7"/>
        <v>196395200</v>
      </c>
      <c r="G48" s="219">
        <f t="shared" si="7"/>
        <v>212640705</v>
      </c>
      <c r="H48" s="219">
        <f t="shared" si="7"/>
        <v>207352724</v>
      </c>
      <c r="I48" s="219">
        <f t="shared" si="7"/>
        <v>187377712</v>
      </c>
      <c r="J48" s="219">
        <f t="shared" si="7"/>
        <v>187377712</v>
      </c>
      <c r="K48" s="219">
        <f t="shared" si="7"/>
        <v>201517710</v>
      </c>
      <c r="L48" s="219">
        <f t="shared" si="7"/>
        <v>218578987</v>
      </c>
      <c r="M48" s="219">
        <f t="shared" si="7"/>
        <v>223137026</v>
      </c>
      <c r="N48" s="219">
        <f t="shared" si="7"/>
        <v>223137026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223137026</v>
      </c>
      <c r="X48" s="219">
        <f t="shared" si="7"/>
        <v>98197600</v>
      </c>
      <c r="Y48" s="219">
        <f t="shared" si="7"/>
        <v>124939426</v>
      </c>
      <c r="Z48" s="265">
        <f>+IF(X48&lt;&gt;0,+(Y48/X48)*100,0)</f>
        <v>127.23266760083749</v>
      </c>
      <c r="AA48" s="232">
        <f>SUM(AA45:AA47)</f>
        <v>196395200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21660381</v>
      </c>
      <c r="D6" s="155"/>
      <c r="E6" s="59">
        <v>40120668</v>
      </c>
      <c r="F6" s="60">
        <v>40120668</v>
      </c>
      <c r="G6" s="60">
        <v>2059415</v>
      </c>
      <c r="H6" s="60">
        <v>3411293</v>
      </c>
      <c r="I6" s="60">
        <v>2633555</v>
      </c>
      <c r="J6" s="60">
        <v>8104263</v>
      </c>
      <c r="K6" s="60">
        <v>3505223</v>
      </c>
      <c r="L6" s="60">
        <v>1357661</v>
      </c>
      <c r="M6" s="60">
        <v>4067694</v>
      </c>
      <c r="N6" s="60">
        <v>8930578</v>
      </c>
      <c r="O6" s="60"/>
      <c r="P6" s="60"/>
      <c r="Q6" s="60"/>
      <c r="R6" s="60"/>
      <c r="S6" s="60"/>
      <c r="T6" s="60"/>
      <c r="U6" s="60"/>
      <c r="V6" s="60"/>
      <c r="W6" s="60">
        <v>17034841</v>
      </c>
      <c r="X6" s="60">
        <v>20060334</v>
      </c>
      <c r="Y6" s="60">
        <v>-3025493</v>
      </c>
      <c r="Z6" s="140">
        <v>-15.08</v>
      </c>
      <c r="AA6" s="62">
        <v>40120668</v>
      </c>
    </row>
    <row r="7" spans="1:27" ht="13.5">
      <c r="A7" s="249" t="s">
        <v>178</v>
      </c>
      <c r="B7" s="182"/>
      <c r="C7" s="155">
        <v>67291736</v>
      </c>
      <c r="D7" s="155"/>
      <c r="E7" s="59">
        <v>52186548</v>
      </c>
      <c r="F7" s="60">
        <v>52186548</v>
      </c>
      <c r="G7" s="60">
        <v>20165000</v>
      </c>
      <c r="H7" s="60">
        <v>1516000</v>
      </c>
      <c r="I7" s="60">
        <v>981000</v>
      </c>
      <c r="J7" s="60">
        <v>22662000</v>
      </c>
      <c r="K7" s="60"/>
      <c r="L7" s="60">
        <v>11213000</v>
      </c>
      <c r="M7" s="60"/>
      <c r="N7" s="60">
        <v>11213000</v>
      </c>
      <c r="O7" s="60"/>
      <c r="P7" s="60"/>
      <c r="Q7" s="60"/>
      <c r="R7" s="60"/>
      <c r="S7" s="60"/>
      <c r="T7" s="60"/>
      <c r="U7" s="60"/>
      <c r="V7" s="60"/>
      <c r="W7" s="60">
        <v>33875000</v>
      </c>
      <c r="X7" s="60">
        <v>26093274</v>
      </c>
      <c r="Y7" s="60">
        <v>7781726</v>
      </c>
      <c r="Z7" s="140">
        <v>29.82</v>
      </c>
      <c r="AA7" s="62">
        <v>52186548</v>
      </c>
    </row>
    <row r="8" spans="1:27" ht="13.5">
      <c r="A8" s="249" t="s">
        <v>179</v>
      </c>
      <c r="B8" s="182"/>
      <c r="C8" s="155"/>
      <c r="D8" s="155"/>
      <c r="E8" s="59">
        <v>24198450</v>
      </c>
      <c r="F8" s="60">
        <v>24198450</v>
      </c>
      <c r="G8" s="60">
        <v>5000000</v>
      </c>
      <c r="H8" s="60"/>
      <c r="I8" s="60"/>
      <c r="J8" s="60">
        <v>5000000</v>
      </c>
      <c r="K8" s="60">
        <v>1500000</v>
      </c>
      <c r="L8" s="60">
        <v>7041000</v>
      </c>
      <c r="M8" s="60">
        <v>8500000</v>
      </c>
      <c r="N8" s="60">
        <v>17041000</v>
      </c>
      <c r="O8" s="60"/>
      <c r="P8" s="60"/>
      <c r="Q8" s="60"/>
      <c r="R8" s="60"/>
      <c r="S8" s="60"/>
      <c r="T8" s="60"/>
      <c r="U8" s="60"/>
      <c r="V8" s="60"/>
      <c r="W8" s="60">
        <v>22041000</v>
      </c>
      <c r="X8" s="60">
        <v>16132300</v>
      </c>
      <c r="Y8" s="60">
        <v>5908700</v>
      </c>
      <c r="Z8" s="140">
        <v>36.63</v>
      </c>
      <c r="AA8" s="62">
        <v>24198450</v>
      </c>
    </row>
    <row r="9" spans="1:27" ht="13.5">
      <c r="A9" s="249" t="s">
        <v>180</v>
      </c>
      <c r="B9" s="182"/>
      <c r="C9" s="155">
        <v>194450</v>
      </c>
      <c r="D9" s="155"/>
      <c r="E9" s="59">
        <v>134076</v>
      </c>
      <c r="F9" s="60">
        <v>134076</v>
      </c>
      <c r="G9" s="60">
        <v>28962</v>
      </c>
      <c r="H9" s="60">
        <v>9819</v>
      </c>
      <c r="I9" s="60">
        <v>1690</v>
      </c>
      <c r="J9" s="60">
        <v>40471</v>
      </c>
      <c r="K9" s="60">
        <v>3895</v>
      </c>
      <c r="L9" s="60">
        <v>10055</v>
      </c>
      <c r="M9" s="60">
        <v>19137</v>
      </c>
      <c r="N9" s="60">
        <v>33087</v>
      </c>
      <c r="O9" s="60"/>
      <c r="P9" s="60"/>
      <c r="Q9" s="60"/>
      <c r="R9" s="60"/>
      <c r="S9" s="60"/>
      <c r="T9" s="60"/>
      <c r="U9" s="60"/>
      <c r="V9" s="60"/>
      <c r="W9" s="60">
        <v>73558</v>
      </c>
      <c r="X9" s="60">
        <v>67038</v>
      </c>
      <c r="Y9" s="60">
        <v>6520</v>
      </c>
      <c r="Z9" s="140">
        <v>9.73</v>
      </c>
      <c r="AA9" s="62">
        <v>134076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-68891695</v>
      </c>
      <c r="D12" s="155"/>
      <c r="E12" s="59">
        <v>-85735980</v>
      </c>
      <c r="F12" s="60">
        <v>-85735980</v>
      </c>
      <c r="G12" s="60">
        <v>-17987076</v>
      </c>
      <c r="H12" s="60">
        <v>-14630442</v>
      </c>
      <c r="I12" s="60">
        <v>-6630259</v>
      </c>
      <c r="J12" s="60">
        <v>-39247777</v>
      </c>
      <c r="K12" s="60">
        <v>-7723853</v>
      </c>
      <c r="L12" s="60">
        <v>-8013722</v>
      </c>
      <c r="M12" s="60">
        <v>-17930543</v>
      </c>
      <c r="N12" s="60">
        <v>-33668118</v>
      </c>
      <c r="O12" s="60"/>
      <c r="P12" s="60"/>
      <c r="Q12" s="60"/>
      <c r="R12" s="60"/>
      <c r="S12" s="60"/>
      <c r="T12" s="60"/>
      <c r="U12" s="60"/>
      <c r="V12" s="60"/>
      <c r="W12" s="60">
        <v>-72915895</v>
      </c>
      <c r="X12" s="60">
        <v>-42867990</v>
      </c>
      <c r="Y12" s="60">
        <v>-30047905</v>
      </c>
      <c r="Z12" s="140">
        <v>70.09</v>
      </c>
      <c r="AA12" s="62">
        <v>-85735980</v>
      </c>
    </row>
    <row r="13" spans="1:27" ht="13.5">
      <c r="A13" s="249" t="s">
        <v>40</v>
      </c>
      <c r="B13" s="182"/>
      <c r="C13" s="155">
        <v>-560119</v>
      </c>
      <c r="D13" s="155"/>
      <c r="E13" s="59">
        <v>-150000</v>
      </c>
      <c r="F13" s="60">
        <v>-150000</v>
      </c>
      <c r="G13" s="60">
        <v>-3632</v>
      </c>
      <c r="H13" s="60">
        <v>-4124</v>
      </c>
      <c r="I13" s="60">
        <v>-3357</v>
      </c>
      <c r="J13" s="60">
        <v>-11113</v>
      </c>
      <c r="K13" s="60">
        <v>-2980</v>
      </c>
      <c r="L13" s="60">
        <v>-3986</v>
      </c>
      <c r="M13" s="60">
        <v>-6368</v>
      </c>
      <c r="N13" s="60">
        <v>-13334</v>
      </c>
      <c r="O13" s="60"/>
      <c r="P13" s="60"/>
      <c r="Q13" s="60"/>
      <c r="R13" s="60"/>
      <c r="S13" s="60"/>
      <c r="T13" s="60"/>
      <c r="U13" s="60"/>
      <c r="V13" s="60"/>
      <c r="W13" s="60">
        <v>-24447</v>
      </c>
      <c r="X13" s="60">
        <v>-75000</v>
      </c>
      <c r="Y13" s="60">
        <v>50553</v>
      </c>
      <c r="Z13" s="140">
        <v>-67.4</v>
      </c>
      <c r="AA13" s="62">
        <v>-150000</v>
      </c>
    </row>
    <row r="14" spans="1:27" ht="13.5">
      <c r="A14" s="249" t="s">
        <v>42</v>
      </c>
      <c r="B14" s="182"/>
      <c r="C14" s="155"/>
      <c r="D14" s="155"/>
      <c r="E14" s="59">
        <v>-200004</v>
      </c>
      <c r="F14" s="60">
        <v>-200004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-100002</v>
      </c>
      <c r="Y14" s="60">
        <v>100002</v>
      </c>
      <c r="Z14" s="140">
        <v>-100</v>
      </c>
      <c r="AA14" s="62">
        <v>-200004</v>
      </c>
    </row>
    <row r="15" spans="1:27" ht="13.5">
      <c r="A15" s="250" t="s">
        <v>184</v>
      </c>
      <c r="B15" s="251"/>
      <c r="C15" s="168">
        <f aca="true" t="shared" si="0" ref="C15:Y15">SUM(C6:C14)</f>
        <v>19694753</v>
      </c>
      <c r="D15" s="168">
        <f>SUM(D6:D14)</f>
        <v>0</v>
      </c>
      <c r="E15" s="72">
        <f t="shared" si="0"/>
        <v>30553758</v>
      </c>
      <c r="F15" s="73">
        <f t="shared" si="0"/>
        <v>30553758</v>
      </c>
      <c r="G15" s="73">
        <f t="shared" si="0"/>
        <v>9262669</v>
      </c>
      <c r="H15" s="73">
        <f t="shared" si="0"/>
        <v>-9697454</v>
      </c>
      <c r="I15" s="73">
        <f t="shared" si="0"/>
        <v>-3017371</v>
      </c>
      <c r="J15" s="73">
        <f t="shared" si="0"/>
        <v>-3452156</v>
      </c>
      <c r="K15" s="73">
        <f t="shared" si="0"/>
        <v>-2717715</v>
      </c>
      <c r="L15" s="73">
        <f t="shared" si="0"/>
        <v>11604008</v>
      </c>
      <c r="M15" s="73">
        <f t="shared" si="0"/>
        <v>-5350080</v>
      </c>
      <c r="N15" s="73">
        <f t="shared" si="0"/>
        <v>3536213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84057</v>
      </c>
      <c r="X15" s="73">
        <f t="shared" si="0"/>
        <v>19309954</v>
      </c>
      <c r="Y15" s="73">
        <f t="shared" si="0"/>
        <v>-19225897</v>
      </c>
      <c r="Z15" s="170">
        <f>+IF(X15&lt;&gt;0,+(Y15/X15)*100,0)</f>
        <v>-99.56469601118677</v>
      </c>
      <c r="AA15" s="74">
        <f>SUM(AA6:AA14)</f>
        <v>30553758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291505</v>
      </c>
      <c r="D19" s="155"/>
      <c r="E19" s="59">
        <v>500000</v>
      </c>
      <c r="F19" s="60">
        <v>500000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500000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>
        <v>4603374</v>
      </c>
      <c r="J22" s="60">
        <v>4603374</v>
      </c>
      <c r="K22" s="60">
        <v>1433207</v>
      </c>
      <c r="L22" s="60"/>
      <c r="M22" s="60"/>
      <c r="N22" s="60">
        <v>1433207</v>
      </c>
      <c r="O22" s="60"/>
      <c r="P22" s="60"/>
      <c r="Q22" s="60"/>
      <c r="R22" s="60"/>
      <c r="S22" s="60"/>
      <c r="T22" s="60"/>
      <c r="U22" s="60"/>
      <c r="V22" s="60"/>
      <c r="W22" s="60">
        <v>6036581</v>
      </c>
      <c r="X22" s="60"/>
      <c r="Y22" s="60">
        <v>6036581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-21898405</v>
      </c>
      <c r="D24" s="155"/>
      <c r="E24" s="59">
        <v>-26028456</v>
      </c>
      <c r="F24" s="60">
        <v>-26028456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-13014228</v>
      </c>
      <c r="Y24" s="60">
        <v>13014228</v>
      </c>
      <c r="Z24" s="140">
        <v>-100</v>
      </c>
      <c r="AA24" s="62">
        <v>-26028456</v>
      </c>
    </row>
    <row r="25" spans="1:27" ht="13.5">
      <c r="A25" s="250" t="s">
        <v>191</v>
      </c>
      <c r="B25" s="251"/>
      <c r="C25" s="168">
        <f aca="true" t="shared" si="1" ref="C25:Y25">SUM(C19:C24)</f>
        <v>-21606900</v>
      </c>
      <c r="D25" s="168">
        <f>SUM(D19:D24)</f>
        <v>0</v>
      </c>
      <c r="E25" s="72">
        <f t="shared" si="1"/>
        <v>-25528456</v>
      </c>
      <c r="F25" s="73">
        <f t="shared" si="1"/>
        <v>-25528456</v>
      </c>
      <c r="G25" s="73">
        <f t="shared" si="1"/>
        <v>0</v>
      </c>
      <c r="H25" s="73">
        <f t="shared" si="1"/>
        <v>0</v>
      </c>
      <c r="I25" s="73">
        <f t="shared" si="1"/>
        <v>4603374</v>
      </c>
      <c r="J25" s="73">
        <f t="shared" si="1"/>
        <v>4603374</v>
      </c>
      <c r="K25" s="73">
        <f t="shared" si="1"/>
        <v>1433207</v>
      </c>
      <c r="L25" s="73">
        <f t="shared" si="1"/>
        <v>0</v>
      </c>
      <c r="M25" s="73">
        <f t="shared" si="1"/>
        <v>0</v>
      </c>
      <c r="N25" s="73">
        <f t="shared" si="1"/>
        <v>1433207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6036581</v>
      </c>
      <c r="X25" s="73">
        <f t="shared" si="1"/>
        <v>-13014228</v>
      </c>
      <c r="Y25" s="73">
        <f t="shared" si="1"/>
        <v>19050809</v>
      </c>
      <c r="Z25" s="170">
        <f>+IF(X25&lt;&gt;0,+(Y25/X25)*100,0)</f>
        <v>-146.38447244047055</v>
      </c>
      <c r="AA25" s="74">
        <f>SUM(AA19:AA24)</f>
        <v>-25528456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990982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-1418963</v>
      </c>
      <c r="F33" s="60">
        <v>-1418963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-1418963</v>
      </c>
    </row>
    <row r="34" spans="1:27" ht="13.5">
      <c r="A34" s="250" t="s">
        <v>197</v>
      </c>
      <c r="B34" s="251"/>
      <c r="C34" s="168">
        <f aca="true" t="shared" si="2" ref="C34:Y34">SUM(C29:C33)</f>
        <v>990982</v>
      </c>
      <c r="D34" s="168">
        <f>SUM(D29:D33)</f>
        <v>0</v>
      </c>
      <c r="E34" s="72">
        <f t="shared" si="2"/>
        <v>-1418963</v>
      </c>
      <c r="F34" s="73">
        <f t="shared" si="2"/>
        <v>-1418963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-1418963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-921165</v>
      </c>
      <c r="D36" s="153">
        <f>+D15+D25+D34</f>
        <v>0</v>
      </c>
      <c r="E36" s="99">
        <f t="shared" si="3"/>
        <v>3606339</v>
      </c>
      <c r="F36" s="100">
        <f t="shared" si="3"/>
        <v>3606339</v>
      </c>
      <c r="G36" s="100">
        <f t="shared" si="3"/>
        <v>9262669</v>
      </c>
      <c r="H36" s="100">
        <f t="shared" si="3"/>
        <v>-9697454</v>
      </c>
      <c r="I36" s="100">
        <f t="shared" si="3"/>
        <v>1586003</v>
      </c>
      <c r="J36" s="100">
        <f t="shared" si="3"/>
        <v>1151218</v>
      </c>
      <c r="K36" s="100">
        <f t="shared" si="3"/>
        <v>-1284508</v>
      </c>
      <c r="L36" s="100">
        <f t="shared" si="3"/>
        <v>11604008</v>
      </c>
      <c r="M36" s="100">
        <f t="shared" si="3"/>
        <v>-5350080</v>
      </c>
      <c r="N36" s="100">
        <f t="shared" si="3"/>
        <v>4969420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6120638</v>
      </c>
      <c r="X36" s="100">
        <f t="shared" si="3"/>
        <v>6295726</v>
      </c>
      <c r="Y36" s="100">
        <f t="shared" si="3"/>
        <v>-175088</v>
      </c>
      <c r="Z36" s="137">
        <f>+IF(X36&lt;&gt;0,+(Y36/X36)*100,0)</f>
        <v>-2.781061310482699</v>
      </c>
      <c r="AA36" s="102">
        <f>+AA15+AA25+AA34</f>
        <v>3606339</v>
      </c>
    </row>
    <row r="37" spans="1:27" ht="13.5">
      <c r="A37" s="249" t="s">
        <v>199</v>
      </c>
      <c r="B37" s="182"/>
      <c r="C37" s="153">
        <v>2385904</v>
      </c>
      <c r="D37" s="153"/>
      <c r="E37" s="99">
        <v>-3550969</v>
      </c>
      <c r="F37" s="100">
        <v>-3550969</v>
      </c>
      <c r="G37" s="100">
        <v>505473</v>
      </c>
      <c r="H37" s="100">
        <v>9768142</v>
      </c>
      <c r="I37" s="100">
        <v>70688</v>
      </c>
      <c r="J37" s="100">
        <v>505473</v>
      </c>
      <c r="K37" s="100">
        <v>1656691</v>
      </c>
      <c r="L37" s="100">
        <v>372183</v>
      </c>
      <c r="M37" s="100">
        <v>11976191</v>
      </c>
      <c r="N37" s="100">
        <v>1656691</v>
      </c>
      <c r="O37" s="100"/>
      <c r="P37" s="100"/>
      <c r="Q37" s="100"/>
      <c r="R37" s="100"/>
      <c r="S37" s="100"/>
      <c r="T37" s="100"/>
      <c r="U37" s="100"/>
      <c r="V37" s="100"/>
      <c r="W37" s="100">
        <v>505473</v>
      </c>
      <c r="X37" s="100">
        <v>-3550969</v>
      </c>
      <c r="Y37" s="100">
        <v>4056442</v>
      </c>
      <c r="Z37" s="137">
        <v>-114.23</v>
      </c>
      <c r="AA37" s="102">
        <v>-3550969</v>
      </c>
    </row>
    <row r="38" spans="1:27" ht="13.5">
      <c r="A38" s="269" t="s">
        <v>200</v>
      </c>
      <c r="B38" s="256"/>
      <c r="C38" s="257">
        <v>1464739</v>
      </c>
      <c r="D38" s="257"/>
      <c r="E38" s="258">
        <v>55370</v>
      </c>
      <c r="F38" s="259">
        <v>55370</v>
      </c>
      <c r="G38" s="259">
        <v>9768142</v>
      </c>
      <c r="H38" s="259">
        <v>70688</v>
      </c>
      <c r="I38" s="259">
        <v>1656691</v>
      </c>
      <c r="J38" s="259">
        <v>1656691</v>
      </c>
      <c r="K38" s="259">
        <v>372183</v>
      </c>
      <c r="L38" s="259">
        <v>11976191</v>
      </c>
      <c r="M38" s="259">
        <v>6626111</v>
      </c>
      <c r="N38" s="259">
        <v>6626111</v>
      </c>
      <c r="O38" s="259"/>
      <c r="P38" s="259"/>
      <c r="Q38" s="259"/>
      <c r="R38" s="259"/>
      <c r="S38" s="259"/>
      <c r="T38" s="259"/>
      <c r="U38" s="259"/>
      <c r="V38" s="259"/>
      <c r="W38" s="259">
        <v>6626111</v>
      </c>
      <c r="X38" s="259">
        <v>2744757</v>
      </c>
      <c r="Y38" s="259">
        <v>3881354</v>
      </c>
      <c r="Z38" s="260">
        <v>141.41</v>
      </c>
      <c r="AA38" s="261">
        <v>55370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24130000</v>
      </c>
      <c r="F5" s="106">
        <f t="shared" si="0"/>
        <v>24130000</v>
      </c>
      <c r="G5" s="106">
        <f t="shared" si="0"/>
        <v>3459938</v>
      </c>
      <c r="H5" s="106">
        <f t="shared" si="0"/>
        <v>2284877</v>
      </c>
      <c r="I5" s="106">
        <f t="shared" si="0"/>
        <v>1196062</v>
      </c>
      <c r="J5" s="106">
        <f t="shared" si="0"/>
        <v>6940877</v>
      </c>
      <c r="K5" s="106">
        <f t="shared" si="0"/>
        <v>1299465</v>
      </c>
      <c r="L5" s="106">
        <f t="shared" si="0"/>
        <v>4103506</v>
      </c>
      <c r="M5" s="106">
        <f t="shared" si="0"/>
        <v>4498114</v>
      </c>
      <c r="N5" s="106">
        <f t="shared" si="0"/>
        <v>9901085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16841962</v>
      </c>
      <c r="X5" s="106">
        <f t="shared" si="0"/>
        <v>12065000</v>
      </c>
      <c r="Y5" s="106">
        <f t="shared" si="0"/>
        <v>4776962</v>
      </c>
      <c r="Z5" s="201">
        <f>+IF(X5&lt;&gt;0,+(Y5/X5)*100,0)</f>
        <v>39.59355159552425</v>
      </c>
      <c r="AA5" s="199">
        <f>SUM(AA11:AA18)</f>
        <v>24130000</v>
      </c>
    </row>
    <row r="6" spans="1:27" ht="13.5">
      <c r="A6" s="291" t="s">
        <v>204</v>
      </c>
      <c r="B6" s="142"/>
      <c r="C6" s="62"/>
      <c r="D6" s="156"/>
      <c r="E6" s="60">
        <v>6750000</v>
      </c>
      <c r="F6" s="60">
        <v>6750000</v>
      </c>
      <c r="G6" s="60">
        <v>1085722</v>
      </c>
      <c r="H6" s="60">
        <v>1912279</v>
      </c>
      <c r="I6" s="60">
        <v>1077682</v>
      </c>
      <c r="J6" s="60">
        <v>4075683</v>
      </c>
      <c r="K6" s="60">
        <v>522482</v>
      </c>
      <c r="L6" s="60">
        <v>940145</v>
      </c>
      <c r="M6" s="60">
        <v>656206</v>
      </c>
      <c r="N6" s="60">
        <v>2118833</v>
      </c>
      <c r="O6" s="60"/>
      <c r="P6" s="60"/>
      <c r="Q6" s="60"/>
      <c r="R6" s="60"/>
      <c r="S6" s="60"/>
      <c r="T6" s="60"/>
      <c r="U6" s="60"/>
      <c r="V6" s="60"/>
      <c r="W6" s="60">
        <v>6194516</v>
      </c>
      <c r="X6" s="60">
        <v>3375000</v>
      </c>
      <c r="Y6" s="60">
        <v>2819516</v>
      </c>
      <c r="Z6" s="140">
        <v>83.54</v>
      </c>
      <c r="AA6" s="155">
        <v>6750000</v>
      </c>
    </row>
    <row r="7" spans="1:27" ht="13.5">
      <c r="A7" s="291" t="s">
        <v>205</v>
      </c>
      <c r="B7" s="142"/>
      <c r="C7" s="62"/>
      <c r="D7" s="156"/>
      <c r="E7" s="60">
        <v>9500000</v>
      </c>
      <c r="F7" s="60">
        <v>9500000</v>
      </c>
      <c r="G7" s="60">
        <v>456000</v>
      </c>
      <c r="H7" s="60">
        <v>112500</v>
      </c>
      <c r="I7" s="60">
        <v>118380</v>
      </c>
      <c r="J7" s="60">
        <v>686880</v>
      </c>
      <c r="K7" s="60">
        <v>118380</v>
      </c>
      <c r="L7" s="60">
        <v>2000000</v>
      </c>
      <c r="M7" s="60">
        <v>1930989</v>
      </c>
      <c r="N7" s="60">
        <v>4049369</v>
      </c>
      <c r="O7" s="60"/>
      <c r="P7" s="60"/>
      <c r="Q7" s="60"/>
      <c r="R7" s="60"/>
      <c r="S7" s="60"/>
      <c r="T7" s="60"/>
      <c r="U7" s="60"/>
      <c r="V7" s="60"/>
      <c r="W7" s="60">
        <v>4736249</v>
      </c>
      <c r="X7" s="60">
        <v>4750000</v>
      </c>
      <c r="Y7" s="60">
        <v>-13751</v>
      </c>
      <c r="Z7" s="140">
        <v>-0.29</v>
      </c>
      <c r="AA7" s="155">
        <v>9500000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80298</v>
      </c>
      <c r="I10" s="60"/>
      <c r="J10" s="60">
        <v>80298</v>
      </c>
      <c r="K10" s="60">
        <v>382185</v>
      </c>
      <c r="L10" s="60">
        <v>816543</v>
      </c>
      <c r="M10" s="60">
        <v>998785</v>
      </c>
      <c r="N10" s="60">
        <v>2197513</v>
      </c>
      <c r="O10" s="60"/>
      <c r="P10" s="60"/>
      <c r="Q10" s="60"/>
      <c r="R10" s="60"/>
      <c r="S10" s="60"/>
      <c r="T10" s="60"/>
      <c r="U10" s="60"/>
      <c r="V10" s="60"/>
      <c r="W10" s="60">
        <v>2277811</v>
      </c>
      <c r="X10" s="60"/>
      <c r="Y10" s="60">
        <v>2277811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16250000</v>
      </c>
      <c r="F11" s="295">
        <f t="shared" si="1"/>
        <v>16250000</v>
      </c>
      <c r="G11" s="295">
        <f t="shared" si="1"/>
        <v>1541722</v>
      </c>
      <c r="H11" s="295">
        <f t="shared" si="1"/>
        <v>2105077</v>
      </c>
      <c r="I11" s="295">
        <f t="shared" si="1"/>
        <v>1196062</v>
      </c>
      <c r="J11" s="295">
        <f t="shared" si="1"/>
        <v>4842861</v>
      </c>
      <c r="K11" s="295">
        <f t="shared" si="1"/>
        <v>1023047</v>
      </c>
      <c r="L11" s="295">
        <f t="shared" si="1"/>
        <v>3756688</v>
      </c>
      <c r="M11" s="295">
        <f t="shared" si="1"/>
        <v>3585980</v>
      </c>
      <c r="N11" s="295">
        <f t="shared" si="1"/>
        <v>8365715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13208576</v>
      </c>
      <c r="X11" s="295">
        <f t="shared" si="1"/>
        <v>8125000</v>
      </c>
      <c r="Y11" s="295">
        <f t="shared" si="1"/>
        <v>5083576</v>
      </c>
      <c r="Z11" s="296">
        <f>+IF(X11&lt;&gt;0,+(Y11/X11)*100,0)</f>
        <v>62.567089230769234</v>
      </c>
      <c r="AA11" s="297">
        <f>SUM(AA6:AA10)</f>
        <v>16250000</v>
      </c>
    </row>
    <row r="12" spans="1:27" ht="13.5">
      <c r="A12" s="298" t="s">
        <v>210</v>
      </c>
      <c r="B12" s="136"/>
      <c r="C12" s="62"/>
      <c r="D12" s="156"/>
      <c r="E12" s="60">
        <v>3050000</v>
      </c>
      <c r="F12" s="60">
        <v>3050000</v>
      </c>
      <c r="G12" s="60">
        <v>1918216</v>
      </c>
      <c r="H12" s="60">
        <v>179800</v>
      </c>
      <c r="I12" s="60"/>
      <c r="J12" s="60">
        <v>2098016</v>
      </c>
      <c r="K12" s="60">
        <v>276418</v>
      </c>
      <c r="L12" s="60">
        <v>346818</v>
      </c>
      <c r="M12" s="60">
        <v>912134</v>
      </c>
      <c r="N12" s="60">
        <v>1535370</v>
      </c>
      <c r="O12" s="60"/>
      <c r="P12" s="60"/>
      <c r="Q12" s="60"/>
      <c r="R12" s="60"/>
      <c r="S12" s="60"/>
      <c r="T12" s="60"/>
      <c r="U12" s="60"/>
      <c r="V12" s="60"/>
      <c r="W12" s="60">
        <v>3633386</v>
      </c>
      <c r="X12" s="60">
        <v>1525000</v>
      </c>
      <c r="Y12" s="60">
        <v>2108386</v>
      </c>
      <c r="Z12" s="140">
        <v>138.25</v>
      </c>
      <c r="AA12" s="155">
        <v>3050000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4830000</v>
      </c>
      <c r="F15" s="60">
        <v>4830000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2415000</v>
      </c>
      <c r="Y15" s="60">
        <v>-2415000</v>
      </c>
      <c r="Z15" s="140">
        <v>-100</v>
      </c>
      <c r="AA15" s="155">
        <v>4830000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1898000</v>
      </c>
      <c r="F20" s="100">
        <f t="shared" si="2"/>
        <v>1898000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949000</v>
      </c>
      <c r="Y20" s="100">
        <f t="shared" si="2"/>
        <v>-949000</v>
      </c>
      <c r="Z20" s="137">
        <f>+IF(X20&lt;&gt;0,+(Y20/X20)*100,0)</f>
        <v>-100</v>
      </c>
      <c r="AA20" s="153">
        <f>SUM(AA26:AA33)</f>
        <v>1898000</v>
      </c>
    </row>
    <row r="21" spans="1:27" ht="13.5">
      <c r="A21" s="291" t="s">
        <v>204</v>
      </c>
      <c r="B21" s="142"/>
      <c r="C21" s="62"/>
      <c r="D21" s="156"/>
      <c r="E21" s="60">
        <v>1898000</v>
      </c>
      <c r="F21" s="60">
        <v>1898000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949000</v>
      </c>
      <c r="Y21" s="60">
        <v>-949000</v>
      </c>
      <c r="Z21" s="140">
        <v>-100</v>
      </c>
      <c r="AA21" s="155">
        <v>1898000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1898000</v>
      </c>
      <c r="F26" s="295">
        <f t="shared" si="3"/>
        <v>1898000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949000</v>
      </c>
      <c r="Y26" s="295">
        <f t="shared" si="3"/>
        <v>-949000</v>
      </c>
      <c r="Z26" s="296">
        <f>+IF(X26&lt;&gt;0,+(Y26/X26)*100,0)</f>
        <v>-100</v>
      </c>
      <c r="AA26" s="297">
        <f>SUM(AA21:AA25)</f>
        <v>1898000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8648000</v>
      </c>
      <c r="F36" s="60">
        <f t="shared" si="4"/>
        <v>8648000</v>
      </c>
      <c r="G36" s="60">
        <f t="shared" si="4"/>
        <v>1085722</v>
      </c>
      <c r="H36" s="60">
        <f t="shared" si="4"/>
        <v>1912279</v>
      </c>
      <c r="I36" s="60">
        <f t="shared" si="4"/>
        <v>1077682</v>
      </c>
      <c r="J36" s="60">
        <f t="shared" si="4"/>
        <v>4075683</v>
      </c>
      <c r="K36" s="60">
        <f t="shared" si="4"/>
        <v>522482</v>
      </c>
      <c r="L36" s="60">
        <f t="shared" si="4"/>
        <v>940145</v>
      </c>
      <c r="M36" s="60">
        <f t="shared" si="4"/>
        <v>656206</v>
      </c>
      <c r="N36" s="60">
        <f t="shared" si="4"/>
        <v>2118833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6194516</v>
      </c>
      <c r="X36" s="60">
        <f t="shared" si="4"/>
        <v>4324000</v>
      </c>
      <c r="Y36" s="60">
        <f t="shared" si="4"/>
        <v>1870516</v>
      </c>
      <c r="Z36" s="140">
        <f aca="true" t="shared" si="5" ref="Z36:Z49">+IF(X36&lt;&gt;0,+(Y36/X36)*100,0)</f>
        <v>43.25892691951896</v>
      </c>
      <c r="AA36" s="155">
        <f>AA6+AA21</f>
        <v>8648000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9500000</v>
      </c>
      <c r="F37" s="60">
        <f t="shared" si="4"/>
        <v>9500000</v>
      </c>
      <c r="G37" s="60">
        <f t="shared" si="4"/>
        <v>456000</v>
      </c>
      <c r="H37" s="60">
        <f t="shared" si="4"/>
        <v>112500</v>
      </c>
      <c r="I37" s="60">
        <f t="shared" si="4"/>
        <v>118380</v>
      </c>
      <c r="J37" s="60">
        <f t="shared" si="4"/>
        <v>686880</v>
      </c>
      <c r="K37" s="60">
        <f t="shared" si="4"/>
        <v>118380</v>
      </c>
      <c r="L37" s="60">
        <f t="shared" si="4"/>
        <v>2000000</v>
      </c>
      <c r="M37" s="60">
        <f t="shared" si="4"/>
        <v>1930989</v>
      </c>
      <c r="N37" s="60">
        <f t="shared" si="4"/>
        <v>4049369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4736249</v>
      </c>
      <c r="X37" s="60">
        <f t="shared" si="4"/>
        <v>4750000</v>
      </c>
      <c r="Y37" s="60">
        <f t="shared" si="4"/>
        <v>-13751</v>
      </c>
      <c r="Z37" s="140">
        <f t="shared" si="5"/>
        <v>-0.28949473684210525</v>
      </c>
      <c r="AA37" s="155">
        <f>AA7+AA22</f>
        <v>9500000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80298</v>
      </c>
      <c r="I40" s="60">
        <f t="shared" si="4"/>
        <v>0</v>
      </c>
      <c r="J40" s="60">
        <f t="shared" si="4"/>
        <v>80298</v>
      </c>
      <c r="K40" s="60">
        <f t="shared" si="4"/>
        <v>382185</v>
      </c>
      <c r="L40" s="60">
        <f t="shared" si="4"/>
        <v>816543</v>
      </c>
      <c r="M40" s="60">
        <f t="shared" si="4"/>
        <v>998785</v>
      </c>
      <c r="N40" s="60">
        <f t="shared" si="4"/>
        <v>2197513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2277811</v>
      </c>
      <c r="X40" s="60">
        <f t="shared" si="4"/>
        <v>0</v>
      </c>
      <c r="Y40" s="60">
        <f t="shared" si="4"/>
        <v>2277811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18148000</v>
      </c>
      <c r="F41" s="295">
        <f t="shared" si="6"/>
        <v>18148000</v>
      </c>
      <c r="G41" s="295">
        <f t="shared" si="6"/>
        <v>1541722</v>
      </c>
      <c r="H41" s="295">
        <f t="shared" si="6"/>
        <v>2105077</v>
      </c>
      <c r="I41" s="295">
        <f t="shared" si="6"/>
        <v>1196062</v>
      </c>
      <c r="J41" s="295">
        <f t="shared" si="6"/>
        <v>4842861</v>
      </c>
      <c r="K41" s="295">
        <f t="shared" si="6"/>
        <v>1023047</v>
      </c>
      <c r="L41" s="295">
        <f t="shared" si="6"/>
        <v>3756688</v>
      </c>
      <c r="M41" s="295">
        <f t="shared" si="6"/>
        <v>3585980</v>
      </c>
      <c r="N41" s="295">
        <f t="shared" si="6"/>
        <v>8365715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13208576</v>
      </c>
      <c r="X41" s="295">
        <f t="shared" si="6"/>
        <v>9074000</v>
      </c>
      <c r="Y41" s="295">
        <f t="shared" si="6"/>
        <v>4134576</v>
      </c>
      <c r="Z41" s="296">
        <f t="shared" si="5"/>
        <v>45.5650870619352</v>
      </c>
      <c r="AA41" s="297">
        <f>SUM(AA36:AA40)</f>
        <v>18148000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3050000</v>
      </c>
      <c r="F42" s="54">
        <f t="shared" si="7"/>
        <v>3050000</v>
      </c>
      <c r="G42" s="54">
        <f t="shared" si="7"/>
        <v>1918216</v>
      </c>
      <c r="H42" s="54">
        <f t="shared" si="7"/>
        <v>179800</v>
      </c>
      <c r="I42" s="54">
        <f t="shared" si="7"/>
        <v>0</v>
      </c>
      <c r="J42" s="54">
        <f t="shared" si="7"/>
        <v>2098016</v>
      </c>
      <c r="K42" s="54">
        <f t="shared" si="7"/>
        <v>276418</v>
      </c>
      <c r="L42" s="54">
        <f t="shared" si="7"/>
        <v>346818</v>
      </c>
      <c r="M42" s="54">
        <f t="shared" si="7"/>
        <v>912134</v>
      </c>
      <c r="N42" s="54">
        <f t="shared" si="7"/>
        <v>1535370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3633386</v>
      </c>
      <c r="X42" s="54">
        <f t="shared" si="7"/>
        <v>1525000</v>
      </c>
      <c r="Y42" s="54">
        <f t="shared" si="7"/>
        <v>2108386</v>
      </c>
      <c r="Z42" s="184">
        <f t="shared" si="5"/>
        <v>138.25481967213116</v>
      </c>
      <c r="AA42" s="130">
        <f aca="true" t="shared" si="8" ref="AA42:AA48">AA12+AA27</f>
        <v>3050000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4830000</v>
      </c>
      <c r="F45" s="54">
        <f t="shared" si="7"/>
        <v>4830000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2415000</v>
      </c>
      <c r="Y45" s="54">
        <f t="shared" si="7"/>
        <v>-2415000</v>
      </c>
      <c r="Z45" s="184">
        <f t="shared" si="5"/>
        <v>-100</v>
      </c>
      <c r="AA45" s="130">
        <f t="shared" si="8"/>
        <v>4830000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26028000</v>
      </c>
      <c r="F49" s="220">
        <f t="shared" si="9"/>
        <v>26028000</v>
      </c>
      <c r="G49" s="220">
        <f t="shared" si="9"/>
        <v>3459938</v>
      </c>
      <c r="H49" s="220">
        <f t="shared" si="9"/>
        <v>2284877</v>
      </c>
      <c r="I49" s="220">
        <f t="shared" si="9"/>
        <v>1196062</v>
      </c>
      <c r="J49" s="220">
        <f t="shared" si="9"/>
        <v>6940877</v>
      </c>
      <c r="K49" s="220">
        <f t="shared" si="9"/>
        <v>1299465</v>
      </c>
      <c r="L49" s="220">
        <f t="shared" si="9"/>
        <v>4103506</v>
      </c>
      <c r="M49" s="220">
        <f t="shared" si="9"/>
        <v>4498114</v>
      </c>
      <c r="N49" s="220">
        <f t="shared" si="9"/>
        <v>9901085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16841962</v>
      </c>
      <c r="X49" s="220">
        <f t="shared" si="9"/>
        <v>13014000</v>
      </c>
      <c r="Y49" s="220">
        <f t="shared" si="9"/>
        <v>3827962</v>
      </c>
      <c r="Z49" s="221">
        <f t="shared" si="5"/>
        <v>29.414184724143233</v>
      </c>
      <c r="AA49" s="222">
        <f>SUM(AA41:AA48)</f>
        <v>26028000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2463335</v>
      </c>
      <c r="F51" s="54">
        <f t="shared" si="10"/>
        <v>2463335</v>
      </c>
      <c r="G51" s="54">
        <f t="shared" si="10"/>
        <v>0</v>
      </c>
      <c r="H51" s="54">
        <f t="shared" si="10"/>
        <v>245884</v>
      </c>
      <c r="I51" s="54">
        <f t="shared" si="10"/>
        <v>0</v>
      </c>
      <c r="J51" s="54">
        <f t="shared" si="10"/>
        <v>245884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245884</v>
      </c>
      <c r="X51" s="54">
        <f t="shared" si="10"/>
        <v>1231668</v>
      </c>
      <c r="Y51" s="54">
        <f t="shared" si="10"/>
        <v>-985784</v>
      </c>
      <c r="Z51" s="184">
        <f>+IF(X51&lt;&gt;0,+(Y51/X51)*100,0)</f>
        <v>-80.03650334343347</v>
      </c>
      <c r="AA51" s="130">
        <f>SUM(AA57:AA61)</f>
        <v>2463335</v>
      </c>
    </row>
    <row r="52" spans="1:27" ht="13.5">
      <c r="A52" s="310" t="s">
        <v>204</v>
      </c>
      <c r="B52" s="142"/>
      <c r="C52" s="62"/>
      <c r="D52" s="156"/>
      <c r="E52" s="60">
        <v>640000</v>
      </c>
      <c r="F52" s="60">
        <v>640000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320000</v>
      </c>
      <c r="Y52" s="60">
        <v>-320000</v>
      </c>
      <c r="Z52" s="140">
        <v>-100</v>
      </c>
      <c r="AA52" s="155">
        <v>640000</v>
      </c>
    </row>
    <row r="53" spans="1:27" ht="13.5">
      <c r="A53" s="310" t="s">
        <v>205</v>
      </c>
      <c r="B53" s="142"/>
      <c r="C53" s="62"/>
      <c r="D53" s="156"/>
      <c r="E53" s="60">
        <v>600000</v>
      </c>
      <c r="F53" s="60">
        <v>600000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300000</v>
      </c>
      <c r="Y53" s="60">
        <v>-300000</v>
      </c>
      <c r="Z53" s="140">
        <v>-100</v>
      </c>
      <c r="AA53" s="155">
        <v>600000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1240000</v>
      </c>
      <c r="F57" s="295">
        <f t="shared" si="11"/>
        <v>1240000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620000</v>
      </c>
      <c r="Y57" s="295">
        <f t="shared" si="11"/>
        <v>-620000</v>
      </c>
      <c r="Z57" s="296">
        <f>+IF(X57&lt;&gt;0,+(Y57/X57)*100,0)</f>
        <v>-100</v>
      </c>
      <c r="AA57" s="297">
        <f>SUM(AA52:AA56)</f>
        <v>1240000</v>
      </c>
    </row>
    <row r="58" spans="1:27" ht="13.5">
      <c r="A58" s="311" t="s">
        <v>210</v>
      </c>
      <c r="B58" s="136"/>
      <c r="C58" s="62"/>
      <c r="D58" s="156"/>
      <c r="E58" s="60">
        <v>150000</v>
      </c>
      <c r="F58" s="60">
        <v>150000</v>
      </c>
      <c r="G58" s="60"/>
      <c r="H58" s="60">
        <v>245884</v>
      </c>
      <c r="I58" s="60"/>
      <c r="J58" s="60">
        <v>245884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245884</v>
      </c>
      <c r="X58" s="60">
        <v>75000</v>
      </c>
      <c r="Y58" s="60">
        <v>170884</v>
      </c>
      <c r="Z58" s="140">
        <v>227.85</v>
      </c>
      <c r="AA58" s="155">
        <v>150000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1073335</v>
      </c>
      <c r="F61" s="60">
        <v>1073335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536668</v>
      </c>
      <c r="Y61" s="60">
        <v>-536668</v>
      </c>
      <c r="Z61" s="140">
        <v>-100</v>
      </c>
      <c r="AA61" s="155">
        <v>1073335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47952</v>
      </c>
      <c r="H65" s="60">
        <v>46278</v>
      </c>
      <c r="I65" s="60">
        <v>46278</v>
      </c>
      <c r="J65" s="60">
        <v>140508</v>
      </c>
      <c r="K65" s="60">
        <v>46278</v>
      </c>
      <c r="L65" s="60">
        <v>46278</v>
      </c>
      <c r="M65" s="60">
        <v>46278</v>
      </c>
      <c r="N65" s="60">
        <v>138834</v>
      </c>
      <c r="O65" s="60"/>
      <c r="P65" s="60"/>
      <c r="Q65" s="60"/>
      <c r="R65" s="60"/>
      <c r="S65" s="60"/>
      <c r="T65" s="60"/>
      <c r="U65" s="60"/>
      <c r="V65" s="60"/>
      <c r="W65" s="60">
        <v>279342</v>
      </c>
      <c r="X65" s="60"/>
      <c r="Y65" s="60">
        <v>279342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2463335</v>
      </c>
      <c r="F66" s="275"/>
      <c r="G66" s="275"/>
      <c r="H66" s="275"/>
      <c r="I66" s="275"/>
      <c r="J66" s="275"/>
      <c r="K66" s="275">
        <v>14562</v>
      </c>
      <c r="L66" s="275"/>
      <c r="M66" s="275"/>
      <c r="N66" s="275">
        <v>14562</v>
      </c>
      <c r="O66" s="275"/>
      <c r="P66" s="275"/>
      <c r="Q66" s="275"/>
      <c r="R66" s="275"/>
      <c r="S66" s="275"/>
      <c r="T66" s="275"/>
      <c r="U66" s="275"/>
      <c r="V66" s="275"/>
      <c r="W66" s="275">
        <v>14562</v>
      </c>
      <c r="X66" s="275"/>
      <c r="Y66" s="275">
        <v>14562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32030</v>
      </c>
      <c r="H67" s="60">
        <v>18325</v>
      </c>
      <c r="I67" s="60"/>
      <c r="J67" s="60">
        <v>50355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50355</v>
      </c>
      <c r="X67" s="60"/>
      <c r="Y67" s="60">
        <v>50355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23423</v>
      </c>
      <c r="H68" s="60">
        <v>22263</v>
      </c>
      <c r="I68" s="60">
        <v>18378</v>
      </c>
      <c r="J68" s="60">
        <v>64064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64064</v>
      </c>
      <c r="X68" s="60"/>
      <c r="Y68" s="60">
        <v>64064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2463335</v>
      </c>
      <c r="F69" s="220">
        <f t="shared" si="12"/>
        <v>0</v>
      </c>
      <c r="G69" s="220">
        <f t="shared" si="12"/>
        <v>103405</v>
      </c>
      <c r="H69" s="220">
        <f t="shared" si="12"/>
        <v>86866</v>
      </c>
      <c r="I69" s="220">
        <f t="shared" si="12"/>
        <v>64656</v>
      </c>
      <c r="J69" s="220">
        <f t="shared" si="12"/>
        <v>254927</v>
      </c>
      <c r="K69" s="220">
        <f t="shared" si="12"/>
        <v>60840</v>
      </c>
      <c r="L69" s="220">
        <f t="shared" si="12"/>
        <v>46278</v>
      </c>
      <c r="M69" s="220">
        <f t="shared" si="12"/>
        <v>46278</v>
      </c>
      <c r="N69" s="220">
        <f t="shared" si="12"/>
        <v>153396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408323</v>
      </c>
      <c r="X69" s="220">
        <f t="shared" si="12"/>
        <v>0</v>
      </c>
      <c r="Y69" s="220">
        <f t="shared" si="12"/>
        <v>408323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16250000</v>
      </c>
      <c r="F5" s="345">
        <f t="shared" si="0"/>
        <v>16250000</v>
      </c>
      <c r="G5" s="345">
        <f t="shared" si="0"/>
        <v>1541722</v>
      </c>
      <c r="H5" s="343">
        <f t="shared" si="0"/>
        <v>2105077</v>
      </c>
      <c r="I5" s="343">
        <f t="shared" si="0"/>
        <v>1196062</v>
      </c>
      <c r="J5" s="345">
        <f t="shared" si="0"/>
        <v>4842861</v>
      </c>
      <c r="K5" s="345">
        <f t="shared" si="0"/>
        <v>1023047</v>
      </c>
      <c r="L5" s="343">
        <f t="shared" si="0"/>
        <v>3756688</v>
      </c>
      <c r="M5" s="343">
        <f t="shared" si="0"/>
        <v>3585980</v>
      </c>
      <c r="N5" s="345">
        <f t="shared" si="0"/>
        <v>8365715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13208576</v>
      </c>
      <c r="X5" s="343">
        <f t="shared" si="0"/>
        <v>8125000</v>
      </c>
      <c r="Y5" s="345">
        <f t="shared" si="0"/>
        <v>5083576</v>
      </c>
      <c r="Z5" s="346">
        <f>+IF(X5&lt;&gt;0,+(Y5/X5)*100,0)</f>
        <v>62.567089230769234</v>
      </c>
      <c r="AA5" s="347">
        <f>+AA6+AA8+AA11+AA13+AA15</f>
        <v>16250000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6750000</v>
      </c>
      <c r="F6" s="59">
        <f t="shared" si="1"/>
        <v>6750000</v>
      </c>
      <c r="G6" s="59">
        <f t="shared" si="1"/>
        <v>1085722</v>
      </c>
      <c r="H6" s="60">
        <f t="shared" si="1"/>
        <v>1912279</v>
      </c>
      <c r="I6" s="60">
        <f t="shared" si="1"/>
        <v>1077682</v>
      </c>
      <c r="J6" s="59">
        <f t="shared" si="1"/>
        <v>4075683</v>
      </c>
      <c r="K6" s="59">
        <f t="shared" si="1"/>
        <v>522482</v>
      </c>
      <c r="L6" s="60">
        <f t="shared" si="1"/>
        <v>940145</v>
      </c>
      <c r="M6" s="60">
        <f t="shared" si="1"/>
        <v>656206</v>
      </c>
      <c r="N6" s="59">
        <f t="shared" si="1"/>
        <v>2118833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6194516</v>
      </c>
      <c r="X6" s="60">
        <f t="shared" si="1"/>
        <v>3375000</v>
      </c>
      <c r="Y6" s="59">
        <f t="shared" si="1"/>
        <v>2819516</v>
      </c>
      <c r="Z6" s="61">
        <f>+IF(X6&lt;&gt;0,+(Y6/X6)*100,0)</f>
        <v>83.54121481481481</v>
      </c>
      <c r="AA6" s="62">
        <f t="shared" si="1"/>
        <v>6750000</v>
      </c>
    </row>
    <row r="7" spans="1:27" ht="13.5">
      <c r="A7" s="291" t="s">
        <v>228</v>
      </c>
      <c r="B7" s="142"/>
      <c r="C7" s="60"/>
      <c r="D7" s="327"/>
      <c r="E7" s="60">
        <v>6750000</v>
      </c>
      <c r="F7" s="59">
        <v>6750000</v>
      </c>
      <c r="G7" s="59">
        <v>1085722</v>
      </c>
      <c r="H7" s="60">
        <v>1912279</v>
      </c>
      <c r="I7" s="60">
        <v>1077682</v>
      </c>
      <c r="J7" s="59">
        <v>4075683</v>
      </c>
      <c r="K7" s="59">
        <v>522482</v>
      </c>
      <c r="L7" s="60">
        <v>940145</v>
      </c>
      <c r="M7" s="60">
        <v>656206</v>
      </c>
      <c r="N7" s="59">
        <v>2118833</v>
      </c>
      <c r="O7" s="59"/>
      <c r="P7" s="60"/>
      <c r="Q7" s="60"/>
      <c r="R7" s="59"/>
      <c r="S7" s="59"/>
      <c r="T7" s="60"/>
      <c r="U7" s="60"/>
      <c r="V7" s="59"/>
      <c r="W7" s="59">
        <v>6194516</v>
      </c>
      <c r="X7" s="60">
        <v>3375000</v>
      </c>
      <c r="Y7" s="59">
        <v>2819516</v>
      </c>
      <c r="Z7" s="61">
        <v>83.54</v>
      </c>
      <c r="AA7" s="62">
        <v>6750000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9500000</v>
      </c>
      <c r="F8" s="59">
        <f t="shared" si="2"/>
        <v>9500000</v>
      </c>
      <c r="G8" s="59">
        <f t="shared" si="2"/>
        <v>456000</v>
      </c>
      <c r="H8" s="60">
        <f t="shared" si="2"/>
        <v>112500</v>
      </c>
      <c r="I8" s="60">
        <f t="shared" si="2"/>
        <v>118380</v>
      </c>
      <c r="J8" s="59">
        <f t="shared" si="2"/>
        <v>686880</v>
      </c>
      <c r="K8" s="59">
        <f t="shared" si="2"/>
        <v>118380</v>
      </c>
      <c r="L8" s="60">
        <f t="shared" si="2"/>
        <v>2000000</v>
      </c>
      <c r="M8" s="60">
        <f t="shared" si="2"/>
        <v>1930989</v>
      </c>
      <c r="N8" s="59">
        <f t="shared" si="2"/>
        <v>4049369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4736249</v>
      </c>
      <c r="X8" s="60">
        <f t="shared" si="2"/>
        <v>4750000</v>
      </c>
      <c r="Y8" s="59">
        <f t="shared" si="2"/>
        <v>-13751</v>
      </c>
      <c r="Z8" s="61">
        <f>+IF(X8&lt;&gt;0,+(Y8/X8)*100,0)</f>
        <v>-0.28949473684210525</v>
      </c>
      <c r="AA8" s="62">
        <f>SUM(AA9:AA10)</f>
        <v>9500000</v>
      </c>
    </row>
    <row r="9" spans="1:27" ht="13.5">
      <c r="A9" s="291" t="s">
        <v>229</v>
      </c>
      <c r="B9" s="142"/>
      <c r="C9" s="60"/>
      <c r="D9" s="327"/>
      <c r="E9" s="60">
        <v>9500000</v>
      </c>
      <c r="F9" s="59">
        <v>9500000</v>
      </c>
      <c r="G9" s="59">
        <v>456000</v>
      </c>
      <c r="H9" s="60"/>
      <c r="I9" s="60"/>
      <c r="J9" s="59">
        <v>456000</v>
      </c>
      <c r="K9" s="59"/>
      <c r="L9" s="60">
        <v>2000000</v>
      </c>
      <c r="M9" s="60">
        <v>1000000</v>
      </c>
      <c r="N9" s="59">
        <v>3000000</v>
      </c>
      <c r="O9" s="59"/>
      <c r="P9" s="60"/>
      <c r="Q9" s="60"/>
      <c r="R9" s="59"/>
      <c r="S9" s="59"/>
      <c r="T9" s="60"/>
      <c r="U9" s="60"/>
      <c r="V9" s="59"/>
      <c r="W9" s="59">
        <v>3456000</v>
      </c>
      <c r="X9" s="60">
        <v>4750000</v>
      </c>
      <c r="Y9" s="59">
        <v>-1294000</v>
      </c>
      <c r="Z9" s="61">
        <v>-27.24</v>
      </c>
      <c r="AA9" s="62">
        <v>9500000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>
        <v>112500</v>
      </c>
      <c r="I10" s="60">
        <v>118380</v>
      </c>
      <c r="J10" s="59">
        <v>230880</v>
      </c>
      <c r="K10" s="59">
        <v>118380</v>
      </c>
      <c r="L10" s="60"/>
      <c r="M10" s="60">
        <v>930989</v>
      </c>
      <c r="N10" s="59">
        <v>1049369</v>
      </c>
      <c r="O10" s="59"/>
      <c r="P10" s="60"/>
      <c r="Q10" s="60"/>
      <c r="R10" s="59"/>
      <c r="S10" s="59"/>
      <c r="T10" s="60"/>
      <c r="U10" s="60"/>
      <c r="V10" s="59"/>
      <c r="W10" s="59">
        <v>1280249</v>
      </c>
      <c r="X10" s="60"/>
      <c r="Y10" s="59">
        <v>1280249</v>
      </c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80298</v>
      </c>
      <c r="I15" s="60">
        <f t="shared" si="5"/>
        <v>0</v>
      </c>
      <c r="J15" s="59">
        <f t="shared" si="5"/>
        <v>80298</v>
      </c>
      <c r="K15" s="59">
        <f t="shared" si="5"/>
        <v>382185</v>
      </c>
      <c r="L15" s="60">
        <f t="shared" si="5"/>
        <v>816543</v>
      </c>
      <c r="M15" s="60">
        <f t="shared" si="5"/>
        <v>998785</v>
      </c>
      <c r="N15" s="59">
        <f t="shared" si="5"/>
        <v>2197513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2277811</v>
      </c>
      <c r="X15" s="60">
        <f t="shared" si="5"/>
        <v>0</v>
      </c>
      <c r="Y15" s="59">
        <f t="shared" si="5"/>
        <v>2277811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>
        <v>80298</v>
      </c>
      <c r="I17" s="60"/>
      <c r="J17" s="59">
        <v>80298</v>
      </c>
      <c r="K17" s="59">
        <v>382185</v>
      </c>
      <c r="L17" s="60"/>
      <c r="M17" s="60">
        <v>372541</v>
      </c>
      <c r="N17" s="59">
        <v>754726</v>
      </c>
      <c r="O17" s="59"/>
      <c r="P17" s="60"/>
      <c r="Q17" s="60"/>
      <c r="R17" s="59"/>
      <c r="S17" s="59"/>
      <c r="T17" s="60"/>
      <c r="U17" s="60"/>
      <c r="V17" s="59"/>
      <c r="W17" s="59">
        <v>835024</v>
      </c>
      <c r="X17" s="60"/>
      <c r="Y17" s="59">
        <v>835024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>
        <v>816543</v>
      </c>
      <c r="M20" s="60">
        <v>626244</v>
      </c>
      <c r="N20" s="59">
        <v>1442787</v>
      </c>
      <c r="O20" s="59"/>
      <c r="P20" s="60"/>
      <c r="Q20" s="60"/>
      <c r="R20" s="59"/>
      <c r="S20" s="59"/>
      <c r="T20" s="60"/>
      <c r="U20" s="60"/>
      <c r="V20" s="59"/>
      <c r="W20" s="59">
        <v>1442787</v>
      </c>
      <c r="X20" s="60"/>
      <c r="Y20" s="59">
        <v>1442787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3050000</v>
      </c>
      <c r="F22" s="332">
        <f t="shared" si="6"/>
        <v>3050000</v>
      </c>
      <c r="G22" s="332">
        <f t="shared" si="6"/>
        <v>1918216</v>
      </c>
      <c r="H22" s="330">
        <f t="shared" si="6"/>
        <v>179800</v>
      </c>
      <c r="I22" s="330">
        <f t="shared" si="6"/>
        <v>0</v>
      </c>
      <c r="J22" s="332">
        <f t="shared" si="6"/>
        <v>2098016</v>
      </c>
      <c r="K22" s="332">
        <f t="shared" si="6"/>
        <v>276418</v>
      </c>
      <c r="L22" s="330">
        <f t="shared" si="6"/>
        <v>346818</v>
      </c>
      <c r="M22" s="330">
        <f t="shared" si="6"/>
        <v>912134</v>
      </c>
      <c r="N22" s="332">
        <f t="shared" si="6"/>
        <v>1535370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3633386</v>
      </c>
      <c r="X22" s="330">
        <f t="shared" si="6"/>
        <v>1525000</v>
      </c>
      <c r="Y22" s="332">
        <f t="shared" si="6"/>
        <v>2108386</v>
      </c>
      <c r="Z22" s="323">
        <f>+IF(X22&lt;&gt;0,+(Y22/X22)*100,0)</f>
        <v>138.25481967213116</v>
      </c>
      <c r="AA22" s="337">
        <f>SUM(AA23:AA32)</f>
        <v>3050000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3050000</v>
      </c>
      <c r="F24" s="59">
        <v>3050000</v>
      </c>
      <c r="G24" s="59">
        <v>858609</v>
      </c>
      <c r="H24" s="60"/>
      <c r="I24" s="60"/>
      <c r="J24" s="59">
        <v>858609</v>
      </c>
      <c r="K24" s="59">
        <v>70813</v>
      </c>
      <c r="L24" s="60"/>
      <c r="M24" s="60"/>
      <c r="N24" s="59">
        <v>70813</v>
      </c>
      <c r="O24" s="59"/>
      <c r="P24" s="60"/>
      <c r="Q24" s="60"/>
      <c r="R24" s="59"/>
      <c r="S24" s="59"/>
      <c r="T24" s="60"/>
      <c r="U24" s="60"/>
      <c r="V24" s="59"/>
      <c r="W24" s="59">
        <v>929422</v>
      </c>
      <c r="X24" s="60">
        <v>1525000</v>
      </c>
      <c r="Y24" s="59">
        <v>-595578</v>
      </c>
      <c r="Z24" s="61">
        <v>-39.05</v>
      </c>
      <c r="AA24" s="62">
        <v>3050000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>
        <v>1059607</v>
      </c>
      <c r="H25" s="60"/>
      <c r="I25" s="60"/>
      <c r="J25" s="59">
        <v>1059607</v>
      </c>
      <c r="K25" s="59"/>
      <c r="L25" s="60"/>
      <c r="M25" s="60">
        <v>912134</v>
      </c>
      <c r="N25" s="59">
        <v>912134</v>
      </c>
      <c r="O25" s="59"/>
      <c r="P25" s="60"/>
      <c r="Q25" s="60"/>
      <c r="R25" s="59"/>
      <c r="S25" s="59"/>
      <c r="T25" s="60"/>
      <c r="U25" s="60"/>
      <c r="V25" s="59"/>
      <c r="W25" s="59">
        <v>1971741</v>
      </c>
      <c r="X25" s="60"/>
      <c r="Y25" s="59">
        <v>1971741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>
        <v>179800</v>
      </c>
      <c r="I27" s="60"/>
      <c r="J27" s="59">
        <v>179800</v>
      </c>
      <c r="K27" s="59">
        <v>205605</v>
      </c>
      <c r="L27" s="60"/>
      <c r="M27" s="60"/>
      <c r="N27" s="59">
        <v>205605</v>
      </c>
      <c r="O27" s="59"/>
      <c r="P27" s="60"/>
      <c r="Q27" s="60"/>
      <c r="R27" s="59"/>
      <c r="S27" s="59"/>
      <c r="T27" s="60"/>
      <c r="U27" s="60"/>
      <c r="V27" s="59"/>
      <c r="W27" s="59">
        <v>385405</v>
      </c>
      <c r="X27" s="60"/>
      <c r="Y27" s="59">
        <v>385405</v>
      </c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>
        <v>346818</v>
      </c>
      <c r="M32" s="60"/>
      <c r="N32" s="59">
        <v>346818</v>
      </c>
      <c r="O32" s="59"/>
      <c r="P32" s="60"/>
      <c r="Q32" s="60"/>
      <c r="R32" s="59"/>
      <c r="S32" s="59"/>
      <c r="T32" s="60"/>
      <c r="U32" s="60"/>
      <c r="V32" s="59"/>
      <c r="W32" s="59">
        <v>346818</v>
      </c>
      <c r="X32" s="60"/>
      <c r="Y32" s="59">
        <v>346818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4830000</v>
      </c>
      <c r="F40" s="332">
        <f t="shared" si="9"/>
        <v>4830000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2415000</v>
      </c>
      <c r="Y40" s="332">
        <f t="shared" si="9"/>
        <v>-2415000</v>
      </c>
      <c r="Z40" s="323">
        <f>+IF(X40&lt;&gt;0,+(Y40/X40)*100,0)</f>
        <v>-100</v>
      </c>
      <c r="AA40" s="337">
        <f>SUM(AA41:AA49)</f>
        <v>4830000</v>
      </c>
    </row>
    <row r="41" spans="1:27" ht="13.5">
      <c r="A41" s="348" t="s">
        <v>247</v>
      </c>
      <c r="B41" s="142"/>
      <c r="C41" s="349"/>
      <c r="D41" s="350"/>
      <c r="E41" s="349">
        <v>1100000</v>
      </c>
      <c r="F41" s="351">
        <v>1100000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550000</v>
      </c>
      <c r="Y41" s="351">
        <v>-550000</v>
      </c>
      <c r="Z41" s="352">
        <v>-100</v>
      </c>
      <c r="AA41" s="353">
        <v>1100000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450000</v>
      </c>
      <c r="F43" s="357">
        <v>450000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225000</v>
      </c>
      <c r="Y43" s="357">
        <v>-225000</v>
      </c>
      <c r="Z43" s="358">
        <v>-100</v>
      </c>
      <c r="AA43" s="303">
        <v>450000</v>
      </c>
    </row>
    <row r="44" spans="1:27" ht="13.5">
      <c r="A44" s="348" t="s">
        <v>250</v>
      </c>
      <c r="B44" s="136"/>
      <c r="C44" s="60"/>
      <c r="D44" s="355"/>
      <c r="E44" s="54">
        <v>130000</v>
      </c>
      <c r="F44" s="53">
        <v>130000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65000</v>
      </c>
      <c r="Y44" s="53">
        <v>-65000</v>
      </c>
      <c r="Z44" s="94">
        <v>-100</v>
      </c>
      <c r="AA44" s="95">
        <v>130000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3150000</v>
      </c>
      <c r="F49" s="53">
        <v>3150000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1575000</v>
      </c>
      <c r="Y49" s="53">
        <v>-1575000</v>
      </c>
      <c r="Z49" s="94">
        <v>-100</v>
      </c>
      <c r="AA49" s="95">
        <v>3150000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24130000</v>
      </c>
      <c r="F60" s="264">
        <f t="shared" si="14"/>
        <v>24130000</v>
      </c>
      <c r="G60" s="264">
        <f t="shared" si="14"/>
        <v>3459938</v>
      </c>
      <c r="H60" s="219">
        <f t="shared" si="14"/>
        <v>2284877</v>
      </c>
      <c r="I60" s="219">
        <f t="shared" si="14"/>
        <v>1196062</v>
      </c>
      <c r="J60" s="264">
        <f t="shared" si="14"/>
        <v>6940877</v>
      </c>
      <c r="K60" s="264">
        <f t="shared" si="14"/>
        <v>1299465</v>
      </c>
      <c r="L60" s="219">
        <f t="shared" si="14"/>
        <v>4103506</v>
      </c>
      <c r="M60" s="219">
        <f t="shared" si="14"/>
        <v>4498114</v>
      </c>
      <c r="N60" s="264">
        <f t="shared" si="14"/>
        <v>9901085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16841962</v>
      </c>
      <c r="X60" s="219">
        <f t="shared" si="14"/>
        <v>12065000</v>
      </c>
      <c r="Y60" s="264">
        <f t="shared" si="14"/>
        <v>4776962</v>
      </c>
      <c r="Z60" s="324">
        <f>+IF(X60&lt;&gt;0,+(Y60/X60)*100,0)</f>
        <v>39.59355159552425</v>
      </c>
      <c r="AA60" s="232">
        <f>+AA57+AA54+AA51+AA40+AA37+AA34+AA22+AA5</f>
        <v>24130000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1898000</v>
      </c>
      <c r="F5" s="345">
        <f t="shared" si="0"/>
        <v>1898000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949000</v>
      </c>
      <c r="Y5" s="345">
        <f t="shared" si="0"/>
        <v>-949000</v>
      </c>
      <c r="Z5" s="346">
        <f>+IF(X5&lt;&gt;0,+(Y5/X5)*100,0)</f>
        <v>-100</v>
      </c>
      <c r="AA5" s="347">
        <f>+AA6+AA8+AA11+AA13+AA15</f>
        <v>1898000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1898000</v>
      </c>
      <c r="F6" s="59">
        <f t="shared" si="1"/>
        <v>1898000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949000</v>
      </c>
      <c r="Y6" s="59">
        <f t="shared" si="1"/>
        <v>-949000</v>
      </c>
      <c r="Z6" s="61">
        <f>+IF(X6&lt;&gt;0,+(Y6/X6)*100,0)</f>
        <v>-100</v>
      </c>
      <c r="AA6" s="62">
        <f t="shared" si="1"/>
        <v>1898000</v>
      </c>
    </row>
    <row r="7" spans="1:27" ht="13.5">
      <c r="A7" s="291" t="s">
        <v>228</v>
      </c>
      <c r="B7" s="142"/>
      <c r="C7" s="60"/>
      <c r="D7" s="327"/>
      <c r="E7" s="60">
        <v>1898000</v>
      </c>
      <c r="F7" s="59">
        <v>1898000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949000</v>
      </c>
      <c r="Y7" s="59">
        <v>-949000</v>
      </c>
      <c r="Z7" s="61">
        <v>-100</v>
      </c>
      <c r="AA7" s="62">
        <v>1898000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1898000</v>
      </c>
      <c r="F60" s="264">
        <f t="shared" si="14"/>
        <v>1898000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949000</v>
      </c>
      <c r="Y60" s="264">
        <f t="shared" si="14"/>
        <v>-949000</v>
      </c>
      <c r="Z60" s="324">
        <f>+IF(X60&lt;&gt;0,+(Y60/X60)*100,0)</f>
        <v>-100</v>
      </c>
      <c r="AA60" s="232">
        <f>+AA57+AA54+AA51+AA40+AA37+AA34+AA22+AA5</f>
        <v>1898000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2015-02-02T11:37:28Z</dcterms:created>
  <dcterms:modified xsi:type="dcterms:W3CDTF">2015-02-02T11:39:16Z</dcterms:modified>
  <cp:category/>
  <cp:version/>
  <cp:contentType/>
  <cp:contentStatus/>
</cp:coreProperties>
</file>